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Diagnostic Imaging\Medical_Physics\Elan`s Projects\Fluka Simulations\Large collimation chamber simulations\"/>
    </mc:Choice>
  </mc:AlternateContent>
  <bookViews>
    <workbookView xWindow="0" yWindow="0" windowWidth="19665" windowHeight="5910" firstSheet="10" activeTab="13"/>
  </bookViews>
  <sheets>
    <sheet name="InAir" sheetId="1" r:id="rId1"/>
    <sheet name="InAir-WithTable" sheetId="9" r:id="rId2"/>
    <sheet name="CTDI" sheetId="2" r:id="rId3"/>
    <sheet name="5yrOLD" sheetId="3" r:id="rId4"/>
    <sheet name="5 yr old - multiple runs" sheetId="5" r:id="rId5"/>
    <sheet name="5yrOLD-organwise" sheetId="7" r:id="rId6"/>
    <sheet name="HF-Axial-All Measurements" sheetId="12" r:id="rId7"/>
    <sheet name="FF-Axial-All Measurements" sheetId="13" r:id="rId8"/>
    <sheet name="HA Axial Runs - 5 yr Old" sheetId="6" r:id="rId9"/>
    <sheet name="Sheet3" sheetId="16" r:id="rId10"/>
    <sheet name="HA-Axial-organwise" sheetId="8" r:id="rId11"/>
    <sheet name="HA-Helical Runs" sheetId="10" r:id="rId12"/>
    <sheet name="HA-Helical Organ Wise" sheetId="11" r:id="rId13"/>
    <sheet name="AdultFemale-Results" sheetId="14" r:id="rId14"/>
    <sheet name="AdultFemale-Organwise" sheetId="15" r:id="rId15"/>
  </sheets>
  <definedNames>
    <definedName name="Energy_bins_30" localSheetId="2">CTDI!$B$4:$B$33</definedName>
    <definedName name="Energy_bins_30" localSheetId="0">InAir!$B$4:$B$33</definedName>
    <definedName name="Energy_bins_30" localSheetId="1">'InAir-WithTable'!$B$4:$B$33</definedName>
    <definedName name="Energy_bins_30_1" localSheetId="2">CTDI!$B$4:$B$33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5" l="1"/>
  <c r="N22" i="15"/>
  <c r="N30" i="15"/>
  <c r="M30" i="15"/>
  <c r="O15" i="15"/>
  <c r="N15" i="15"/>
  <c r="M15" i="15"/>
  <c r="N8" i="15"/>
  <c r="M8" i="15"/>
  <c r="F37" i="15"/>
  <c r="O30" i="15" s="1"/>
  <c r="O22" i="15" s="1"/>
  <c r="G36" i="15"/>
  <c r="F36" i="15"/>
  <c r="O8" i="15" s="1"/>
  <c r="C36" i="15"/>
  <c r="O14" i="15" s="1"/>
  <c r="B37" i="15"/>
  <c r="O29" i="15" s="1"/>
  <c r="O21" i="15" s="1"/>
  <c r="B36" i="15"/>
  <c r="O7" i="15" s="1"/>
  <c r="F15" i="15"/>
  <c r="G14" i="15"/>
  <c r="F14" i="15"/>
  <c r="B15" i="15"/>
  <c r="N29" i="15" s="1"/>
  <c r="N21" i="15" s="1"/>
  <c r="C14" i="15"/>
  <c r="N14" i="15" s="1"/>
  <c r="B14" i="15"/>
  <c r="N7" i="15" s="1"/>
  <c r="F8" i="15"/>
  <c r="G7" i="15"/>
  <c r="F7" i="15"/>
  <c r="C7" i="15"/>
  <c r="M14" i="15" s="1"/>
  <c r="B8" i="15"/>
  <c r="M29" i="15" s="1"/>
  <c r="M21" i="15" s="1"/>
  <c r="B7" i="15" l="1"/>
  <c r="M7" i="15" s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3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31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3" i="14"/>
  <c r="H32" i="10" l="1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31" i="10"/>
  <c r="AC24" i="9" l="1"/>
  <c r="AD24" i="9"/>
  <c r="AE24" i="9"/>
  <c r="AF24" i="9"/>
  <c r="AG24" i="9"/>
  <c r="AH24" i="9"/>
  <c r="AI24" i="9"/>
  <c r="AB24" i="9"/>
  <c r="W55" i="2" l="1"/>
  <c r="M56" i="11" l="1"/>
  <c r="M57" i="11"/>
  <c r="M58" i="11"/>
  <c r="M55" i="11"/>
  <c r="M48" i="11"/>
  <c r="M49" i="11"/>
  <c r="M50" i="11"/>
  <c r="M47" i="11"/>
  <c r="C28" i="13" l="1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F74" i="11" l="1"/>
  <c r="L58" i="11" s="1"/>
  <c r="N58" i="11" s="1"/>
  <c r="E74" i="11"/>
  <c r="L50" i="11" s="1"/>
  <c r="N50" i="11" s="1"/>
  <c r="D74" i="11"/>
  <c r="J58" i="11" s="1"/>
  <c r="C74" i="11"/>
  <c r="F73" i="11"/>
  <c r="E73" i="11"/>
  <c r="K50" i="11" s="1"/>
  <c r="D73" i="11"/>
  <c r="I58" i="11" s="1"/>
  <c r="C73" i="11"/>
  <c r="I50" i="11" s="1"/>
  <c r="F69" i="11"/>
  <c r="L57" i="11" s="1"/>
  <c r="N57" i="11" s="1"/>
  <c r="E69" i="11"/>
  <c r="L49" i="11" s="1"/>
  <c r="N49" i="11" s="1"/>
  <c r="D69" i="11"/>
  <c r="J57" i="11" s="1"/>
  <c r="C69" i="11"/>
  <c r="J49" i="11" s="1"/>
  <c r="F68" i="11"/>
  <c r="K57" i="11" s="1"/>
  <c r="E68" i="11"/>
  <c r="K49" i="11" s="1"/>
  <c r="D68" i="11"/>
  <c r="I57" i="11" s="1"/>
  <c r="C68" i="11"/>
  <c r="I49" i="11" s="1"/>
  <c r="F59" i="11"/>
  <c r="L56" i="11" s="1"/>
  <c r="N56" i="11" s="1"/>
  <c r="E59" i="11"/>
  <c r="L48" i="11" s="1"/>
  <c r="N48" i="11" s="1"/>
  <c r="D59" i="11"/>
  <c r="J56" i="11" s="1"/>
  <c r="C59" i="11"/>
  <c r="J48" i="11" s="1"/>
  <c r="K58" i="11"/>
  <c r="F58" i="11"/>
  <c r="K56" i="11" s="1"/>
  <c r="E58" i="11"/>
  <c r="K48" i="11" s="1"/>
  <c r="D58" i="11"/>
  <c r="I56" i="11" s="1"/>
  <c r="C58" i="11"/>
  <c r="I48" i="11" s="1"/>
  <c r="J50" i="11"/>
  <c r="F48" i="11"/>
  <c r="L55" i="11" s="1"/>
  <c r="N55" i="11" s="1"/>
  <c r="E48" i="11"/>
  <c r="L47" i="11" s="1"/>
  <c r="N47" i="11" s="1"/>
  <c r="D48" i="11"/>
  <c r="J55" i="11" s="1"/>
  <c r="C48" i="11"/>
  <c r="J47" i="11" s="1"/>
  <c r="F47" i="11"/>
  <c r="K55" i="11" s="1"/>
  <c r="E47" i="11"/>
  <c r="K47" i="11" s="1"/>
  <c r="D47" i="11"/>
  <c r="I55" i="11" s="1"/>
  <c r="C47" i="11"/>
  <c r="I47" i="11" s="1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3" i="10"/>
  <c r="B44" i="9" l="1"/>
  <c r="H38" i="9"/>
  <c r="M34" i="9"/>
  <c r="L34" i="9"/>
  <c r="K34" i="9"/>
  <c r="J34" i="9"/>
  <c r="I34" i="9"/>
  <c r="H34" i="9"/>
  <c r="G34" i="9"/>
  <c r="U33" i="9"/>
  <c r="T33" i="9"/>
  <c r="S33" i="9"/>
  <c r="R33" i="9"/>
  <c r="Q33" i="9"/>
  <c r="P33" i="9"/>
  <c r="O33" i="9"/>
  <c r="N33" i="9"/>
  <c r="D33" i="9"/>
  <c r="C33" i="9"/>
  <c r="U32" i="9"/>
  <c r="T32" i="9"/>
  <c r="S32" i="9"/>
  <c r="R32" i="9"/>
  <c r="Q32" i="9"/>
  <c r="P32" i="9"/>
  <c r="O32" i="9"/>
  <c r="N32" i="9"/>
  <c r="C32" i="9"/>
  <c r="D32" i="9" s="1"/>
  <c r="U31" i="9"/>
  <c r="T31" i="9"/>
  <c r="S31" i="9"/>
  <c r="R31" i="9"/>
  <c r="Q31" i="9"/>
  <c r="P31" i="9"/>
  <c r="O31" i="9"/>
  <c r="N31" i="9"/>
  <c r="C31" i="9"/>
  <c r="D31" i="9" s="1"/>
  <c r="U30" i="9"/>
  <c r="T30" i="9"/>
  <c r="S30" i="9"/>
  <c r="R30" i="9"/>
  <c r="Q30" i="9"/>
  <c r="P30" i="9"/>
  <c r="O30" i="9"/>
  <c r="N30" i="9"/>
  <c r="C30" i="9"/>
  <c r="D30" i="9" s="1"/>
  <c r="U29" i="9"/>
  <c r="T29" i="9"/>
  <c r="S29" i="9"/>
  <c r="R29" i="9"/>
  <c r="Q29" i="9"/>
  <c r="P29" i="9"/>
  <c r="O29" i="9"/>
  <c r="N29" i="9"/>
  <c r="D29" i="9"/>
  <c r="C29" i="9"/>
  <c r="U28" i="9"/>
  <c r="T28" i="9"/>
  <c r="S28" i="9"/>
  <c r="R28" i="9"/>
  <c r="Q28" i="9"/>
  <c r="P28" i="9"/>
  <c r="O28" i="9"/>
  <c r="N28" i="9"/>
  <c r="C28" i="9"/>
  <c r="D28" i="9" s="1"/>
  <c r="U27" i="9"/>
  <c r="T27" i="9"/>
  <c r="S27" i="9"/>
  <c r="R27" i="9"/>
  <c r="Q27" i="9"/>
  <c r="P27" i="9"/>
  <c r="O27" i="9"/>
  <c r="N27" i="9"/>
  <c r="D27" i="9"/>
  <c r="C27" i="9"/>
  <c r="U26" i="9"/>
  <c r="T26" i="9"/>
  <c r="S26" i="9"/>
  <c r="R26" i="9"/>
  <c r="Q26" i="9"/>
  <c r="P26" i="9"/>
  <c r="O26" i="9"/>
  <c r="N26" i="9"/>
  <c r="C26" i="9"/>
  <c r="D26" i="9" s="1"/>
  <c r="U25" i="9"/>
  <c r="T25" i="9"/>
  <c r="S25" i="9"/>
  <c r="R25" i="9"/>
  <c r="Q25" i="9"/>
  <c r="P25" i="9"/>
  <c r="O25" i="9"/>
  <c r="N25" i="9"/>
  <c r="C25" i="9"/>
  <c r="D25" i="9" s="1"/>
  <c r="U24" i="9"/>
  <c r="T24" i="9"/>
  <c r="S24" i="9"/>
  <c r="R24" i="9"/>
  <c r="Q24" i="9"/>
  <c r="P24" i="9"/>
  <c r="O24" i="9"/>
  <c r="N24" i="9"/>
  <c r="C24" i="9"/>
  <c r="D24" i="9" s="1"/>
  <c r="U23" i="9"/>
  <c r="T23" i="9"/>
  <c r="S23" i="9"/>
  <c r="R23" i="9"/>
  <c r="Q23" i="9"/>
  <c r="P23" i="9"/>
  <c r="O23" i="9"/>
  <c r="N23" i="9"/>
  <c r="D23" i="9"/>
  <c r="C23" i="9"/>
  <c r="U22" i="9"/>
  <c r="T22" i="9"/>
  <c r="S22" i="9"/>
  <c r="R22" i="9"/>
  <c r="Q22" i="9"/>
  <c r="P22" i="9"/>
  <c r="O22" i="9"/>
  <c r="N22" i="9"/>
  <c r="C22" i="9"/>
  <c r="D22" i="9" s="1"/>
  <c r="U21" i="9"/>
  <c r="T21" i="9"/>
  <c r="S21" i="9"/>
  <c r="R21" i="9"/>
  <c r="Q21" i="9"/>
  <c r="P21" i="9"/>
  <c r="O21" i="9"/>
  <c r="N21" i="9"/>
  <c r="D21" i="9"/>
  <c r="C21" i="9"/>
  <c r="U20" i="9"/>
  <c r="T20" i="9"/>
  <c r="S20" i="9"/>
  <c r="R20" i="9"/>
  <c r="Q20" i="9"/>
  <c r="P20" i="9"/>
  <c r="O20" i="9"/>
  <c r="N20" i="9"/>
  <c r="C20" i="9"/>
  <c r="D20" i="9" s="1"/>
  <c r="U19" i="9"/>
  <c r="T19" i="9"/>
  <c r="S19" i="9"/>
  <c r="R19" i="9"/>
  <c r="Q19" i="9"/>
  <c r="P19" i="9"/>
  <c r="O19" i="9"/>
  <c r="N19" i="9"/>
  <c r="C19" i="9"/>
  <c r="D19" i="9" s="1"/>
  <c r="U18" i="9"/>
  <c r="T18" i="9"/>
  <c r="S18" i="9"/>
  <c r="R18" i="9"/>
  <c r="Q18" i="9"/>
  <c r="P18" i="9"/>
  <c r="O18" i="9"/>
  <c r="N18" i="9"/>
  <c r="C18" i="9"/>
  <c r="D18" i="9" s="1"/>
  <c r="U17" i="9"/>
  <c r="T17" i="9"/>
  <c r="S17" i="9"/>
  <c r="R17" i="9"/>
  <c r="Q17" i="9"/>
  <c r="P17" i="9"/>
  <c r="O17" i="9"/>
  <c r="N17" i="9"/>
  <c r="D17" i="9"/>
  <c r="C17" i="9"/>
  <c r="U16" i="9"/>
  <c r="T16" i="9"/>
  <c r="S16" i="9"/>
  <c r="R16" i="9"/>
  <c r="Q16" i="9"/>
  <c r="P16" i="9"/>
  <c r="O16" i="9"/>
  <c r="N16" i="9"/>
  <c r="C16" i="9"/>
  <c r="D16" i="9" s="1"/>
  <c r="U15" i="9"/>
  <c r="T15" i="9"/>
  <c r="S15" i="9"/>
  <c r="R15" i="9"/>
  <c r="Q15" i="9"/>
  <c r="P15" i="9"/>
  <c r="O15" i="9"/>
  <c r="N15" i="9"/>
  <c r="D15" i="9"/>
  <c r="C15" i="9"/>
  <c r="U14" i="9"/>
  <c r="T14" i="9"/>
  <c r="S14" i="9"/>
  <c r="R14" i="9"/>
  <c r="Q14" i="9"/>
  <c r="P14" i="9"/>
  <c r="O14" i="9"/>
  <c r="N14" i="9"/>
  <c r="C14" i="9"/>
  <c r="D14" i="9" s="1"/>
  <c r="U13" i="9"/>
  <c r="T13" i="9"/>
  <c r="S13" i="9"/>
  <c r="R13" i="9"/>
  <c r="Q13" i="9"/>
  <c r="P13" i="9"/>
  <c r="O13" i="9"/>
  <c r="N13" i="9"/>
  <c r="C13" i="9"/>
  <c r="D13" i="9" s="1"/>
  <c r="U12" i="9"/>
  <c r="T12" i="9"/>
  <c r="S12" i="9"/>
  <c r="R12" i="9"/>
  <c r="Q12" i="9"/>
  <c r="P12" i="9"/>
  <c r="O12" i="9"/>
  <c r="N12" i="9"/>
  <c r="C12" i="9"/>
  <c r="D12" i="9" s="1"/>
  <c r="U11" i="9"/>
  <c r="T11" i="9"/>
  <c r="S11" i="9"/>
  <c r="R11" i="9"/>
  <c r="Q11" i="9"/>
  <c r="P11" i="9"/>
  <c r="O11" i="9"/>
  <c r="N11" i="9"/>
  <c r="D11" i="9"/>
  <c r="C11" i="9"/>
  <c r="U10" i="9"/>
  <c r="T10" i="9"/>
  <c r="S10" i="9"/>
  <c r="R10" i="9"/>
  <c r="Q10" i="9"/>
  <c r="P10" i="9"/>
  <c r="O10" i="9"/>
  <c r="N10" i="9"/>
  <c r="C10" i="9"/>
  <c r="D10" i="9" s="1"/>
  <c r="U9" i="9"/>
  <c r="T9" i="9"/>
  <c r="S9" i="9"/>
  <c r="R9" i="9"/>
  <c r="Q9" i="9"/>
  <c r="P9" i="9"/>
  <c r="O9" i="9"/>
  <c r="N9" i="9"/>
  <c r="D9" i="9"/>
  <c r="C9" i="9"/>
  <c r="U8" i="9"/>
  <c r="T8" i="9"/>
  <c r="S8" i="9"/>
  <c r="R8" i="9"/>
  <c r="Q8" i="9"/>
  <c r="P8" i="9"/>
  <c r="O8" i="9"/>
  <c r="N8" i="9"/>
  <c r="C8" i="9"/>
  <c r="D8" i="9" s="1"/>
  <c r="U7" i="9"/>
  <c r="T7" i="9"/>
  <c r="S7" i="9"/>
  <c r="R7" i="9"/>
  <c r="Q7" i="9"/>
  <c r="P7" i="9"/>
  <c r="O7" i="9"/>
  <c r="N7" i="9"/>
  <c r="C7" i="9"/>
  <c r="D7" i="9" s="1"/>
  <c r="U6" i="9"/>
  <c r="T6" i="9"/>
  <c r="S6" i="9"/>
  <c r="R6" i="9"/>
  <c r="Q6" i="9"/>
  <c r="P6" i="9"/>
  <c r="O6" i="9"/>
  <c r="N6" i="9"/>
  <c r="C6" i="9"/>
  <c r="D6" i="9" s="1"/>
  <c r="U5" i="9"/>
  <c r="T5" i="9"/>
  <c r="S5" i="9"/>
  <c r="R5" i="9"/>
  <c r="Q5" i="9"/>
  <c r="P5" i="9"/>
  <c r="O5" i="9"/>
  <c r="N5" i="9"/>
  <c r="D5" i="9"/>
  <c r="C5" i="9"/>
  <c r="U4" i="9"/>
  <c r="T4" i="9"/>
  <c r="S4" i="9"/>
  <c r="R4" i="9"/>
  <c r="Q4" i="9"/>
  <c r="P4" i="9"/>
  <c r="O4" i="9"/>
  <c r="N4" i="9"/>
  <c r="C4" i="9"/>
  <c r="D4" i="9" s="1"/>
  <c r="T34" i="9" l="1"/>
  <c r="R34" i="9"/>
  <c r="R35" i="9" s="1"/>
  <c r="R36" i="9" s="1"/>
  <c r="R65" i="9" s="1"/>
  <c r="P34" i="9"/>
  <c r="P35" i="9" s="1"/>
  <c r="P36" i="9" s="1"/>
  <c r="U34" i="9"/>
  <c r="U35" i="9" s="1"/>
  <c r="U36" i="9" s="1"/>
  <c r="U65" i="9" s="1"/>
  <c r="S34" i="9"/>
  <c r="S35" i="9" s="1"/>
  <c r="S36" i="9" s="1"/>
  <c r="S65" i="9" s="1"/>
  <c r="N34" i="9"/>
  <c r="N35" i="9" s="1"/>
  <c r="N36" i="9" s="1"/>
  <c r="N40" i="9" s="1"/>
  <c r="Q34" i="9"/>
  <c r="Q35" i="9" s="1"/>
  <c r="Q36" i="9" s="1"/>
  <c r="Q65" i="9" s="1"/>
  <c r="O34" i="9"/>
  <c r="O35" i="9" s="1"/>
  <c r="O36" i="9" s="1"/>
  <c r="O65" i="9" s="1"/>
  <c r="U40" i="9"/>
  <c r="G48" i="9"/>
  <c r="S40" i="9"/>
  <c r="R40" i="9"/>
  <c r="P40" i="9"/>
  <c r="P65" i="9"/>
  <c r="F47" i="9"/>
  <c r="T35" i="9"/>
  <c r="T36" i="9" s="1"/>
  <c r="G30" i="6"/>
  <c r="H30" i="6"/>
  <c r="J30" i="6"/>
  <c r="K30" i="6"/>
  <c r="M30" i="6"/>
  <c r="N30" i="6"/>
  <c r="N56" i="8"/>
  <c r="N57" i="8"/>
  <c r="N58" i="8"/>
  <c r="N55" i="8"/>
  <c r="N48" i="8"/>
  <c r="N49" i="8"/>
  <c r="N50" i="8"/>
  <c r="N47" i="8"/>
  <c r="W52" i="2"/>
  <c r="W53" i="2"/>
  <c r="W54" i="2"/>
  <c r="W51" i="2"/>
  <c r="G49" i="9" l="1"/>
  <c r="F46" i="9"/>
  <c r="N65" i="9"/>
  <c r="Q40" i="9"/>
  <c r="O40" i="9"/>
  <c r="O43" i="9" s="1"/>
  <c r="G46" i="9"/>
  <c r="R68" i="9"/>
  <c r="R67" i="9"/>
  <c r="Q67" i="9"/>
  <c r="Q68" i="9"/>
  <c r="O42" i="9"/>
  <c r="M47" i="9"/>
  <c r="T65" i="9"/>
  <c r="F49" i="9"/>
  <c r="T40" i="9"/>
  <c r="Q42" i="9"/>
  <c r="M48" i="9"/>
  <c r="Q43" i="9"/>
  <c r="G47" i="9"/>
  <c r="N67" i="9"/>
  <c r="N68" i="9"/>
  <c r="N42" i="9"/>
  <c r="O49" i="9"/>
  <c r="N43" i="9"/>
  <c r="S42" i="9"/>
  <c r="M49" i="9"/>
  <c r="S43" i="9"/>
  <c r="S68" i="9"/>
  <c r="S67" i="9"/>
  <c r="P67" i="9"/>
  <c r="P68" i="9"/>
  <c r="R42" i="9"/>
  <c r="R43" i="9"/>
  <c r="F48" i="9"/>
  <c r="M50" i="9"/>
  <c r="U43" i="9"/>
  <c r="U42" i="9"/>
  <c r="P42" i="9"/>
  <c r="P43" i="9"/>
  <c r="O67" i="9"/>
  <c r="O68" i="9"/>
  <c r="U68" i="9"/>
  <c r="U67" i="9"/>
  <c r="T43" i="2"/>
  <c r="R43" i="2"/>
  <c r="P43" i="2"/>
  <c r="N43" i="2"/>
  <c r="S65" i="1"/>
  <c r="R65" i="1"/>
  <c r="Q65" i="1"/>
  <c r="P65" i="1"/>
  <c r="O65" i="1"/>
  <c r="U65" i="1"/>
  <c r="T65" i="1"/>
  <c r="T40" i="2"/>
  <c r="G74" i="8"/>
  <c r="M58" i="8" s="1"/>
  <c r="O58" i="8" s="1"/>
  <c r="F74" i="8"/>
  <c r="M50" i="8" s="1"/>
  <c r="O50" i="8" s="1"/>
  <c r="E74" i="8"/>
  <c r="K58" i="8" s="1"/>
  <c r="D74" i="8"/>
  <c r="K50" i="8" s="1"/>
  <c r="C74" i="8"/>
  <c r="G73" i="8"/>
  <c r="L58" i="8" s="1"/>
  <c r="F73" i="8"/>
  <c r="L50" i="8" s="1"/>
  <c r="E73" i="8"/>
  <c r="D73" i="8"/>
  <c r="C73" i="8"/>
  <c r="G69" i="8"/>
  <c r="M57" i="8" s="1"/>
  <c r="O57" i="8" s="1"/>
  <c r="F69" i="8"/>
  <c r="M49" i="8" s="1"/>
  <c r="O49" i="8" s="1"/>
  <c r="E69" i="8"/>
  <c r="D69" i="8"/>
  <c r="C69" i="8"/>
  <c r="G68" i="8"/>
  <c r="L57" i="8" s="1"/>
  <c r="F68" i="8"/>
  <c r="L49" i="8" s="1"/>
  <c r="E68" i="8"/>
  <c r="D68" i="8"/>
  <c r="J49" i="8" s="1"/>
  <c r="C68" i="8"/>
  <c r="G59" i="8"/>
  <c r="M56" i="8" s="1"/>
  <c r="O56" i="8" s="1"/>
  <c r="F59" i="8"/>
  <c r="M48" i="8" s="1"/>
  <c r="O48" i="8" s="1"/>
  <c r="E59" i="8"/>
  <c r="D59" i="8"/>
  <c r="K48" i="8" s="1"/>
  <c r="C59" i="8"/>
  <c r="J58" i="8"/>
  <c r="G58" i="8"/>
  <c r="L56" i="8" s="1"/>
  <c r="F58" i="8"/>
  <c r="L48" i="8" s="1"/>
  <c r="E58" i="8"/>
  <c r="D58" i="8"/>
  <c r="C58" i="8"/>
  <c r="K57" i="8"/>
  <c r="J57" i="8"/>
  <c r="K56" i="8"/>
  <c r="J56" i="8"/>
  <c r="K55" i="8"/>
  <c r="J55" i="8"/>
  <c r="J50" i="8"/>
  <c r="K49" i="8"/>
  <c r="J48" i="8"/>
  <c r="G48" i="8"/>
  <c r="M55" i="8" s="1"/>
  <c r="O55" i="8" s="1"/>
  <c r="F48" i="8"/>
  <c r="M47" i="8" s="1"/>
  <c r="O47" i="8" s="1"/>
  <c r="E48" i="8"/>
  <c r="D48" i="8"/>
  <c r="K47" i="8" s="1"/>
  <c r="C48" i="8"/>
  <c r="G47" i="8"/>
  <c r="L55" i="8" s="1"/>
  <c r="F47" i="8"/>
  <c r="L47" i="8" s="1"/>
  <c r="E47" i="8"/>
  <c r="D47" i="8"/>
  <c r="J47" i="8" s="1"/>
  <c r="C47" i="8"/>
  <c r="C73" i="7"/>
  <c r="D73" i="7"/>
  <c r="E73" i="7"/>
  <c r="C74" i="7"/>
  <c r="D74" i="7"/>
  <c r="E74" i="7"/>
  <c r="G74" i="7"/>
  <c r="G73" i="7"/>
  <c r="F74" i="7"/>
  <c r="G69" i="7"/>
  <c r="F69" i="7"/>
  <c r="E69" i="7"/>
  <c r="K57" i="7" s="1"/>
  <c r="D69" i="7"/>
  <c r="C69" i="7"/>
  <c r="C48" i="7"/>
  <c r="C59" i="7"/>
  <c r="G59" i="7"/>
  <c r="M56" i="7" s="1"/>
  <c r="O56" i="7" s="1"/>
  <c r="F59" i="7"/>
  <c r="M48" i="7" s="1"/>
  <c r="O48" i="7" s="1"/>
  <c r="E59" i="7"/>
  <c r="K56" i="7" s="1"/>
  <c r="D59" i="7"/>
  <c r="K48" i="7" s="1"/>
  <c r="G48" i="7"/>
  <c r="M55" i="7" s="1"/>
  <c r="O55" i="7" s="1"/>
  <c r="F48" i="7"/>
  <c r="M47" i="7" s="1"/>
  <c r="O47" i="7" s="1"/>
  <c r="E48" i="7"/>
  <c r="K55" i="7" s="1"/>
  <c r="D48" i="7"/>
  <c r="K47" i="7" s="1"/>
  <c r="F73" i="7"/>
  <c r="G68" i="7"/>
  <c r="F68" i="7"/>
  <c r="E68" i="7"/>
  <c r="D68" i="7"/>
  <c r="J49" i="7" s="1"/>
  <c r="C68" i="7"/>
  <c r="G58" i="7"/>
  <c r="F58" i="7"/>
  <c r="E58" i="7"/>
  <c r="D58" i="7"/>
  <c r="C58" i="7"/>
  <c r="L57" i="7"/>
  <c r="N57" i="7" s="1"/>
  <c r="J57" i="7"/>
  <c r="L56" i="7"/>
  <c r="N56" i="7" s="1"/>
  <c r="J56" i="7"/>
  <c r="L55" i="7"/>
  <c r="N55" i="7" s="1"/>
  <c r="L49" i="7"/>
  <c r="N49" i="7" s="1"/>
  <c r="L48" i="7"/>
  <c r="N48" i="7" s="1"/>
  <c r="J48" i="7"/>
  <c r="G47" i="7"/>
  <c r="F47" i="7"/>
  <c r="L47" i="7" s="1"/>
  <c r="N47" i="7" s="1"/>
  <c r="E47" i="7"/>
  <c r="J55" i="7" s="1"/>
  <c r="D47" i="7"/>
  <c r="J47" i="7" s="1"/>
  <c r="C47" i="7"/>
  <c r="T42" i="9" l="1"/>
  <c r="T43" i="9"/>
  <c r="Q50" i="9" s="1"/>
  <c r="T68" i="9"/>
  <c r="T67" i="9"/>
  <c r="M49" i="7"/>
  <c r="O49" i="7" s="1"/>
  <c r="M57" i="7"/>
  <c r="O57" i="7" s="1"/>
  <c r="K49" i="7"/>
  <c r="J50" i="7"/>
  <c r="J58" i="7"/>
  <c r="L50" i="7"/>
  <c r="N50" i="7" s="1"/>
  <c r="L58" i="7"/>
  <c r="N58" i="7" s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K58" i="7" l="1"/>
  <c r="M58" i="7"/>
  <c r="O58" i="7" s="1"/>
  <c r="K50" i="7"/>
  <c r="M50" i="7"/>
  <c r="O50" i="7" s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4" i="5"/>
  <c r="T67" i="1" l="1"/>
  <c r="Q67" i="1"/>
  <c r="R68" i="1"/>
  <c r="U67" i="1"/>
  <c r="T68" i="1"/>
  <c r="S68" i="1"/>
  <c r="S67" i="1"/>
  <c r="R67" i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4" i="5"/>
  <c r="Q68" i="1" l="1"/>
  <c r="U68" i="1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4" i="5"/>
  <c r="S27" i="3" l="1"/>
  <c r="O38" i="2" l="1"/>
  <c r="S59" i="2" l="1"/>
  <c r="S58" i="2"/>
  <c r="P38" i="2"/>
  <c r="O40" i="2" l="1"/>
  <c r="P52" i="2"/>
  <c r="Q52" i="2" s="1"/>
  <c r="P53" i="2"/>
  <c r="Q53" i="2" s="1"/>
  <c r="P54" i="2"/>
  <c r="Q54" i="2" s="1"/>
  <c r="P51" i="2"/>
  <c r="Q51" i="2" s="1"/>
  <c r="U42" i="2" l="1"/>
  <c r="T42" i="2"/>
  <c r="S42" i="2"/>
  <c r="R42" i="2"/>
  <c r="Q42" i="2"/>
  <c r="N44" i="2" l="1"/>
  <c r="B46" i="2" l="1"/>
  <c r="H38" i="2"/>
  <c r="M34" i="2"/>
  <c r="L34" i="2"/>
  <c r="K34" i="2"/>
  <c r="J34" i="2"/>
  <c r="I34" i="2"/>
  <c r="H34" i="2"/>
  <c r="G34" i="2"/>
  <c r="U33" i="2"/>
  <c r="T33" i="2"/>
  <c r="S33" i="2"/>
  <c r="R33" i="2"/>
  <c r="Q33" i="2"/>
  <c r="P33" i="2"/>
  <c r="O33" i="2"/>
  <c r="N33" i="2"/>
  <c r="C33" i="2"/>
  <c r="D33" i="2" s="1"/>
  <c r="Z32" i="2"/>
  <c r="U32" i="2"/>
  <c r="T32" i="2"/>
  <c r="S32" i="2"/>
  <c r="R32" i="2"/>
  <c r="Q32" i="2"/>
  <c r="P32" i="2"/>
  <c r="O32" i="2"/>
  <c r="N32" i="2"/>
  <c r="C32" i="2"/>
  <c r="D32" i="2" s="1"/>
  <c r="U31" i="2"/>
  <c r="T31" i="2"/>
  <c r="S31" i="2"/>
  <c r="R31" i="2"/>
  <c r="Q31" i="2"/>
  <c r="P31" i="2"/>
  <c r="O31" i="2"/>
  <c r="N31" i="2"/>
  <c r="C31" i="2"/>
  <c r="D31" i="2" s="1"/>
  <c r="U30" i="2"/>
  <c r="T30" i="2"/>
  <c r="S30" i="2"/>
  <c r="R30" i="2"/>
  <c r="Q30" i="2"/>
  <c r="P30" i="2"/>
  <c r="O30" i="2"/>
  <c r="N30" i="2"/>
  <c r="C30" i="2"/>
  <c r="D30" i="2" s="1"/>
  <c r="U29" i="2"/>
  <c r="T29" i="2"/>
  <c r="S29" i="2"/>
  <c r="R29" i="2"/>
  <c r="Q29" i="2"/>
  <c r="P29" i="2"/>
  <c r="O29" i="2"/>
  <c r="N29" i="2"/>
  <c r="C29" i="2"/>
  <c r="D29" i="2" s="1"/>
  <c r="U28" i="2"/>
  <c r="T28" i="2"/>
  <c r="S28" i="2"/>
  <c r="R28" i="2"/>
  <c r="Q28" i="2"/>
  <c r="P28" i="2"/>
  <c r="O28" i="2"/>
  <c r="N28" i="2"/>
  <c r="C28" i="2"/>
  <c r="D28" i="2" s="1"/>
  <c r="U27" i="2"/>
  <c r="T27" i="2"/>
  <c r="S27" i="2"/>
  <c r="R27" i="2"/>
  <c r="Q27" i="2"/>
  <c r="P27" i="2"/>
  <c r="O27" i="2"/>
  <c r="N27" i="2"/>
  <c r="C27" i="2"/>
  <c r="D27" i="2" s="1"/>
  <c r="U26" i="2"/>
  <c r="T26" i="2"/>
  <c r="S26" i="2"/>
  <c r="R26" i="2"/>
  <c r="Q26" i="2"/>
  <c r="P26" i="2"/>
  <c r="O26" i="2"/>
  <c r="N26" i="2"/>
  <c r="C26" i="2"/>
  <c r="D26" i="2" s="1"/>
  <c r="U25" i="2"/>
  <c r="T25" i="2"/>
  <c r="S25" i="2"/>
  <c r="R25" i="2"/>
  <c r="Q25" i="2"/>
  <c r="P25" i="2"/>
  <c r="O25" i="2"/>
  <c r="N25" i="2"/>
  <c r="C25" i="2"/>
  <c r="D25" i="2" s="1"/>
  <c r="U24" i="2"/>
  <c r="T24" i="2"/>
  <c r="S24" i="2"/>
  <c r="R24" i="2"/>
  <c r="Q24" i="2"/>
  <c r="P24" i="2"/>
  <c r="O24" i="2"/>
  <c r="N24" i="2"/>
  <c r="C24" i="2"/>
  <c r="D24" i="2" s="1"/>
  <c r="U23" i="2"/>
  <c r="T23" i="2"/>
  <c r="S23" i="2"/>
  <c r="R23" i="2"/>
  <c r="Q23" i="2"/>
  <c r="P23" i="2"/>
  <c r="O23" i="2"/>
  <c r="N23" i="2"/>
  <c r="C23" i="2"/>
  <c r="D23" i="2" s="1"/>
  <c r="U22" i="2"/>
  <c r="T22" i="2"/>
  <c r="S22" i="2"/>
  <c r="R22" i="2"/>
  <c r="Q22" i="2"/>
  <c r="P22" i="2"/>
  <c r="O22" i="2"/>
  <c r="N22" i="2"/>
  <c r="D22" i="2"/>
  <c r="C22" i="2"/>
  <c r="U21" i="2"/>
  <c r="T21" i="2"/>
  <c r="S21" i="2"/>
  <c r="R21" i="2"/>
  <c r="Q21" i="2"/>
  <c r="P21" i="2"/>
  <c r="O21" i="2"/>
  <c r="N21" i="2"/>
  <c r="D21" i="2"/>
  <c r="C21" i="2"/>
  <c r="U20" i="2"/>
  <c r="T20" i="2"/>
  <c r="S20" i="2"/>
  <c r="R20" i="2"/>
  <c r="Q20" i="2"/>
  <c r="P20" i="2"/>
  <c r="O20" i="2"/>
  <c r="N20" i="2"/>
  <c r="C20" i="2"/>
  <c r="D20" i="2" s="1"/>
  <c r="U19" i="2"/>
  <c r="T19" i="2"/>
  <c r="S19" i="2"/>
  <c r="R19" i="2"/>
  <c r="Q19" i="2"/>
  <c r="P19" i="2"/>
  <c r="O19" i="2"/>
  <c r="N19" i="2"/>
  <c r="C19" i="2"/>
  <c r="D19" i="2" s="1"/>
  <c r="U18" i="2"/>
  <c r="T18" i="2"/>
  <c r="S18" i="2"/>
  <c r="R18" i="2"/>
  <c r="Q18" i="2"/>
  <c r="P18" i="2"/>
  <c r="O18" i="2"/>
  <c r="N18" i="2"/>
  <c r="C18" i="2"/>
  <c r="D18" i="2" s="1"/>
  <c r="U17" i="2"/>
  <c r="T17" i="2"/>
  <c r="S17" i="2"/>
  <c r="R17" i="2"/>
  <c r="Q17" i="2"/>
  <c r="P17" i="2"/>
  <c r="O17" i="2"/>
  <c r="N17" i="2"/>
  <c r="C17" i="2"/>
  <c r="D17" i="2" s="1"/>
  <c r="U16" i="2"/>
  <c r="T16" i="2"/>
  <c r="S16" i="2"/>
  <c r="R16" i="2"/>
  <c r="Q16" i="2"/>
  <c r="P16" i="2"/>
  <c r="O16" i="2"/>
  <c r="N16" i="2"/>
  <c r="C16" i="2"/>
  <c r="D16" i="2" s="1"/>
  <c r="U15" i="2"/>
  <c r="T15" i="2"/>
  <c r="S15" i="2"/>
  <c r="R15" i="2"/>
  <c r="Q15" i="2"/>
  <c r="P15" i="2"/>
  <c r="O15" i="2"/>
  <c r="N15" i="2"/>
  <c r="C15" i="2"/>
  <c r="D15" i="2" s="1"/>
  <c r="U14" i="2"/>
  <c r="T14" i="2"/>
  <c r="S14" i="2"/>
  <c r="R14" i="2"/>
  <c r="Q14" i="2"/>
  <c r="P14" i="2"/>
  <c r="O14" i="2"/>
  <c r="N14" i="2"/>
  <c r="C14" i="2"/>
  <c r="D14" i="2" s="1"/>
  <c r="U13" i="2"/>
  <c r="T13" i="2"/>
  <c r="S13" i="2"/>
  <c r="R13" i="2"/>
  <c r="Q13" i="2"/>
  <c r="P13" i="2"/>
  <c r="O13" i="2"/>
  <c r="N13" i="2"/>
  <c r="C13" i="2"/>
  <c r="D13" i="2" s="1"/>
  <c r="U12" i="2"/>
  <c r="T12" i="2"/>
  <c r="S12" i="2"/>
  <c r="R12" i="2"/>
  <c r="Q12" i="2"/>
  <c r="P12" i="2"/>
  <c r="O12" i="2"/>
  <c r="N12" i="2"/>
  <c r="C12" i="2"/>
  <c r="D12" i="2" s="1"/>
  <c r="U11" i="2"/>
  <c r="T11" i="2"/>
  <c r="S11" i="2"/>
  <c r="R11" i="2"/>
  <c r="Q11" i="2"/>
  <c r="P11" i="2"/>
  <c r="O11" i="2"/>
  <c r="N11" i="2"/>
  <c r="C11" i="2"/>
  <c r="D11" i="2" s="1"/>
  <c r="U10" i="2"/>
  <c r="T10" i="2"/>
  <c r="S10" i="2"/>
  <c r="R10" i="2"/>
  <c r="Q10" i="2"/>
  <c r="P10" i="2"/>
  <c r="O10" i="2"/>
  <c r="N10" i="2"/>
  <c r="C10" i="2"/>
  <c r="D10" i="2" s="1"/>
  <c r="U9" i="2"/>
  <c r="T9" i="2"/>
  <c r="S9" i="2"/>
  <c r="R9" i="2"/>
  <c r="Q9" i="2"/>
  <c r="P9" i="2"/>
  <c r="O9" i="2"/>
  <c r="N9" i="2"/>
  <c r="D9" i="2"/>
  <c r="C9" i="2"/>
  <c r="U8" i="2"/>
  <c r="T8" i="2"/>
  <c r="S8" i="2"/>
  <c r="R8" i="2"/>
  <c r="Q8" i="2"/>
  <c r="P8" i="2"/>
  <c r="O8" i="2"/>
  <c r="N8" i="2"/>
  <c r="C8" i="2"/>
  <c r="D8" i="2" s="1"/>
  <c r="U7" i="2"/>
  <c r="T7" i="2"/>
  <c r="S7" i="2"/>
  <c r="R7" i="2"/>
  <c r="Q7" i="2"/>
  <c r="P7" i="2"/>
  <c r="O7" i="2"/>
  <c r="N7" i="2"/>
  <c r="C7" i="2"/>
  <c r="D7" i="2" s="1"/>
  <c r="U6" i="2"/>
  <c r="T6" i="2"/>
  <c r="S6" i="2"/>
  <c r="R6" i="2"/>
  <c r="Q6" i="2"/>
  <c r="P6" i="2"/>
  <c r="O6" i="2"/>
  <c r="N6" i="2"/>
  <c r="C6" i="2"/>
  <c r="D6" i="2" s="1"/>
  <c r="U5" i="2"/>
  <c r="T5" i="2"/>
  <c r="S5" i="2"/>
  <c r="R5" i="2"/>
  <c r="Q5" i="2"/>
  <c r="P5" i="2"/>
  <c r="O5" i="2"/>
  <c r="N5" i="2"/>
  <c r="C5" i="2"/>
  <c r="D5" i="2" s="1"/>
  <c r="U4" i="2"/>
  <c r="T4" i="2"/>
  <c r="S4" i="2"/>
  <c r="R4" i="2"/>
  <c r="Q4" i="2"/>
  <c r="P4" i="2"/>
  <c r="O4" i="2"/>
  <c r="N4" i="2"/>
  <c r="C4" i="2"/>
  <c r="D4" i="2" s="1"/>
  <c r="R34" i="2" l="1"/>
  <c r="U34" i="2"/>
  <c r="S34" i="2"/>
  <c r="T34" i="2"/>
  <c r="T35" i="2" s="1"/>
  <c r="T36" i="2" s="1"/>
  <c r="O34" i="2"/>
  <c r="O35" i="2" s="1"/>
  <c r="O36" i="2" s="1"/>
  <c r="P34" i="2"/>
  <c r="P35" i="2" s="1"/>
  <c r="P36" i="2" s="1"/>
  <c r="F49" i="2" s="1"/>
  <c r="Q34" i="2"/>
  <c r="Q35" i="2" s="1"/>
  <c r="Q36" i="2" s="1"/>
  <c r="Q40" i="2" s="1"/>
  <c r="G49" i="2" s="1"/>
  <c r="N34" i="2"/>
  <c r="S35" i="2"/>
  <c r="S36" i="2" s="1"/>
  <c r="N35" i="2"/>
  <c r="U35" i="2"/>
  <c r="U36" i="2" s="1"/>
  <c r="R35" i="2"/>
  <c r="R36" i="2" s="1"/>
  <c r="R40" i="2" s="1"/>
  <c r="F50" i="2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4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G34" i="1"/>
  <c r="H34" i="1"/>
  <c r="I34" i="1"/>
  <c r="J34" i="1"/>
  <c r="K34" i="1"/>
  <c r="L34" i="1"/>
  <c r="M34" i="1"/>
  <c r="N36" i="2" l="1"/>
  <c r="N40" i="2" s="1"/>
  <c r="N38" i="2"/>
  <c r="P57" i="2" s="1"/>
  <c r="P40" i="2"/>
  <c r="P42" i="2" s="1"/>
  <c r="O34" i="1"/>
  <c r="G51" i="2"/>
  <c r="U39" i="2"/>
  <c r="U40" i="2"/>
  <c r="N42" i="2"/>
  <c r="F48" i="2"/>
  <c r="G50" i="2"/>
  <c r="S40" i="2"/>
  <c r="F51" i="2"/>
  <c r="G48" i="2"/>
  <c r="O42" i="2"/>
  <c r="N34" i="1"/>
  <c r="R34" i="1"/>
  <c r="Q34" i="1"/>
  <c r="T34" i="1"/>
  <c r="U34" i="1"/>
  <c r="S34" i="1"/>
  <c r="P34" i="1"/>
  <c r="B44" i="1"/>
  <c r="H38" i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P35" i="1" l="1"/>
  <c r="P36" i="1" s="1"/>
  <c r="U35" i="1"/>
  <c r="U36" i="1" s="1"/>
  <c r="T35" i="1"/>
  <c r="T36" i="1" s="1"/>
  <c r="Q35" i="1"/>
  <c r="Q36" i="1" s="1"/>
  <c r="O35" i="1"/>
  <c r="O36" i="1" s="1"/>
  <c r="O40" i="1" s="1"/>
  <c r="S35" i="1"/>
  <c r="S36" i="1" s="1"/>
  <c r="S40" i="1" s="1"/>
  <c r="N35" i="1"/>
  <c r="N36" i="1" s="1"/>
  <c r="R35" i="1"/>
  <c r="R36" i="1" s="1"/>
  <c r="R40" i="1" s="1"/>
  <c r="R42" i="1" l="1"/>
  <c r="R43" i="1"/>
  <c r="O43" i="1"/>
  <c r="S42" i="1"/>
  <c r="M49" i="1"/>
  <c r="S43" i="1"/>
  <c r="N65" i="1"/>
  <c r="N40" i="1"/>
  <c r="Q40" i="1"/>
  <c r="M47" i="1"/>
  <c r="O42" i="1"/>
  <c r="G46" i="1"/>
  <c r="F49" i="1"/>
  <c r="T40" i="1"/>
  <c r="G49" i="1"/>
  <c r="U40" i="1"/>
  <c r="F47" i="1"/>
  <c r="P40" i="1"/>
  <c r="G48" i="1"/>
  <c r="F46" i="1"/>
  <c r="F48" i="1"/>
  <c r="P42" i="1" l="1"/>
  <c r="P43" i="1"/>
  <c r="O49" i="1"/>
  <c r="N43" i="1"/>
  <c r="U42" i="1"/>
  <c r="U43" i="1"/>
  <c r="M50" i="1"/>
  <c r="P68" i="1"/>
  <c r="P67" i="1"/>
  <c r="O68" i="1"/>
  <c r="O67" i="1"/>
  <c r="N67" i="1"/>
  <c r="N68" i="1"/>
  <c r="Q42" i="1"/>
  <c r="M48" i="1"/>
  <c r="Q43" i="1"/>
  <c r="G47" i="1"/>
  <c r="T42" i="1"/>
  <c r="T43" i="1"/>
  <c r="N42" i="1"/>
  <c r="Q50" i="1" l="1"/>
</calcChain>
</file>

<file path=xl/connections.xml><?xml version="1.0" encoding="utf-8"?>
<connections xmlns="http://schemas.openxmlformats.org/spreadsheetml/2006/main">
  <connection id="1" name="Energy bins 30111121123" type="6" refreshedVersion="5" background="1" saveData="1">
    <textPr codePage="437" sourceFile="C:\Users\esomasun\Desktop\Energy bins 30.txt">
      <textFields>
        <textField/>
      </textFields>
    </textPr>
  </connection>
  <connection id="2" name="Energy bins 301111211231" type="6" refreshedVersion="5" background="1" saveData="1">
    <textPr codePage="437" sourceFile="C:\Users\esomasun\Desktop\Energy bins 30.txt">
      <textFields>
        <textField/>
      </textFields>
    </textPr>
  </connection>
  <connection id="3" name="Energy bins 301111211232" type="6" refreshedVersion="5" background="1" saveData="1">
    <textPr codePage="437" sourceFile="C:\Users\esomasun\Desktop\Energy bins 30.txt">
      <textFields>
        <textField/>
      </textFields>
    </textPr>
  </connection>
  <connection id="4" name="Energy bins 301111211233" type="6" refreshedVersion="5" background="1" saveData="1">
    <textPr codePage="437" sourceFile="C:\Users\esomasun\Desktop\Energy bins 30.txt">
      <textFields>
        <textField/>
      </textFields>
    </textPr>
  </connection>
</connections>
</file>

<file path=xl/sharedStrings.xml><?xml version="1.0" encoding="utf-8"?>
<sst xmlns="http://schemas.openxmlformats.org/spreadsheetml/2006/main" count="1039" uniqueCount="276">
  <si>
    <t>In Air Simulations for Large Collimations</t>
  </si>
  <si>
    <t>GeV/cm^2</t>
  </si>
  <si>
    <t>AIR</t>
  </si>
  <si>
    <t>GeV/g</t>
  </si>
  <si>
    <t>With Bowtie effect and Heel effect. No Overbeaming Effect</t>
  </si>
  <si>
    <t>Energy FLUENCE</t>
  </si>
  <si>
    <t>(Linear Interpolation)</t>
  </si>
  <si>
    <t>Dose</t>
  </si>
  <si>
    <t>ENERGY Bounds (GeV)</t>
  </si>
  <si>
    <t>Mid-point Energy (GeV)</t>
  </si>
  <si>
    <t>Mid-point Energy (KeV)</t>
  </si>
  <si>
    <t>CTDI100 |16cm Col</t>
  </si>
  <si>
    <t>QA |16cm Col</t>
  </si>
  <si>
    <t>CTDI100 |14cm Col</t>
  </si>
  <si>
    <t>QA |14cm Col</t>
  </si>
  <si>
    <t>CTDI100 |12cm Col</t>
  </si>
  <si>
    <t>QA |12cm Col</t>
  </si>
  <si>
    <t>Mass Energy attenuation cm^2/g</t>
  </si>
  <si>
    <t>Dose (mGy/particle)</t>
  </si>
  <si>
    <t>Constants</t>
  </si>
  <si>
    <t xml:space="preserve">Exposure mR /particle </t>
  </si>
  <si>
    <t>Fluka Exp @ 300 mAs</t>
  </si>
  <si>
    <t>Measured Exp @ 300 mAs</t>
  </si>
  <si>
    <t>Simulation FILES Folder : InAirRuns</t>
  </si>
  <si>
    <t>Source Strength @ 300 mAs</t>
  </si>
  <si>
    <t>Gev/G to mGy</t>
  </si>
  <si>
    <t>Expected Src Strengths</t>
  </si>
  <si>
    <t>Collimation (cm)</t>
  </si>
  <si>
    <t>Bowtie</t>
  </si>
  <si>
    <t>CTDI</t>
  </si>
  <si>
    <t>QA</t>
  </si>
  <si>
    <t>Mean</t>
  </si>
  <si>
    <t>Fluka Src: CTBOWHEEL</t>
  </si>
  <si>
    <t>(Measured at 1s Rotation)</t>
  </si>
  <si>
    <t>Bowtie+FilmHEEL</t>
  </si>
  <si>
    <t>Bowtie+ChamberHEEL</t>
  </si>
  <si>
    <t>CTDI100|80cm Col</t>
  </si>
  <si>
    <t>QA |80cm Col</t>
  </si>
  <si>
    <t>A |16cm Col</t>
  </si>
  <si>
    <t>B |16cm Col</t>
  </si>
  <si>
    <t>A |14cm Col</t>
  </si>
  <si>
    <t>B |14cm Col</t>
  </si>
  <si>
    <t>A |12cm Col</t>
  </si>
  <si>
    <t>B |12cm Col</t>
  </si>
  <si>
    <t>A|80cm Col</t>
  </si>
  <si>
    <t>B |80cm Col</t>
  </si>
  <si>
    <t>CTDI160 OlD Film</t>
  </si>
  <si>
    <t>CTDI160 NEW Film</t>
  </si>
  <si>
    <t>QA160 New Film</t>
  </si>
  <si>
    <t>QA160 Old Film</t>
  </si>
  <si>
    <t>QA chamber</t>
  </si>
  <si>
    <t>160 Collimation</t>
  </si>
  <si>
    <t>Bowtie+newFilm</t>
  </si>
  <si>
    <t>Measured Exp @ 300mAs [Static]</t>
  </si>
  <si>
    <t>Bowtie+NewFilm</t>
  </si>
  <si>
    <t>CTDI16-A</t>
  </si>
  <si>
    <t>CTDI-B</t>
  </si>
  <si>
    <t>Chamber</t>
  </si>
  <si>
    <t>Rel. Error</t>
  </si>
  <si>
    <t>no Heel</t>
  </si>
  <si>
    <t>Rel.Error</t>
  </si>
  <si>
    <t>Collimation</t>
  </si>
  <si>
    <t>Fluka 1.9cm chamber</t>
  </si>
  <si>
    <t>Measured 1.9cm Chamber</t>
  </si>
  <si>
    <t>Correction Factor</t>
  </si>
  <si>
    <t>Old-Film</t>
  </si>
  <si>
    <t>Day 2</t>
  </si>
  <si>
    <t>Day 1</t>
  </si>
  <si>
    <t>160 Collimation - QA chamber Measurement</t>
  </si>
  <si>
    <t>old Film</t>
  </si>
  <si>
    <t>new Film</t>
  </si>
  <si>
    <t xml:space="preserve"> 160 Collimation - Heel differences - Day 1 Source Strength</t>
  </si>
  <si>
    <t>Day2 Correction Factor for source strength</t>
  </si>
  <si>
    <t>Correction Factors for CTDI100 chamber</t>
  </si>
  <si>
    <t>Average Correction Factor (CTDI Chamber)</t>
  </si>
  <si>
    <t>Fluka Exp (Corrected)</t>
  </si>
  <si>
    <t>Old Film - 2E8</t>
  </si>
  <si>
    <t>Old Film 1E7</t>
  </si>
  <si>
    <t>MOSFET-ID</t>
  </si>
  <si>
    <t>Phantom Location</t>
  </si>
  <si>
    <t>Slice #</t>
  </si>
  <si>
    <t>Reader A</t>
  </si>
  <si>
    <t>Organ</t>
  </si>
  <si>
    <t>Hole</t>
  </si>
  <si>
    <t>A-1</t>
  </si>
  <si>
    <t>Lung</t>
  </si>
  <si>
    <t>A-2</t>
  </si>
  <si>
    <t>A-3</t>
  </si>
  <si>
    <t>A-4</t>
  </si>
  <si>
    <t>A-5</t>
  </si>
  <si>
    <t>ST</t>
  </si>
  <si>
    <t>B-1</t>
  </si>
  <si>
    <t>B-2</t>
  </si>
  <si>
    <t>B-3</t>
  </si>
  <si>
    <t>Bone</t>
  </si>
  <si>
    <t>B-4</t>
  </si>
  <si>
    <t>B-5</t>
  </si>
  <si>
    <t>C-1</t>
  </si>
  <si>
    <t>C-2</t>
  </si>
  <si>
    <t>C-3</t>
  </si>
  <si>
    <t>C-4</t>
  </si>
  <si>
    <t>ST/Bone</t>
  </si>
  <si>
    <t>C-5</t>
  </si>
  <si>
    <t>D-1</t>
  </si>
  <si>
    <t>D-2</t>
  </si>
  <si>
    <t>D-3</t>
  </si>
  <si>
    <t>D-4</t>
  </si>
  <si>
    <t>D-5</t>
  </si>
  <si>
    <t>E-1</t>
  </si>
  <si>
    <t>E-2</t>
  </si>
  <si>
    <t>E-3</t>
  </si>
  <si>
    <t>E-4</t>
  </si>
  <si>
    <t>E-5</t>
  </si>
  <si>
    <t>Average Measured Dose (cGy)</t>
  </si>
  <si>
    <t>Fluka Dose (cGy) (carbon table+ preproc Vxl)</t>
  </si>
  <si>
    <t>X (cm)</t>
  </si>
  <si>
    <t>Y (cm)</t>
  </si>
  <si>
    <t>Z (cm)</t>
  </si>
  <si>
    <t>Fluka Dose (cGy)  No Preporcessing</t>
  </si>
  <si>
    <t>EyeBalling</t>
  </si>
  <si>
    <t>Measured</t>
  </si>
  <si>
    <t>Carbon Table</t>
  </si>
  <si>
    <t>No Table</t>
  </si>
  <si>
    <t>Dose in centi Gray</t>
  </si>
  <si>
    <t>Avg</t>
  </si>
  <si>
    <t>S.D</t>
  </si>
  <si>
    <t>MATLAB</t>
  </si>
  <si>
    <t>Slab</t>
  </si>
  <si>
    <t>Run 1 (Head First) - Old Calibration</t>
  </si>
  <si>
    <t>Run 2 (Head First) - Old Calibration</t>
  </si>
  <si>
    <t>Run 3 ( Feet First) - Old Calibration</t>
  </si>
  <si>
    <t>Run 2 (Head First) - New Calibration</t>
  </si>
  <si>
    <t>Run 3 (Feet First) - New Calibration</t>
  </si>
  <si>
    <t>Organ-Hole</t>
  </si>
  <si>
    <t>Fluka Dose (Head First)</t>
  </si>
  <si>
    <t>Fluka Dose (Feet First)</t>
  </si>
  <si>
    <t>Measured Dose (cGy) (HF - run 1)</t>
  </si>
  <si>
    <t>Measured Dose (cGy) (HF - run 2)</t>
  </si>
  <si>
    <t>Measured Dose (cGy) (FF - run 3)</t>
  </si>
  <si>
    <t>FLUKA HF</t>
  </si>
  <si>
    <t>FLUKA FF</t>
  </si>
  <si>
    <t xml:space="preserve">Voxel with Table but no FOAM  (C density 1.2g/cc) </t>
  </si>
  <si>
    <t>HF - Head First Scan Position</t>
  </si>
  <si>
    <t>FF - Feet First Scan Position</t>
  </si>
  <si>
    <t>300 mAs</t>
  </si>
  <si>
    <t>120 Kvp</t>
  </si>
  <si>
    <t>160 mm Collimation</t>
  </si>
  <si>
    <t>Body Filter</t>
  </si>
  <si>
    <t>Scan Parameters</t>
  </si>
  <si>
    <t>Soft. Tissue</t>
  </si>
  <si>
    <t>Measurement</t>
  </si>
  <si>
    <t>QA |8cm Col</t>
  </si>
  <si>
    <t>CTDI100|8cm Col</t>
  </si>
  <si>
    <t>PLOTTING</t>
  </si>
  <si>
    <t>16cm Col</t>
  </si>
  <si>
    <t>14cm Col</t>
  </si>
  <si>
    <t>12cm Col</t>
  </si>
  <si>
    <t>8cm Col</t>
  </si>
  <si>
    <t>Fluka</t>
  </si>
  <si>
    <t>Fluka Corrected</t>
  </si>
  <si>
    <t>Measured Dose</t>
  </si>
  <si>
    <t>Soft Tissue</t>
  </si>
  <si>
    <t>Soft Tissue/Bone</t>
  </si>
  <si>
    <t>Head First Scans</t>
  </si>
  <si>
    <t>Fluka Dose</t>
  </si>
  <si>
    <t>Feet First Scans</t>
  </si>
  <si>
    <t>Fluka Dose (with CTDI correction)</t>
  </si>
  <si>
    <t>Feet First (Corrected Fluka Dose)</t>
  </si>
  <si>
    <t>Additional Simulations/Modifications</t>
  </si>
  <si>
    <t>Fluka Dose (Head First) - Chamber Heel</t>
  </si>
  <si>
    <t>With Correction</t>
  </si>
  <si>
    <t>No Correction</t>
  </si>
  <si>
    <t>Fluka Simlations</t>
  </si>
  <si>
    <t>Full Carbon Table (No Foam assumed)</t>
  </si>
  <si>
    <t xml:space="preserve">Voxel File VXL, with Carbon density 1.2g/cc and Foam </t>
  </si>
  <si>
    <t>Old FILM</t>
  </si>
  <si>
    <t xml:space="preserve"> 5FT.vxl VXL, with Carbon density 1.2g/cc and Foam </t>
  </si>
  <si>
    <t>Fluka Dose (Feet First) - Chamber Heel</t>
  </si>
  <si>
    <t>HA - High Accuracy Material Properties were used to generate the VOXEL</t>
  </si>
  <si>
    <t>Low Accuracy Simulations (From sheet: 5 yr old - multiple runs)</t>
  </si>
  <si>
    <t>Particle Histories</t>
  </si>
  <si>
    <t>10^8</t>
  </si>
  <si>
    <t>Measured Dose Centi Gy</t>
  </si>
  <si>
    <t xml:space="preserve">Voxel with Table but no FOAM  (C density 1.5g/cc) </t>
  </si>
  <si>
    <t>Corr Fac. Phantom meas</t>
  </si>
  <si>
    <t>Mean Phantom CF</t>
  </si>
  <si>
    <t>CF_CTDI_Measurement</t>
  </si>
  <si>
    <t xml:space="preserve">   </t>
  </si>
  <si>
    <t xml:space="preserve"> Corr Fac Used </t>
  </si>
  <si>
    <t>Fluka Simulations with Table</t>
  </si>
  <si>
    <t>Fluka Simulations without Table</t>
  </si>
  <si>
    <t>QA  |16cm Col</t>
  </si>
  <si>
    <t>QA  |14cm Col</t>
  </si>
  <si>
    <t>QA   |14cm Col</t>
  </si>
  <si>
    <t>QA  |8cm Col</t>
  </si>
  <si>
    <t>QA  |12cm Col</t>
  </si>
  <si>
    <t>QA   |16cm Col</t>
  </si>
  <si>
    <t>CTDI  |14cm Col</t>
  </si>
  <si>
    <t>0 deg</t>
  </si>
  <si>
    <t>90 deg</t>
  </si>
  <si>
    <t>180 deg</t>
  </si>
  <si>
    <t>270 deg</t>
  </si>
  <si>
    <t>Head First Simulations</t>
  </si>
  <si>
    <t>Feet First Simulations</t>
  </si>
  <si>
    <t>Organs</t>
  </si>
  <si>
    <t>Average</t>
  </si>
  <si>
    <t xml:space="preserve"> </t>
  </si>
  <si>
    <t>HF Measured</t>
  </si>
  <si>
    <t>HF FLUKA - Average</t>
  </si>
  <si>
    <t>FF Measured</t>
  </si>
  <si>
    <t>FF FLUKA - Average</t>
  </si>
  <si>
    <t>Measured Dose (cGy) (HF - Helical)</t>
  </si>
  <si>
    <t>Measured Dose (cGy) (FF - Helical)</t>
  </si>
  <si>
    <t>Run 5 (Head First) - New calibration</t>
  </si>
  <si>
    <t>Run 9 (HF-Axial-Large Body-NC)</t>
  </si>
  <si>
    <t>Run 7 (Feet First) - New calibration</t>
  </si>
  <si>
    <t>120  KVP</t>
  </si>
  <si>
    <t>300 mAS</t>
  </si>
  <si>
    <t>Tissue</t>
  </si>
  <si>
    <t>Ovaries</t>
  </si>
  <si>
    <t>Bladder</t>
  </si>
  <si>
    <t xml:space="preserve">Bladder </t>
  </si>
  <si>
    <t>Kidney</t>
  </si>
  <si>
    <t>Liver</t>
  </si>
  <si>
    <t>stomach</t>
  </si>
  <si>
    <t>Pancreas</t>
  </si>
  <si>
    <t>Spleen</t>
  </si>
  <si>
    <t>LIver</t>
  </si>
  <si>
    <t>Esophagus</t>
  </si>
  <si>
    <t>Thyroid</t>
  </si>
  <si>
    <t>Breasts</t>
  </si>
  <si>
    <t>Breast</t>
  </si>
  <si>
    <t>-</t>
  </si>
  <si>
    <t>FLUKA Results</t>
  </si>
  <si>
    <t>Actual Dose (cGy)</t>
  </si>
  <si>
    <t>Tissue Index</t>
  </si>
  <si>
    <t>Tissue/Hole</t>
  </si>
  <si>
    <t>FLUKA Errors</t>
  </si>
  <si>
    <t>0deg</t>
  </si>
  <si>
    <t>90deg</t>
  </si>
  <si>
    <t>270deg</t>
  </si>
  <si>
    <t xml:space="preserve">Error </t>
  </si>
  <si>
    <t>Fluka  Corrected</t>
  </si>
  <si>
    <t>Correction</t>
  </si>
  <si>
    <t>ST -212</t>
  </si>
  <si>
    <t>ST -213</t>
  </si>
  <si>
    <t>ST -215</t>
  </si>
  <si>
    <t>ST -225</t>
  </si>
  <si>
    <t>ST -224</t>
  </si>
  <si>
    <t>ST -234</t>
  </si>
  <si>
    <t>ST -179</t>
  </si>
  <si>
    <t>ST -168</t>
  </si>
  <si>
    <t>ST -176</t>
  </si>
  <si>
    <t>ST -159</t>
  </si>
  <si>
    <t>ST -153</t>
  </si>
  <si>
    <t>ST -162</t>
  </si>
  <si>
    <t>ST -164</t>
  </si>
  <si>
    <t>ST -150</t>
  </si>
  <si>
    <t>ST -130</t>
  </si>
  <si>
    <t>ST -126</t>
  </si>
  <si>
    <t>Lung -98</t>
  </si>
  <si>
    <t>ST -110</t>
  </si>
  <si>
    <t>Lung -85</t>
  </si>
  <si>
    <t>Lung -61</t>
  </si>
  <si>
    <t>ST -60</t>
  </si>
  <si>
    <t>Lung -44</t>
  </si>
  <si>
    <t>ST -16</t>
  </si>
  <si>
    <t>Breast -243</t>
  </si>
  <si>
    <t>Breast -247</t>
  </si>
  <si>
    <t>FLUKA</t>
  </si>
  <si>
    <t>SD</t>
  </si>
  <si>
    <t>Helical</t>
  </si>
  <si>
    <t>Lungs</t>
  </si>
  <si>
    <t>FLUKA (CTDI Correction)</t>
  </si>
  <si>
    <t>95% CI</t>
  </si>
  <si>
    <t>S.D 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</si>
</sst>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"/>
    <numFmt numFmtId="166" formatCode="0.00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theme="5" tint="-0.24994659260841701"/>
      </left>
      <right/>
      <top style="double">
        <color theme="5" tint="-0.24994659260841701"/>
      </top>
      <bottom style="double">
        <color theme="5" tint="-0.24994659260841701"/>
      </bottom>
      <diagonal/>
    </border>
    <border>
      <left/>
      <right/>
      <top style="double">
        <color theme="5" tint="-0.24994659260841701"/>
      </top>
      <bottom style="double">
        <color theme="5" tint="-0.24994659260841701"/>
      </bottom>
      <diagonal/>
    </border>
    <border>
      <left/>
      <right style="double">
        <color theme="5" tint="-0.24994659260841701"/>
      </right>
      <top style="double">
        <color theme="5" tint="-0.24994659260841701"/>
      </top>
      <bottom style="double">
        <color theme="5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4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Fill="1" applyBorder="1" applyAlignment="1">
      <alignment horizontal="center"/>
    </xf>
    <xf numFmtId="0" fontId="0" fillId="0" borderId="4" xfId="0" applyBorder="1"/>
    <xf numFmtId="1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1" fillId="0" borderId="0" xfId="0" applyFont="1"/>
    <xf numFmtId="11" fontId="0" fillId="0" borderId="6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11" fontId="3" fillId="0" borderId="5" xfId="0" applyNumberFormat="1" applyFont="1" applyBorder="1" applyAlignment="1">
      <alignment horizontal="center" vertical="center"/>
    </xf>
    <xf numFmtId="11" fontId="3" fillId="0" borderId="8" xfId="0" applyNumberFormat="1" applyFont="1" applyBorder="1" applyAlignment="1">
      <alignment horizontal="center" vertical="center"/>
    </xf>
    <xf numFmtId="11" fontId="4" fillId="0" borderId="0" xfId="0" applyNumberFormat="1" applyFont="1" applyBorder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11" fontId="0" fillId="2" borderId="2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1" fontId="3" fillId="3" borderId="1" xfId="0" applyNumberFormat="1" applyFont="1" applyFill="1" applyBorder="1" applyAlignment="1">
      <alignment horizontal="center" vertical="center"/>
    </xf>
    <xf numFmtId="11" fontId="3" fillId="3" borderId="10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1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1" fontId="0" fillId="0" borderId="0" xfId="0" applyNumberForma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2" fontId="0" fillId="0" borderId="0" xfId="0" applyNumberFormat="1"/>
    <xf numFmtId="11" fontId="0" fillId="0" borderId="0" xfId="0" applyNumberFormat="1" applyAlignment="1">
      <alignment horizontal="center" vertical="center"/>
    </xf>
    <xf numFmtId="11" fontId="0" fillId="0" borderId="14" xfId="0" applyNumberFormat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11" xfId="0" applyBorder="1"/>
    <xf numFmtId="0" fontId="1" fillId="0" borderId="1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1" fontId="0" fillId="0" borderId="11" xfId="0" applyNumberFormat="1" applyFont="1" applyBorder="1" applyAlignment="1">
      <alignment horizontal="center"/>
    </xf>
    <xf numFmtId="11" fontId="0" fillId="0" borderId="12" xfId="0" applyNumberFormat="1" applyFont="1" applyBorder="1" applyAlignment="1">
      <alignment horizontal="center"/>
    </xf>
    <xf numFmtId="11" fontId="0" fillId="0" borderId="13" xfId="0" applyNumberFormat="1" applyFont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1" fontId="0" fillId="0" borderId="4" xfId="0" applyNumberFormat="1" applyFon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1" fontId="0" fillId="0" borderId="7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4" borderId="0" xfId="0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0" fontId="0" fillId="5" borderId="10" xfId="0" applyFill="1" applyBorder="1"/>
    <xf numFmtId="2" fontId="0" fillId="6" borderId="10" xfId="0" applyNumberFormat="1" applyFill="1" applyBorder="1" applyAlignment="1">
      <alignment horizontal="center"/>
    </xf>
    <xf numFmtId="2" fontId="1" fillId="6" borderId="10" xfId="0" applyNumberFormat="1" applyFont="1" applyFill="1" applyBorder="1" applyAlignment="1">
      <alignment horizontal="center"/>
    </xf>
    <xf numFmtId="0" fontId="0" fillId="6" borderId="10" xfId="0" applyFill="1" applyBorder="1"/>
    <xf numFmtId="166" fontId="1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Fill="1" applyBorder="1" applyAlignment="1"/>
    <xf numFmtId="0" fontId="0" fillId="7" borderId="0" xfId="0" applyFill="1"/>
    <xf numFmtId="0" fontId="1" fillId="0" borderId="7" xfId="0" applyFont="1" applyFill="1" applyBorder="1" applyAlignment="1">
      <alignment horizontal="center"/>
    </xf>
    <xf numFmtId="2" fontId="7" fillId="8" borderId="0" xfId="0" applyNumberFormat="1" applyFon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0" xfId="0" applyFont="1" applyAlignment="1"/>
    <xf numFmtId="2" fontId="0" fillId="0" borderId="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1" fillId="5" borderId="0" xfId="0" applyNumberFormat="1" applyFon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2" fontId="0" fillId="5" borderId="12" xfId="0" applyNumberFormat="1" applyFon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5" borderId="6" xfId="0" applyNumberFormat="1" applyFon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5" borderId="11" xfId="0" applyNumberFormat="1" applyFon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2" fillId="0" borderId="0" xfId="0" applyFont="1" applyBorder="1"/>
    <xf numFmtId="2" fontId="1" fillId="2" borderId="0" xfId="0" applyNumberFormat="1" applyFont="1" applyFill="1" applyBorder="1" applyAlignment="1">
      <alignment horizontal="center"/>
    </xf>
    <xf numFmtId="0" fontId="0" fillId="2" borderId="0" xfId="0" applyFill="1" applyBorder="1"/>
    <xf numFmtId="166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/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7" fillId="8" borderId="10" xfId="0" applyNumberFormat="1" applyFon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6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/>
              <a:t>In air exposure comparisons for CTDI (L = 10cm) and QA (L = 1.92cm) chambers at 120 KVp</a:t>
            </a:r>
            <a:r>
              <a:rPr lang="en-US" baseline="0"/>
              <a:t> and 300 mAs</a:t>
            </a:r>
            <a:endParaRPr lang="en-US"/>
          </a:p>
        </c:rich>
      </c:tx>
      <c:layout>
        <c:manualLayout>
          <c:xMode val="edge"/>
          <c:yMode val="edge"/>
          <c:x val="0.15131161978155083"/>
          <c:y val="2.030456852791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InAir!$AA$22</c:f>
              <c:strCache>
                <c:ptCount val="1"/>
                <c:pt idx="0">
                  <c:v>Measurement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InAir!$AB$21:$AI$21</c:f>
              <c:strCache>
                <c:ptCount val="8"/>
                <c:pt idx="0">
                  <c:v>CTDI100 |16cm Col</c:v>
                </c:pt>
                <c:pt idx="1">
                  <c:v>QA |16cm Col</c:v>
                </c:pt>
                <c:pt idx="2">
                  <c:v>CTDI100 |14cm Col</c:v>
                </c:pt>
                <c:pt idx="3">
                  <c:v>QA |14cm Col</c:v>
                </c:pt>
                <c:pt idx="4">
                  <c:v>CTDI100 |12cm Col</c:v>
                </c:pt>
                <c:pt idx="5">
                  <c:v>QA |12cm Col</c:v>
                </c:pt>
                <c:pt idx="6">
                  <c:v>CTDI100|8cm Col</c:v>
                </c:pt>
                <c:pt idx="7">
                  <c:v>QA |8cm Col</c:v>
                </c:pt>
              </c:strCache>
            </c:strRef>
          </c:cat>
          <c:val>
            <c:numRef>
              <c:f>InAir!$AB$22:$AI$22</c:f>
              <c:numCache>
                <c:formatCode>0.0E+00</c:formatCode>
                <c:ptCount val="8"/>
                <c:pt idx="0">
                  <c:v>5573</c:v>
                </c:pt>
                <c:pt idx="1">
                  <c:v>6024</c:v>
                </c:pt>
                <c:pt idx="2">
                  <c:v>5557</c:v>
                </c:pt>
                <c:pt idx="3">
                  <c:v>6013</c:v>
                </c:pt>
                <c:pt idx="4">
                  <c:v>5538</c:v>
                </c:pt>
                <c:pt idx="5">
                  <c:v>5995</c:v>
                </c:pt>
                <c:pt idx="6">
                  <c:v>4720</c:v>
                </c:pt>
                <c:pt idx="7">
                  <c:v>5935</c:v>
                </c:pt>
              </c:numCache>
            </c:numRef>
          </c:val>
        </c:ser>
        <c:ser>
          <c:idx val="1"/>
          <c:order val="1"/>
          <c:tx>
            <c:strRef>
              <c:f>InAir!$AA$23</c:f>
              <c:strCache>
                <c:ptCount val="1"/>
                <c:pt idx="0">
                  <c:v>Fluka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InAir!$AB$21:$AI$21</c:f>
              <c:strCache>
                <c:ptCount val="8"/>
                <c:pt idx="0">
                  <c:v>CTDI100 |16cm Col</c:v>
                </c:pt>
                <c:pt idx="1">
                  <c:v>QA |16cm Col</c:v>
                </c:pt>
                <c:pt idx="2">
                  <c:v>CTDI100 |14cm Col</c:v>
                </c:pt>
                <c:pt idx="3">
                  <c:v>QA |14cm Col</c:v>
                </c:pt>
                <c:pt idx="4">
                  <c:v>CTDI100 |12cm Col</c:v>
                </c:pt>
                <c:pt idx="5">
                  <c:v>QA |12cm Col</c:v>
                </c:pt>
                <c:pt idx="6">
                  <c:v>CTDI100|8cm Col</c:v>
                </c:pt>
                <c:pt idx="7">
                  <c:v>QA |8cm Col</c:v>
                </c:pt>
              </c:strCache>
            </c:strRef>
          </c:cat>
          <c:val>
            <c:numRef>
              <c:f>InAir!$AB$23:$AI$23</c:f>
              <c:numCache>
                <c:formatCode>0.0E+00</c:formatCode>
                <c:ptCount val="8"/>
                <c:pt idx="0">
                  <c:v>6010.1886641611691</c:v>
                </c:pt>
                <c:pt idx="1">
                  <c:v>5878.076380495535</c:v>
                </c:pt>
                <c:pt idx="2">
                  <c:v>5963.4634163132405</c:v>
                </c:pt>
                <c:pt idx="3">
                  <c:v>5830.8082631891375</c:v>
                </c:pt>
                <c:pt idx="4">
                  <c:v>6036.9870381050523</c:v>
                </c:pt>
                <c:pt idx="5">
                  <c:v>5906.2935929312016</c:v>
                </c:pt>
                <c:pt idx="6">
                  <c:v>5228.0552091549116</c:v>
                </c:pt>
                <c:pt idx="7">
                  <c:v>5903.3612561255432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90016"/>
        <c:axId val="427680608"/>
      </c:barChart>
      <c:catAx>
        <c:axId val="4276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680608"/>
        <c:crosses val="autoZero"/>
        <c:auto val="1"/>
        <c:lblAlgn val="ctr"/>
        <c:lblOffset val="100"/>
        <c:noMultiLvlLbl val="0"/>
      </c:catAx>
      <c:valAx>
        <c:axId val="4276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 Air Exposure (mR)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69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Dose -</a:t>
            </a:r>
            <a:r>
              <a:rPr lang="en-US" b="1" baseline="0"/>
              <a:t> Feet First (Old vs New Calibration vs FLUKA)</a:t>
            </a:r>
            <a:endParaRPr lang="en-US" b="1"/>
          </a:p>
        </c:rich>
      </c:tx>
      <c:layout>
        <c:manualLayout>
          <c:xMode val="edge"/>
          <c:yMode val="edge"/>
          <c:x val="0.35442637377151265"/>
          <c:y val="1.470047946713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57821472442597E-2"/>
          <c:y val="4.717383861003379E-2"/>
          <c:w val="0.91988821630504247"/>
          <c:h val="0.82173480936950682"/>
        </c:manualLayout>
      </c:layout>
      <c:lineChart>
        <c:grouping val="standard"/>
        <c:varyColors val="0"/>
        <c:ser>
          <c:idx val="0"/>
          <c:order val="0"/>
          <c:tx>
            <c:strRef>
              <c:f>'5 yr old - multiple runs'!$G$3</c:f>
              <c:strCache>
                <c:ptCount val="1"/>
                <c:pt idx="0">
                  <c:v>Run 3 ( Feet First) - Old Calibration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1275">
                <a:solidFill>
                  <a:schemeClr val="accent1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'5 yr old - multiple runs'!$G$4:$G$28</c:f>
              <c:numCache>
                <c:formatCode>0.00</c:formatCode>
                <c:ptCount val="25"/>
                <c:pt idx="0">
                  <c:v>3.7026247598388595</c:v>
                </c:pt>
                <c:pt idx="1">
                  <c:v>3.0488311098441656</c:v>
                </c:pt>
                <c:pt idx="2">
                  <c:v>3.1877855643044621</c:v>
                </c:pt>
                <c:pt idx="3">
                  <c:v>2.745234106307854</c:v>
                </c:pt>
                <c:pt idx="4">
                  <c:v>3.0907927572016458</c:v>
                </c:pt>
                <c:pt idx="5">
                  <c:v>3.5455972140921412</c:v>
                </c:pt>
                <c:pt idx="6">
                  <c:v>3.6217535324029</c:v>
                </c:pt>
                <c:pt idx="7">
                  <c:v>8.3164659041082842</c:v>
                </c:pt>
                <c:pt idx="8">
                  <c:v>10.279687579433853</c:v>
                </c:pt>
                <c:pt idx="9">
                  <c:v>11.86586203185063</c:v>
                </c:pt>
                <c:pt idx="10">
                  <c:v>2.7950929043378339</c:v>
                </c:pt>
                <c:pt idx="11">
                  <c:v>2.8736557561638518</c:v>
                </c:pt>
                <c:pt idx="12">
                  <c:v>2.9886623668188737</c:v>
                </c:pt>
                <c:pt idx="13">
                  <c:v>2.3175226760800136</c:v>
                </c:pt>
                <c:pt idx="14">
                  <c:v>2.5672775409023303</c:v>
                </c:pt>
                <c:pt idx="15">
                  <c:v>7.0848581962218162</c:v>
                </c:pt>
                <c:pt idx="16">
                  <c:v>6.4017418167977684</c:v>
                </c:pt>
                <c:pt idx="17">
                  <c:v>5.1976210612656955</c:v>
                </c:pt>
                <c:pt idx="18">
                  <c:v>1.5780272603586891</c:v>
                </c:pt>
                <c:pt idx="19">
                  <c:v>2.161991560818084</c:v>
                </c:pt>
                <c:pt idx="20">
                  <c:v>5.4991421885913843</c:v>
                </c:pt>
                <c:pt idx="21">
                  <c:v>6.3673317537986094</c:v>
                </c:pt>
                <c:pt idx="22">
                  <c:v>2.3615370108932461</c:v>
                </c:pt>
                <c:pt idx="23">
                  <c:v>1.8967157071154417</c:v>
                </c:pt>
                <c:pt idx="24">
                  <c:v>1.9543560606060608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yr old - multiple runs'!$I$3</c:f>
              <c:strCache>
                <c:ptCount val="1"/>
                <c:pt idx="0">
                  <c:v>Run 3 (Feet First) - New Calibration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1275">
                <a:solidFill>
                  <a:schemeClr val="accent2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'5 yr old - multiple runs'!$I$4:$I$28</c:f>
              <c:numCache>
                <c:formatCode>0.00</c:formatCode>
                <c:ptCount val="25"/>
                <c:pt idx="0">
                  <c:v>3.7385388297872342</c:v>
                </c:pt>
                <c:pt idx="1">
                  <c:v>3.5662886073135489</c:v>
                </c:pt>
                <c:pt idx="2">
                  <c:v>3.4545677496991583</c:v>
                </c:pt>
                <c:pt idx="3">
                  <c:v>3.005988317659352</c:v>
                </c:pt>
                <c:pt idx="4">
                  <c:v>3.5706591143710948</c:v>
                </c:pt>
                <c:pt idx="5">
                  <c:v>4.26386837439708</c:v>
                </c:pt>
                <c:pt idx="6">
                  <c:v>4.4795755252241412</c:v>
                </c:pt>
                <c:pt idx="7">
                  <c:v>10.9005551974013</c:v>
                </c:pt>
                <c:pt idx="8">
                  <c:v>11.237930529240874</c:v>
                </c:pt>
                <c:pt idx="9">
                  <c:v>12.729901472840817</c:v>
                </c:pt>
                <c:pt idx="10">
                  <c:v>2.9386041679250985</c:v>
                </c:pt>
                <c:pt idx="11">
                  <c:v>2.8669767189618445</c:v>
                </c:pt>
                <c:pt idx="12">
                  <c:v>3.3025143277620095</c:v>
                </c:pt>
                <c:pt idx="13">
                  <c:v>2.3842529009943796</c:v>
                </c:pt>
                <c:pt idx="14">
                  <c:v>3.1128336639615268</c:v>
                </c:pt>
                <c:pt idx="15">
                  <c:v>10.127397473867596</c:v>
                </c:pt>
                <c:pt idx="16">
                  <c:v>8.0399185787125571</c:v>
                </c:pt>
                <c:pt idx="17">
                  <c:v>7.8141810092961475</c:v>
                </c:pt>
                <c:pt idx="18">
                  <c:v>2.4184153919059805</c:v>
                </c:pt>
                <c:pt idx="19">
                  <c:v>3.0230134858518962</c:v>
                </c:pt>
                <c:pt idx="20">
                  <c:v>7.2606257915770049</c:v>
                </c:pt>
                <c:pt idx="21">
                  <c:v>7.5356138982017669</c:v>
                </c:pt>
                <c:pt idx="22">
                  <c:v>3.0291344958640729</c:v>
                </c:pt>
                <c:pt idx="23">
                  <c:v>2.3642197442266997</c:v>
                </c:pt>
                <c:pt idx="24">
                  <c:v>2.2549445199275366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yr old - multiple runs'!$K$3</c:f>
              <c:strCache>
                <c:ptCount val="1"/>
                <c:pt idx="0">
                  <c:v>Fluka Dose (Feet First)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yr old - multiple runs'!$K$4:$K$28</c:f>
              <c:numCache>
                <c:formatCode>0.00</c:formatCode>
                <c:ptCount val="25"/>
                <c:pt idx="0">
                  <c:v>4.3269001613040796</c:v>
                </c:pt>
                <c:pt idx="1">
                  <c:v>4.1920821997555198</c:v>
                </c:pt>
                <c:pt idx="2">
                  <c:v>4.3576012812606804</c:v>
                </c:pt>
                <c:pt idx="3">
                  <c:v>4.1133271529103199</c:v>
                </c:pt>
                <c:pt idx="4">
                  <c:v>3.4718962177010599</c:v>
                </c:pt>
                <c:pt idx="5">
                  <c:v>4.5181369925699899</c:v>
                </c:pt>
                <c:pt idx="6">
                  <c:v>4.4610062128246604</c:v>
                </c:pt>
                <c:pt idx="7">
                  <c:v>11.007018920093399</c:v>
                </c:pt>
                <c:pt idx="8">
                  <c:v>10.734713334391399</c:v>
                </c:pt>
                <c:pt idx="9">
                  <c:v>12.390794036978001</c:v>
                </c:pt>
                <c:pt idx="10">
                  <c:v>3.77926337228108</c:v>
                </c:pt>
                <c:pt idx="11">
                  <c:v>3.6933002364025902</c:v>
                </c:pt>
                <c:pt idx="12">
                  <c:v>3.86113302549869</c:v>
                </c:pt>
                <c:pt idx="13">
                  <c:v>3.1831277126019999</c:v>
                </c:pt>
                <c:pt idx="14">
                  <c:v>3.7719662944942902</c:v>
                </c:pt>
                <c:pt idx="15">
                  <c:v>11.305131244309701</c:v>
                </c:pt>
                <c:pt idx="16">
                  <c:v>11.2357200165817</c:v>
                </c:pt>
                <c:pt idx="17">
                  <c:v>9.9694100543137196</c:v>
                </c:pt>
                <c:pt idx="18">
                  <c:v>3.39670072099576</c:v>
                </c:pt>
                <c:pt idx="19">
                  <c:v>4.0722143487945202</c:v>
                </c:pt>
                <c:pt idx="20">
                  <c:v>9.9649606166388391</c:v>
                </c:pt>
                <c:pt idx="21">
                  <c:v>11.3149200071944</c:v>
                </c:pt>
                <c:pt idx="22">
                  <c:v>3.4795492505018402</c:v>
                </c:pt>
                <c:pt idx="23">
                  <c:v>3.0531151437422901</c:v>
                </c:pt>
                <c:pt idx="24">
                  <c:v>3.9736148099194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97464"/>
        <c:axId val="427698640"/>
      </c:lineChart>
      <c:catAx>
        <c:axId val="4276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8640"/>
        <c:crosses val="autoZero"/>
        <c:auto val="1"/>
        <c:lblAlgn val="ctr"/>
        <c:lblOffset val="100"/>
        <c:noMultiLvlLbl val="0"/>
      </c:catAx>
      <c:valAx>
        <c:axId val="427698640"/>
        <c:scaling>
          <c:orientation val="minMax"/>
          <c:max val="12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Dose in Centi Gray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7464"/>
        <c:crosses val="autoZero"/>
        <c:crossBetween val="between"/>
        <c:majorUnit val="0.5"/>
      </c:valAx>
      <c:spPr>
        <a:noFill/>
        <a:ln cap="sq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1046460730870185"/>
          <c:y val="0.13273768996897156"/>
          <c:w val="0.14042269447501857"/>
          <c:h val="7.442169818549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Dose </a:t>
            </a:r>
            <a:r>
              <a:rPr lang="en-US" b="1" baseline="0"/>
              <a:t> Head First vs Feet First (New Calibration)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yr old - multiple runs'!$H$3</c:f>
              <c:strCache>
                <c:ptCount val="1"/>
                <c:pt idx="0">
                  <c:v>Run 2 (Head First) - New Calibration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1275">
                <a:solidFill>
                  <a:schemeClr val="accent1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'5 yr old - multiple runs'!$H$4:$H$28</c:f>
              <c:numCache>
                <c:formatCode>0.00</c:formatCode>
                <c:ptCount val="25"/>
                <c:pt idx="0">
                  <c:v>2.8379402482269502</c:v>
                </c:pt>
                <c:pt idx="1">
                  <c:v>2.6692685006113148</c:v>
                </c:pt>
                <c:pt idx="2">
                  <c:v>2.6642459140137844</c:v>
                </c:pt>
                <c:pt idx="3">
                  <c:v>2.3001557784743993</c:v>
                </c:pt>
                <c:pt idx="4">
                  <c:v>2.6912221135560985</c:v>
                </c:pt>
                <c:pt idx="5">
                  <c:v>3.604722239603702</c:v>
                </c:pt>
                <c:pt idx="6">
                  <c:v>3.8641361702127659</c:v>
                </c:pt>
                <c:pt idx="7">
                  <c:v>9.003121389305349</c:v>
                </c:pt>
                <c:pt idx="8">
                  <c:v>10.150819148667424</c:v>
                </c:pt>
                <c:pt idx="9">
                  <c:v>10.891457641098151</c:v>
                </c:pt>
                <c:pt idx="10">
                  <c:v>2.8832800161079235</c:v>
                </c:pt>
                <c:pt idx="11">
                  <c:v>2.7262288591903929</c:v>
                </c:pt>
                <c:pt idx="12">
                  <c:v>3.1301152107642181</c:v>
                </c:pt>
                <c:pt idx="13">
                  <c:v>2.1297854561175962</c:v>
                </c:pt>
                <c:pt idx="14">
                  <c:v>3.3691352770263499</c:v>
                </c:pt>
                <c:pt idx="15">
                  <c:v>10.433068757259003</c:v>
                </c:pt>
                <c:pt idx="16">
                  <c:v>8.5958946356490333</c:v>
                </c:pt>
                <c:pt idx="17">
                  <c:v>7.8069810187820146</c:v>
                </c:pt>
                <c:pt idx="18">
                  <c:v>2.5009188133826181</c:v>
                </c:pt>
                <c:pt idx="19">
                  <c:v>3.3596286674693965</c:v>
                </c:pt>
                <c:pt idx="20">
                  <c:v>8.7248570652730812</c:v>
                </c:pt>
                <c:pt idx="21">
                  <c:v>8.7861851671238451</c:v>
                </c:pt>
                <c:pt idx="22">
                  <c:v>3.7043100827185338</c:v>
                </c:pt>
                <c:pt idx="23">
                  <c:v>2.7321586162480456</c:v>
                </c:pt>
                <c:pt idx="24">
                  <c:v>2.7054660778985511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yr old - multiple runs'!$I$3</c:f>
              <c:strCache>
                <c:ptCount val="1"/>
                <c:pt idx="0">
                  <c:v>Run 3 (Feet First) - New Calibration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1275">
                <a:solidFill>
                  <a:schemeClr val="accent2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'5 yr old - multiple runs'!$I$4:$I$28</c:f>
              <c:numCache>
                <c:formatCode>0.00</c:formatCode>
                <c:ptCount val="25"/>
                <c:pt idx="0">
                  <c:v>3.7385388297872342</c:v>
                </c:pt>
                <c:pt idx="1">
                  <c:v>3.5662886073135489</c:v>
                </c:pt>
                <c:pt idx="2">
                  <c:v>3.4545677496991583</c:v>
                </c:pt>
                <c:pt idx="3">
                  <c:v>3.005988317659352</c:v>
                </c:pt>
                <c:pt idx="4">
                  <c:v>3.5706591143710948</c:v>
                </c:pt>
                <c:pt idx="5">
                  <c:v>4.26386837439708</c:v>
                </c:pt>
                <c:pt idx="6">
                  <c:v>4.4795755252241412</c:v>
                </c:pt>
                <c:pt idx="7">
                  <c:v>10.9005551974013</c:v>
                </c:pt>
                <c:pt idx="8">
                  <c:v>11.237930529240874</c:v>
                </c:pt>
                <c:pt idx="9">
                  <c:v>12.729901472840817</c:v>
                </c:pt>
                <c:pt idx="10">
                  <c:v>2.9386041679250985</c:v>
                </c:pt>
                <c:pt idx="11">
                  <c:v>2.8669767189618445</c:v>
                </c:pt>
                <c:pt idx="12">
                  <c:v>3.3025143277620095</c:v>
                </c:pt>
                <c:pt idx="13">
                  <c:v>2.3842529009943796</c:v>
                </c:pt>
                <c:pt idx="14">
                  <c:v>3.1128336639615268</c:v>
                </c:pt>
                <c:pt idx="15">
                  <c:v>10.127397473867596</c:v>
                </c:pt>
                <c:pt idx="16">
                  <c:v>8.0399185787125571</c:v>
                </c:pt>
                <c:pt idx="17">
                  <c:v>7.8141810092961475</c:v>
                </c:pt>
                <c:pt idx="18">
                  <c:v>2.4184153919059805</c:v>
                </c:pt>
                <c:pt idx="19">
                  <c:v>3.0230134858518962</c:v>
                </c:pt>
                <c:pt idx="20">
                  <c:v>7.2606257915770049</c:v>
                </c:pt>
                <c:pt idx="21">
                  <c:v>7.5356138982017669</c:v>
                </c:pt>
                <c:pt idx="22">
                  <c:v>3.0291344958640729</c:v>
                </c:pt>
                <c:pt idx="23">
                  <c:v>2.3642197442266997</c:v>
                </c:pt>
                <c:pt idx="24">
                  <c:v>2.2549445199275366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yr old - multiple runs'!$J$3</c:f>
              <c:strCache>
                <c:ptCount val="1"/>
                <c:pt idx="0">
                  <c:v>Fluka Dose (Head First)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yr old - multiple runs'!$J$4:$J$28</c:f>
              <c:numCache>
                <c:formatCode>0.00</c:formatCode>
                <c:ptCount val="25"/>
                <c:pt idx="0">
                  <c:v>3.9047375147124099</c:v>
                </c:pt>
                <c:pt idx="1">
                  <c:v>3.8169056150104801</c:v>
                </c:pt>
                <c:pt idx="2">
                  <c:v>4.0201559279985402</c:v>
                </c:pt>
                <c:pt idx="3">
                  <c:v>3.6273595700610199</c:v>
                </c:pt>
                <c:pt idx="4">
                  <c:v>3.1653299619025201</c:v>
                </c:pt>
                <c:pt idx="5">
                  <c:v>3.9756615512498401</c:v>
                </c:pt>
                <c:pt idx="6">
                  <c:v>4.2725280329171698</c:v>
                </c:pt>
                <c:pt idx="7">
                  <c:v>10.350281919282599</c:v>
                </c:pt>
                <c:pt idx="8">
                  <c:v>9.8377066991375699</c:v>
                </c:pt>
                <c:pt idx="9">
                  <c:v>11.436834599485801</c:v>
                </c:pt>
                <c:pt idx="10">
                  <c:v>3.6813757434339398</c:v>
                </c:pt>
                <c:pt idx="11">
                  <c:v>3.7240013563591901</c:v>
                </c:pt>
                <c:pt idx="12">
                  <c:v>3.7652031492284901</c:v>
                </c:pt>
                <c:pt idx="13">
                  <c:v>3.24559781755717</c:v>
                </c:pt>
                <c:pt idx="14">
                  <c:v>3.8326566243795201</c:v>
                </c:pt>
                <c:pt idx="15">
                  <c:v>11.4145874111115</c:v>
                </c:pt>
                <c:pt idx="16">
                  <c:v>11.2526278797462</c:v>
                </c:pt>
                <c:pt idx="17">
                  <c:v>10.148277448843499</c:v>
                </c:pt>
                <c:pt idx="18">
                  <c:v>3.4336310536971801</c:v>
                </c:pt>
                <c:pt idx="19">
                  <c:v>4.2663878089258498</c:v>
                </c:pt>
                <c:pt idx="20">
                  <c:v>10.465967298829201</c:v>
                </c:pt>
                <c:pt idx="21">
                  <c:v>11.0248166707929</c:v>
                </c:pt>
                <c:pt idx="22">
                  <c:v>3.67185394680972</c:v>
                </c:pt>
                <c:pt idx="23">
                  <c:v>3.19825580069655</c:v>
                </c:pt>
                <c:pt idx="24">
                  <c:v>4.1224929945205497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yr old - multiple runs'!$K$3</c:f>
              <c:strCache>
                <c:ptCount val="1"/>
                <c:pt idx="0">
                  <c:v>Fluka Dose (Feet First)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yr old - multiple runs'!$K$4:$K$28</c:f>
              <c:numCache>
                <c:formatCode>0.00</c:formatCode>
                <c:ptCount val="25"/>
                <c:pt idx="0">
                  <c:v>4.3269001613040796</c:v>
                </c:pt>
                <c:pt idx="1">
                  <c:v>4.1920821997555198</c:v>
                </c:pt>
                <c:pt idx="2">
                  <c:v>4.3576012812606804</c:v>
                </c:pt>
                <c:pt idx="3">
                  <c:v>4.1133271529103199</c:v>
                </c:pt>
                <c:pt idx="4">
                  <c:v>3.4718962177010599</c:v>
                </c:pt>
                <c:pt idx="5">
                  <c:v>4.5181369925699899</c:v>
                </c:pt>
                <c:pt idx="6">
                  <c:v>4.4610062128246604</c:v>
                </c:pt>
                <c:pt idx="7">
                  <c:v>11.007018920093399</c:v>
                </c:pt>
                <c:pt idx="8">
                  <c:v>10.734713334391399</c:v>
                </c:pt>
                <c:pt idx="9">
                  <c:v>12.390794036978001</c:v>
                </c:pt>
                <c:pt idx="10">
                  <c:v>3.77926337228108</c:v>
                </c:pt>
                <c:pt idx="11">
                  <c:v>3.6933002364025902</c:v>
                </c:pt>
                <c:pt idx="12">
                  <c:v>3.86113302549869</c:v>
                </c:pt>
                <c:pt idx="13">
                  <c:v>3.1831277126019999</c:v>
                </c:pt>
                <c:pt idx="14">
                  <c:v>3.7719662944942902</c:v>
                </c:pt>
                <c:pt idx="15">
                  <c:v>11.305131244309701</c:v>
                </c:pt>
                <c:pt idx="16">
                  <c:v>11.2357200165817</c:v>
                </c:pt>
                <c:pt idx="17">
                  <c:v>9.9694100543137196</c:v>
                </c:pt>
                <c:pt idx="18">
                  <c:v>3.39670072099576</c:v>
                </c:pt>
                <c:pt idx="19">
                  <c:v>4.0722143487945202</c:v>
                </c:pt>
                <c:pt idx="20">
                  <c:v>9.9649606166388391</c:v>
                </c:pt>
                <c:pt idx="21">
                  <c:v>11.3149200071944</c:v>
                </c:pt>
                <c:pt idx="22">
                  <c:v>3.4795492505018402</c:v>
                </c:pt>
                <c:pt idx="23">
                  <c:v>3.0531151437422901</c:v>
                </c:pt>
                <c:pt idx="24">
                  <c:v>3.9736148099194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yr old - multiple runs'!$Q$2:$R$2</c:f>
              <c:strCache>
                <c:ptCount val="1"/>
                <c:pt idx="0">
                  <c:v>Fluka Dose (Head First) - Chamber Heel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'5 yr old - multiple runs'!$Q$4:$Q$28</c:f>
              <c:numCache>
                <c:formatCode>0.00</c:formatCode>
                <c:ptCount val="25"/>
                <c:pt idx="0">
                  <c:v>3.43683164707365</c:v>
                </c:pt>
                <c:pt idx="1">
                  <c:v>3.1165273580692001</c:v>
                </c:pt>
                <c:pt idx="2">
                  <c:v>2.8341324465771698</c:v>
                </c:pt>
                <c:pt idx="3">
                  <c:v>2.8697313202682899</c:v>
                </c:pt>
                <c:pt idx="4">
                  <c:v>2.4452832108742002</c:v>
                </c:pt>
                <c:pt idx="5">
                  <c:v>3.5419167838349299</c:v>
                </c:pt>
                <c:pt idx="6">
                  <c:v>3.9072331102468998</c:v>
                </c:pt>
                <c:pt idx="7">
                  <c:v>9.5894466005446297</c:v>
                </c:pt>
                <c:pt idx="8">
                  <c:v>8.9390825619569192</c:v>
                </c:pt>
                <c:pt idx="9">
                  <c:v>10.4623035997018</c:v>
                </c:pt>
                <c:pt idx="10">
                  <c:v>3.60806565249655</c:v>
                </c:pt>
                <c:pt idx="11">
                  <c:v>3.6552170452941599</c:v>
                </c:pt>
                <c:pt idx="12">
                  <c:v>3.6630042989140899</c:v>
                </c:pt>
                <c:pt idx="13">
                  <c:v>3.0215399787491601</c:v>
                </c:pt>
                <c:pt idx="14">
                  <c:v>3.9942620875158101</c:v>
                </c:pt>
                <c:pt idx="15">
                  <c:v>11.283816069496799</c:v>
                </c:pt>
                <c:pt idx="16">
                  <c:v>11.653496680904601</c:v>
                </c:pt>
                <c:pt idx="17">
                  <c:v>10.025019357967199</c:v>
                </c:pt>
                <c:pt idx="18">
                  <c:v>3.5795694387005299</c:v>
                </c:pt>
                <c:pt idx="19">
                  <c:v>4.9523510054142301</c:v>
                </c:pt>
                <c:pt idx="20">
                  <c:v>10.9534995972668</c:v>
                </c:pt>
                <c:pt idx="21">
                  <c:v>12.0753775638306</c:v>
                </c:pt>
                <c:pt idx="22">
                  <c:v>3.82208676572127</c:v>
                </c:pt>
                <c:pt idx="23">
                  <c:v>3.3122355891547399</c:v>
                </c:pt>
                <c:pt idx="24">
                  <c:v>4.25278179285442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95896"/>
        <c:axId val="427694328"/>
      </c:lineChart>
      <c:catAx>
        <c:axId val="4276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4328"/>
        <c:crosses val="autoZero"/>
        <c:auto val="1"/>
        <c:lblAlgn val="ctr"/>
        <c:lblOffset val="100"/>
        <c:noMultiLvlLbl val="0"/>
      </c:catAx>
      <c:valAx>
        <c:axId val="427694328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Dose in Centi Gray</a:t>
                </a:r>
              </a:p>
            </c:rich>
          </c:tx>
          <c:layout>
            <c:manualLayout>
              <c:xMode val="edge"/>
              <c:yMode val="edge"/>
              <c:x val="8.5295893265729228E-2"/>
              <c:y val="0.33399475825450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5896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ap="sq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</a:t>
            </a:r>
            <a:r>
              <a:rPr lang="en-US" b="1" baseline="0"/>
              <a:t>Organ Dose Comparison for Head First Scan</a:t>
            </a:r>
            <a:endParaRPr lang="en-US" b="1"/>
          </a:p>
        </c:rich>
      </c:tx>
      <c:layout>
        <c:manualLayout>
          <c:xMode val="edge"/>
          <c:yMode val="edge"/>
          <c:x val="0.28616754051328308"/>
          <c:y val="1.1685654782202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9456774347125"/>
          <c:y val="9.0914578231594226E-2"/>
          <c:w val="0.79770344339415811"/>
          <c:h val="0.77523719578882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'5yrOLD-organwise'!$J$45:$K$45</c:f>
              <c:strCache>
                <c:ptCount val="1"/>
                <c:pt idx="0">
                  <c:v>Measured Dose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'5yrOLD-organwise'!$K$47:$K$50</c:f>
                <c:numCache>
                  <c:formatCode>General</c:formatCode>
                  <c:ptCount val="4"/>
                  <c:pt idx="0">
                    <c:v>1.065583021950449</c:v>
                  </c:pt>
                  <c:pt idx="1">
                    <c:v>0.54335714074191754</c:v>
                  </c:pt>
                  <c:pt idx="2">
                    <c:v>0.38663366393898696</c:v>
                  </c:pt>
                  <c:pt idx="3">
                    <c:v>0.26243091364662663</c:v>
                  </c:pt>
                </c:numCache>
              </c:numRef>
            </c:plus>
            <c:minus>
              <c:numRef>
                <c:f>'5yrOLD-organwise'!$K$47:$K$50</c:f>
                <c:numCache>
                  <c:formatCode>General</c:formatCode>
                  <c:ptCount val="4"/>
                  <c:pt idx="0">
                    <c:v>1.065583021950449</c:v>
                  </c:pt>
                  <c:pt idx="1">
                    <c:v>0.54335714074191754</c:v>
                  </c:pt>
                  <c:pt idx="2">
                    <c:v>0.38663366393898696</c:v>
                  </c:pt>
                  <c:pt idx="3">
                    <c:v>0.26243091364662663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'5yrOLD-organwise'!$I$47:$I$50</c:f>
              <c:strCache>
                <c:ptCount val="4"/>
                <c:pt idx="0">
                  <c:v>Bone</c:v>
                </c:pt>
                <c:pt idx="1">
                  <c:v>Lung</c:v>
                </c:pt>
                <c:pt idx="2">
                  <c:v>Soft Tissue</c:v>
                </c:pt>
                <c:pt idx="3">
                  <c:v>Soft Tissue/Bone</c:v>
                </c:pt>
              </c:strCache>
            </c:strRef>
          </c:cat>
          <c:val>
            <c:numRef>
              <c:f>'5yrOLD-organwise'!$J$47:$J$50</c:f>
              <c:numCache>
                <c:formatCode>0.00</c:formatCode>
                <c:ptCount val="4"/>
                <c:pt idx="0">
                  <c:v>9.2990481028947372</c:v>
                </c:pt>
                <c:pt idx="1">
                  <c:v>3.0006954495638585</c:v>
                </c:pt>
                <c:pt idx="2">
                  <c:v>3.0337785965159374</c:v>
                </c:pt>
                <c:pt idx="3">
                  <c:v>2.3153521347501069</c:v>
                </c:pt>
              </c:numCache>
            </c:numRef>
          </c:val>
        </c:ser>
        <c:ser>
          <c:idx val="3"/>
          <c:order val="1"/>
          <c:tx>
            <c:strRef>
              <c:f>'5yrOLD-organwise'!$L$45:$M$45</c:f>
              <c:strCache>
                <c:ptCount val="1"/>
                <c:pt idx="0">
                  <c:v>Fluka Dose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'5yrOLD-organwise'!$M$47:$M$50</c:f>
                <c:numCache>
                  <c:formatCode>General</c:formatCode>
                  <c:ptCount val="4"/>
                  <c:pt idx="0">
                    <c:v>0.61826739411203691</c:v>
                  </c:pt>
                  <c:pt idx="1">
                    <c:v>0.22125992586662843</c:v>
                  </c:pt>
                  <c:pt idx="2">
                    <c:v>0.2754393685893462</c:v>
                  </c:pt>
                  <c:pt idx="3">
                    <c:v>0.13295957636305256</c:v>
                  </c:pt>
                </c:numCache>
              </c:numRef>
            </c:plus>
            <c:minus>
              <c:numRef>
                <c:f>'5yrOLD-organwise'!$M$47:$M$50</c:f>
                <c:numCache>
                  <c:formatCode>General</c:formatCode>
                  <c:ptCount val="4"/>
                  <c:pt idx="0">
                    <c:v>0.61826739411203691</c:v>
                  </c:pt>
                  <c:pt idx="1">
                    <c:v>0.22125992586662843</c:v>
                  </c:pt>
                  <c:pt idx="2">
                    <c:v>0.2754393685893462</c:v>
                  </c:pt>
                  <c:pt idx="3">
                    <c:v>0.13295957636305256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'5yrOLD-organwise'!$L$47:$L$50</c:f>
              <c:numCache>
                <c:formatCode>0.00</c:formatCode>
                <c:ptCount val="4"/>
                <c:pt idx="0">
                  <c:v>10.741387490903659</c:v>
                </c:pt>
                <c:pt idx="1">
                  <c:v>4.0007786269244825</c:v>
                </c:pt>
                <c:pt idx="2">
                  <c:v>3.576953797544276</c:v>
                </c:pt>
                <c:pt idx="3">
                  <c:v>3.3396144356271753</c:v>
                </c:pt>
              </c:numCache>
            </c:numRef>
          </c:val>
        </c:ser>
        <c:ser>
          <c:idx val="1"/>
          <c:order val="2"/>
          <c:tx>
            <c:strRef>
              <c:f>'5yrOLD-organwise'!$N$45:$O$45</c:f>
              <c:strCache>
                <c:ptCount val="1"/>
                <c:pt idx="0">
                  <c:v>Fluka Dose (with CTDI correction)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'5yrOLD-organwise'!$O$47:$O$50</c:f>
                <c:numCache>
                  <c:formatCode>General</c:formatCode>
                  <c:ptCount val="4"/>
                  <c:pt idx="0">
                    <c:v>0.56880600258307401</c:v>
                  </c:pt>
                  <c:pt idx="1">
                    <c:v>0.20355913179729818</c:v>
                  </c:pt>
                  <c:pt idx="2">
                    <c:v>0.25340421910219851</c:v>
                  </c:pt>
                  <c:pt idx="3">
                    <c:v>0.12232281025400836</c:v>
                  </c:pt>
                </c:numCache>
              </c:numRef>
            </c:plus>
            <c:minus>
              <c:numRef>
                <c:f>'5yrOLD-organwise'!$O$47:$O$50</c:f>
                <c:numCache>
                  <c:formatCode>General</c:formatCode>
                  <c:ptCount val="4"/>
                  <c:pt idx="0">
                    <c:v>0.56880600258307401</c:v>
                  </c:pt>
                  <c:pt idx="1">
                    <c:v>0.20355913179729818</c:v>
                  </c:pt>
                  <c:pt idx="2">
                    <c:v>0.25340421910219851</c:v>
                  </c:pt>
                  <c:pt idx="3">
                    <c:v>0.12232281025400836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'5yrOLD-organwise'!$N$47:$N$50</c:f>
              <c:numCache>
                <c:formatCode>0.00</c:formatCode>
                <c:ptCount val="4"/>
                <c:pt idx="0">
                  <c:v>9.8820764916313664</c:v>
                </c:pt>
                <c:pt idx="1">
                  <c:v>3.6807163367705242</c:v>
                </c:pt>
                <c:pt idx="2">
                  <c:v>3.290797493740734</c:v>
                </c:pt>
                <c:pt idx="3">
                  <c:v>3.0724452807770013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652088"/>
        <c:axId val="570652872"/>
      </c:barChart>
      <c:catAx>
        <c:axId val="5706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52872"/>
        <c:crosses val="autoZero"/>
        <c:auto val="1"/>
        <c:lblAlgn val="ctr"/>
        <c:lblOffset val="100"/>
        <c:noMultiLvlLbl val="0"/>
      </c:catAx>
      <c:valAx>
        <c:axId val="57065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52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5323448530747"/>
          <c:y val="0.92316654376792973"/>
          <c:w val="0.63353967388921251"/>
          <c:h val="4.7919465779710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</a:t>
            </a:r>
            <a:r>
              <a:rPr lang="en-US" b="1" baseline="0"/>
              <a:t>Organ Dose Comparison for Feet First Scan</a:t>
            </a:r>
            <a:endParaRPr lang="en-US" b="1"/>
          </a:p>
        </c:rich>
      </c:tx>
      <c:layout>
        <c:manualLayout>
          <c:xMode val="edge"/>
          <c:yMode val="edge"/>
          <c:x val="0.29889625968591632"/>
          <c:y val="1.4022785738642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802836399628"/>
          <c:y val="9.0914578231594226E-2"/>
          <c:w val="0.79770344339415811"/>
          <c:h val="0.77523719578882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'5yrOLD-organwise'!$J$53:$K$53</c:f>
              <c:strCache>
                <c:ptCount val="1"/>
                <c:pt idx="0">
                  <c:v>Measured Dose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'5yrOLD-organwise'!$K$55:$K$58</c:f>
                <c:numCache>
                  <c:formatCode>General</c:formatCode>
                  <c:ptCount val="4"/>
                  <c:pt idx="0">
                    <c:v>2.0577250960417355</c:v>
                  </c:pt>
                  <c:pt idx="1">
                    <c:v>0.71937139354052015</c:v>
                  </c:pt>
                  <c:pt idx="2">
                    <c:v>0.37672756297214133</c:v>
                  </c:pt>
                  <c:pt idx="3">
                    <c:v>2.4156528985816831E-2</c:v>
                  </c:pt>
                </c:numCache>
              </c:numRef>
            </c:plus>
            <c:minus>
              <c:numRef>
                <c:f>'5yrOLD-organwise'!$K$55:$K$58</c:f>
                <c:numCache>
                  <c:formatCode>General</c:formatCode>
                  <c:ptCount val="4"/>
                  <c:pt idx="0">
                    <c:v>2.0577250960417355</c:v>
                  </c:pt>
                  <c:pt idx="1">
                    <c:v>0.71937139354052015</c:v>
                  </c:pt>
                  <c:pt idx="2">
                    <c:v>0.37672756297214133</c:v>
                  </c:pt>
                  <c:pt idx="3">
                    <c:v>2.4156528985816831E-2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'5yrOLD-organwise'!$I$47:$I$50</c:f>
              <c:strCache>
                <c:ptCount val="4"/>
                <c:pt idx="0">
                  <c:v>Bone</c:v>
                </c:pt>
                <c:pt idx="1">
                  <c:v>Lung</c:v>
                </c:pt>
                <c:pt idx="2">
                  <c:v>Soft Tissue</c:v>
                </c:pt>
                <c:pt idx="3">
                  <c:v>Soft Tissue/Bone</c:v>
                </c:pt>
              </c:strCache>
            </c:strRef>
          </c:cat>
          <c:val>
            <c:numRef>
              <c:f>'5yrOLD-organwise'!$J$55:$J$58</c:f>
              <c:numCache>
                <c:formatCode>0.00</c:formatCode>
                <c:ptCount val="4"/>
                <c:pt idx="0">
                  <c:v>9.4557654938922582</c:v>
                </c:pt>
                <c:pt idx="1">
                  <c:v>3.4733481762324936</c:v>
                </c:pt>
                <c:pt idx="2">
                  <c:v>3.0264203190103354</c:v>
                </c:pt>
                <c:pt idx="3">
                  <c:v>2.4013341464501803</c:v>
                </c:pt>
              </c:numCache>
            </c:numRef>
          </c:val>
        </c:ser>
        <c:ser>
          <c:idx val="3"/>
          <c:order val="1"/>
          <c:tx>
            <c:strRef>
              <c:f>'5yrOLD-organwise'!$L$53:$M$53</c:f>
              <c:strCache>
                <c:ptCount val="1"/>
                <c:pt idx="0">
                  <c:v>Fluka Dose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'5yrOLD-organwise'!$O$55:$O$58</c:f>
                <c:numCache>
                  <c:formatCode>General</c:formatCode>
                  <c:ptCount val="4"/>
                  <c:pt idx="0">
                    <c:v>0.72817558578176478</c:v>
                  </c:pt>
                  <c:pt idx="1">
                    <c:v>0.17863693408838952</c:v>
                  </c:pt>
                  <c:pt idx="2">
                    <c:v>0.25679202443501031</c:v>
                  </c:pt>
                  <c:pt idx="3">
                    <c:v>0.13893740871254812</c:v>
                  </c:pt>
                </c:numCache>
              </c:numRef>
            </c:plus>
            <c:minus>
              <c:numRef>
                <c:f>'5yrOLD-organwise'!$O$55:$O$58</c:f>
                <c:numCache>
                  <c:formatCode>General</c:formatCode>
                  <c:ptCount val="4"/>
                  <c:pt idx="0">
                    <c:v>0.72817558578176478</c:v>
                  </c:pt>
                  <c:pt idx="1">
                    <c:v>0.17863693408838952</c:v>
                  </c:pt>
                  <c:pt idx="2">
                    <c:v>0.25679202443501031</c:v>
                  </c:pt>
                  <c:pt idx="3">
                    <c:v>0.13893740871254812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'5yrOLD-organwise'!$L$55:$L$58</c:f>
              <c:numCache>
                <c:formatCode>0.00</c:formatCode>
                <c:ptCount val="4"/>
                <c:pt idx="0">
                  <c:v>10.990333528812645</c:v>
                </c:pt>
                <c:pt idx="1">
                  <c:v>4.2518603949173963</c:v>
                </c:pt>
                <c:pt idx="2">
                  <c:v>3.5871747915174055</c:v>
                </c:pt>
                <c:pt idx="3">
                  <c:v>3.2899142167988797</c:v>
                </c:pt>
              </c:numCache>
            </c:numRef>
          </c:val>
        </c:ser>
        <c:ser>
          <c:idx val="1"/>
          <c:order val="2"/>
          <c:tx>
            <c:strRef>
              <c:f>'5yrOLD-organwise'!$N$53:$O$53</c:f>
              <c:strCache>
                <c:ptCount val="1"/>
                <c:pt idx="0">
                  <c:v>Fluka Dose (with CTDI correction)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'5yrOLD-organwise'!$O$55:$O$58</c:f>
                <c:numCache>
                  <c:formatCode>General</c:formatCode>
                  <c:ptCount val="4"/>
                  <c:pt idx="0">
                    <c:v>0.72817558578176478</c:v>
                  </c:pt>
                  <c:pt idx="1">
                    <c:v>0.17863693408838952</c:v>
                  </c:pt>
                  <c:pt idx="2">
                    <c:v>0.25679202443501031</c:v>
                  </c:pt>
                  <c:pt idx="3">
                    <c:v>0.13893740871254812</c:v>
                  </c:pt>
                </c:numCache>
              </c:numRef>
            </c:plus>
            <c:minus>
              <c:numRef>
                <c:f>'5yrOLD-organwise'!$O$55:$O$58</c:f>
                <c:numCache>
                  <c:formatCode>General</c:formatCode>
                  <c:ptCount val="4"/>
                  <c:pt idx="0">
                    <c:v>0.72817558578176478</c:v>
                  </c:pt>
                  <c:pt idx="1">
                    <c:v>0.17863693408838952</c:v>
                  </c:pt>
                  <c:pt idx="2">
                    <c:v>0.25679202443501031</c:v>
                  </c:pt>
                  <c:pt idx="3">
                    <c:v>0.13893740871254812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'5yrOLD-organwise'!$N$55:$N$58</c:f>
              <c:numCache>
                <c:formatCode>0.00</c:formatCode>
                <c:ptCount val="4"/>
                <c:pt idx="0">
                  <c:v>10.111106846507633</c:v>
                </c:pt>
                <c:pt idx="1">
                  <c:v>3.9117115633240047</c:v>
                </c:pt>
                <c:pt idx="2">
                  <c:v>3.300200808196013</c:v>
                </c:pt>
                <c:pt idx="3">
                  <c:v>3.0267210794549695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327920"/>
        <c:axId val="671325176"/>
      </c:barChart>
      <c:catAx>
        <c:axId val="6713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5176"/>
        <c:crosses val="autoZero"/>
        <c:auto val="1"/>
        <c:lblAlgn val="ctr"/>
        <c:lblOffset val="100"/>
        <c:noMultiLvlLbl val="0"/>
      </c:catAx>
      <c:valAx>
        <c:axId val="67132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7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75907516333724"/>
          <c:y val="0.93017793663725135"/>
          <c:w val="0.63353967388921251"/>
          <c:h val="4.7919465779710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Dose - Large Body  vs Small Body</a:t>
            </a:r>
          </a:p>
        </c:rich>
      </c:tx>
      <c:layout>
        <c:manualLayout>
          <c:xMode val="edge"/>
          <c:yMode val="edge"/>
          <c:x val="0.39995648763271524"/>
          <c:y val="1.6241502253001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07923317471618E-2"/>
          <c:y val="5.4039589026654872E-2"/>
          <c:w val="0.89793210462034911"/>
          <c:h val="0.81486899616435682"/>
        </c:manualLayout>
      </c:layout>
      <c:lineChart>
        <c:grouping val="standard"/>
        <c:varyColors val="0"/>
        <c:ser>
          <c:idx val="0"/>
          <c:order val="0"/>
          <c:tx>
            <c:v>Large Body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'HA-Helical Runs'!$B$3:$B$27</c:f>
              <c:strCache>
                <c:ptCount val="25"/>
                <c:pt idx="0">
                  <c:v>Lung</c:v>
                </c:pt>
                <c:pt idx="1">
                  <c:v>Lung</c:v>
                </c:pt>
                <c:pt idx="2">
                  <c:v>Lung</c:v>
                </c:pt>
                <c:pt idx="3">
                  <c:v>Lung</c:v>
                </c:pt>
                <c:pt idx="4">
                  <c:v>ST</c:v>
                </c:pt>
                <c:pt idx="5">
                  <c:v>Lung</c:v>
                </c:pt>
                <c:pt idx="6">
                  <c:v>Lung</c:v>
                </c:pt>
                <c:pt idx="7">
                  <c:v>Bone</c:v>
                </c:pt>
                <c:pt idx="8">
                  <c:v>Bone</c:v>
                </c:pt>
                <c:pt idx="9">
                  <c:v>Bone</c:v>
                </c:pt>
                <c:pt idx="10">
                  <c:v>ST</c:v>
                </c:pt>
                <c:pt idx="11">
                  <c:v>ST</c:v>
                </c:pt>
                <c:pt idx="12">
                  <c:v>ST</c:v>
                </c:pt>
                <c:pt idx="13">
                  <c:v>ST/Bone</c:v>
                </c:pt>
                <c:pt idx="14">
                  <c:v>ST</c:v>
                </c:pt>
                <c:pt idx="15">
                  <c:v>Bone</c:v>
                </c:pt>
                <c:pt idx="16">
                  <c:v>Bone</c:v>
                </c:pt>
                <c:pt idx="17">
                  <c:v>Bone</c:v>
                </c:pt>
                <c:pt idx="18">
                  <c:v>ST/Bone</c:v>
                </c:pt>
                <c:pt idx="19">
                  <c:v>Lung</c:v>
                </c:pt>
                <c:pt idx="20">
                  <c:v>Bone</c:v>
                </c:pt>
                <c:pt idx="21">
                  <c:v>Bone</c:v>
                </c:pt>
                <c:pt idx="22">
                  <c:v>ST</c:v>
                </c:pt>
                <c:pt idx="23">
                  <c:v>ST</c:v>
                </c:pt>
                <c:pt idx="24">
                  <c:v>Lung</c:v>
                </c:pt>
              </c:strCache>
            </c:strRef>
          </c:cat>
          <c:val>
            <c:numRef>
              <c:f>'HF-Axial-All Measurements'!$H$4:$H$28</c:f>
              <c:numCache>
                <c:formatCode>0.00</c:formatCode>
                <c:ptCount val="25"/>
                <c:pt idx="0">
                  <c:v>2.7730429078014183</c:v>
                </c:pt>
                <c:pt idx="1">
                  <c:v>2.9765331554962766</c:v>
                </c:pt>
                <c:pt idx="2">
                  <c:v>2.8081768296685268</c:v>
                </c:pt>
                <c:pt idx="3">
                  <c:v>2.5200140961337514</c:v>
                </c:pt>
                <c:pt idx="4">
                  <c:v>2.6147662048356426</c:v>
                </c:pt>
                <c:pt idx="5">
                  <c:v>3.8541216138704213</c:v>
                </c:pt>
                <c:pt idx="6">
                  <c:v>4.2003701458584235</c:v>
                </c:pt>
                <c:pt idx="7">
                  <c:v>10.260655747126437</c:v>
                </c:pt>
                <c:pt idx="8">
                  <c:v>11.390909776430464</c:v>
                </c:pt>
                <c:pt idx="9">
                  <c:v>11.333570719924589</c:v>
                </c:pt>
                <c:pt idx="10">
                  <c:v>2.9250847478103292</c:v>
                </c:pt>
                <c:pt idx="11">
                  <c:v>2.8882825876428431</c:v>
                </c:pt>
                <c:pt idx="12">
                  <c:v>3.0993797119730897</c:v>
                </c:pt>
                <c:pt idx="13">
                  <c:v>2.1401617985300478</c:v>
                </c:pt>
                <c:pt idx="14">
                  <c:v>3.1677963330327623</c:v>
                </c:pt>
                <c:pt idx="15">
                  <c:v>10.268255400696866</c:v>
                </c:pt>
                <c:pt idx="16">
                  <c:v>9.4975153282345453</c:v>
                </c:pt>
                <c:pt idx="17">
                  <c:v>7.7343550275090118</c:v>
                </c:pt>
                <c:pt idx="18">
                  <c:v>2.6699876409818977</c:v>
                </c:pt>
                <c:pt idx="19">
                  <c:v>3.2955361428858114</c:v>
                </c:pt>
                <c:pt idx="20">
                  <c:v>9.2104543190900703</c:v>
                </c:pt>
                <c:pt idx="21">
                  <c:v>9.6679552575434311</c:v>
                </c:pt>
                <c:pt idx="22">
                  <c:v>3.3481980773530067</c:v>
                </c:pt>
                <c:pt idx="23">
                  <c:v>2.5321975526727392</c:v>
                </c:pt>
                <c:pt idx="24">
                  <c:v>2.6691065579710149</c:v>
                </c:pt>
              </c:numCache>
            </c:numRef>
          </c:val>
          <c:smooth val="0"/>
        </c:ser>
        <c:ser>
          <c:idx val="1"/>
          <c:order val="1"/>
          <c:tx>
            <c:v>Small Body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'HA-Helical Runs'!$B$3:$B$27</c:f>
              <c:strCache>
                <c:ptCount val="25"/>
                <c:pt idx="0">
                  <c:v>Lung</c:v>
                </c:pt>
                <c:pt idx="1">
                  <c:v>Lung</c:v>
                </c:pt>
                <c:pt idx="2">
                  <c:v>Lung</c:v>
                </c:pt>
                <c:pt idx="3">
                  <c:v>Lung</c:v>
                </c:pt>
                <c:pt idx="4">
                  <c:v>ST</c:v>
                </c:pt>
                <c:pt idx="5">
                  <c:v>Lung</c:v>
                </c:pt>
                <c:pt idx="6">
                  <c:v>Lung</c:v>
                </c:pt>
                <c:pt idx="7">
                  <c:v>Bone</c:v>
                </c:pt>
                <c:pt idx="8">
                  <c:v>Bone</c:v>
                </c:pt>
                <c:pt idx="9">
                  <c:v>Bone</c:v>
                </c:pt>
                <c:pt idx="10">
                  <c:v>ST</c:v>
                </c:pt>
                <c:pt idx="11">
                  <c:v>ST</c:v>
                </c:pt>
                <c:pt idx="12">
                  <c:v>ST</c:v>
                </c:pt>
                <c:pt idx="13">
                  <c:v>ST/Bone</c:v>
                </c:pt>
                <c:pt idx="14">
                  <c:v>ST</c:v>
                </c:pt>
                <c:pt idx="15">
                  <c:v>Bone</c:v>
                </c:pt>
                <c:pt idx="16">
                  <c:v>Bone</c:v>
                </c:pt>
                <c:pt idx="17">
                  <c:v>Bone</c:v>
                </c:pt>
                <c:pt idx="18">
                  <c:v>ST/Bone</c:v>
                </c:pt>
                <c:pt idx="19">
                  <c:v>Lung</c:v>
                </c:pt>
                <c:pt idx="20">
                  <c:v>Bone</c:v>
                </c:pt>
                <c:pt idx="21">
                  <c:v>Bone</c:v>
                </c:pt>
                <c:pt idx="22">
                  <c:v>ST</c:v>
                </c:pt>
                <c:pt idx="23">
                  <c:v>ST</c:v>
                </c:pt>
                <c:pt idx="24">
                  <c:v>Lung</c:v>
                </c:pt>
              </c:strCache>
            </c:strRef>
          </c:cat>
          <c:val>
            <c:numRef>
              <c:f>'HF-Axial-All Measurements'!$G$4:$G$28</c:f>
              <c:numCache>
                <c:formatCode>0.00</c:formatCode>
                <c:ptCount val="25"/>
                <c:pt idx="0">
                  <c:v>2.795428723404255</c:v>
                </c:pt>
                <c:pt idx="1">
                  <c:v>2.577169389796599</c:v>
                </c:pt>
                <c:pt idx="2">
                  <c:v>2.6264287714692047</c:v>
                </c:pt>
                <c:pt idx="3">
                  <c:v>2.4694434482758618</c:v>
                </c:pt>
                <c:pt idx="4">
                  <c:v>2.7178717196414017</c:v>
                </c:pt>
                <c:pt idx="5">
                  <c:v>3.5655770303741354</c:v>
                </c:pt>
                <c:pt idx="6">
                  <c:v>3.5697415763414959</c:v>
                </c:pt>
                <c:pt idx="7">
                  <c:v>8.728937668665667</c:v>
                </c:pt>
                <c:pt idx="8">
                  <c:v>9.1641655298724256</c:v>
                </c:pt>
                <c:pt idx="9">
                  <c:v>10.426791740308706</c:v>
                </c:pt>
                <c:pt idx="10">
                  <c:v>2.8678429477499248</c:v>
                </c:pt>
                <c:pt idx="11">
                  <c:v>2.571092620569436</c:v>
                </c:pt>
                <c:pt idx="12">
                  <c:v>3.1799727951224637</c:v>
                </c:pt>
                <c:pt idx="13">
                  <c:v>2.1321736619109384</c:v>
                </c:pt>
                <c:pt idx="14">
                  <c:v>3.3252414788097377</c:v>
                </c:pt>
                <c:pt idx="15">
                  <c:v>10.658888608207512</c:v>
                </c:pt>
                <c:pt idx="16">
                  <c:v>8.1696229551731445</c:v>
                </c:pt>
                <c:pt idx="17">
                  <c:v>7.7669115063555285</c:v>
                </c:pt>
                <c:pt idx="18">
                  <c:v>2.4944196379490098</c:v>
                </c:pt>
                <c:pt idx="19">
                  <c:v>3.2722391832229589</c:v>
                </c:pt>
                <c:pt idx="20">
                  <c:v>8.8465945383748323</c:v>
                </c:pt>
                <c:pt idx="21">
                  <c:v>8.9598569948186526</c:v>
                </c:pt>
                <c:pt idx="22">
                  <c:v>3.6237191146881287</c:v>
                </c:pt>
                <c:pt idx="23">
                  <c:v>2.615879768147944</c:v>
                </c:pt>
                <c:pt idx="24">
                  <c:v>2.6762102173913043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33016"/>
        <c:axId val="671328704"/>
      </c:lineChart>
      <c:catAx>
        <c:axId val="67133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8704"/>
        <c:crosses val="autoZero"/>
        <c:auto val="1"/>
        <c:lblAlgn val="ctr"/>
        <c:lblOffset val="100"/>
        <c:noMultiLvlLbl val="0"/>
      </c:catAx>
      <c:valAx>
        <c:axId val="671328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Dose in Centi Gray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3016"/>
        <c:crosses val="autoZero"/>
        <c:crossBetween val="between"/>
        <c:majorUnit val="0.5"/>
      </c:valAx>
      <c:spPr>
        <a:noFill/>
        <a:ln cap="sq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1046460730870185"/>
          <c:y val="0.13273768996897156"/>
          <c:w val="9.161203708928016E-2"/>
          <c:h val="5.630907876989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  <a:r>
              <a:rPr lang="en-US" b="1" baseline="0"/>
              <a:t> vs Low accuracy Simulations</a:t>
            </a:r>
            <a:endParaRPr lang="en-US" b="1"/>
          </a:p>
        </c:rich>
      </c:tx>
      <c:layout>
        <c:manualLayout>
          <c:xMode val="edge"/>
          <c:yMode val="edge"/>
          <c:x val="0.35442637377151265"/>
          <c:y val="1.470047946713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57821472442597E-2"/>
          <c:y val="4.717383861003379E-2"/>
          <c:w val="0.91988821630504247"/>
          <c:h val="0.82173480936950682"/>
        </c:manualLayout>
      </c:layout>
      <c:lineChart>
        <c:grouping val="standard"/>
        <c:varyColors val="0"/>
        <c:ser>
          <c:idx val="0"/>
          <c:order val="0"/>
          <c:tx>
            <c:v>HF-HA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1275">
                <a:solidFill>
                  <a:schemeClr val="accent1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'HA Axial Runs - 5 yr Old'!$G$5:$G$29</c:f>
              <c:numCache>
                <c:formatCode>0.00</c:formatCode>
                <c:ptCount val="25"/>
                <c:pt idx="0">
                  <c:v>3.86300178932213</c:v>
                </c:pt>
                <c:pt idx="1">
                  <c:v>3.6463141745559602</c:v>
                </c:pt>
                <c:pt idx="2">
                  <c:v>3.51745845949173</c:v>
                </c:pt>
                <c:pt idx="3">
                  <c:v>3.3955438672002898</c:v>
                </c:pt>
                <c:pt idx="4">
                  <c:v>3.1096230022131399</c:v>
                </c:pt>
                <c:pt idx="5">
                  <c:v>3.9994215484336499</c:v>
                </c:pt>
                <c:pt idx="6">
                  <c:v>3.8743923497698001</c:v>
                </c:pt>
                <c:pt idx="7">
                  <c:v>10.6208077299147</c:v>
                </c:pt>
                <c:pt idx="8">
                  <c:v>9.9444932033344404</c:v>
                </c:pt>
                <c:pt idx="9">
                  <c:v>11.016807682978101</c:v>
                </c:pt>
                <c:pt idx="10">
                  <c:v>3.65361125234275</c:v>
                </c:pt>
                <c:pt idx="11">
                  <c:v>3.64960675843537</c:v>
                </c:pt>
                <c:pt idx="12">
                  <c:v>3.90963189615477</c:v>
                </c:pt>
                <c:pt idx="13">
                  <c:v>3.0647726704504499</c:v>
                </c:pt>
                <c:pt idx="14">
                  <c:v>3.8584633628937599</c:v>
                </c:pt>
                <c:pt idx="15">
                  <c:v>11.2472885545364</c:v>
                </c:pt>
                <c:pt idx="16">
                  <c:v>10.834380738308401</c:v>
                </c:pt>
                <c:pt idx="17">
                  <c:v>9.8136797356932703</c:v>
                </c:pt>
                <c:pt idx="18">
                  <c:v>3.59790429265338</c:v>
                </c:pt>
                <c:pt idx="19">
                  <c:v>4.42612262145368</c:v>
                </c:pt>
                <c:pt idx="20">
                  <c:v>10.405454946451</c:v>
                </c:pt>
                <c:pt idx="21">
                  <c:v>11.011468357768299</c:v>
                </c:pt>
                <c:pt idx="22">
                  <c:v>3.5278701436509201</c:v>
                </c:pt>
                <c:pt idx="23">
                  <c:v>3.2908930930873499</c:v>
                </c:pt>
                <c:pt idx="24">
                  <c:v>3.7743689908387199</c:v>
                </c:pt>
              </c:numCache>
            </c:numRef>
          </c:val>
          <c:smooth val="0"/>
        </c:ser>
        <c:ser>
          <c:idx val="1"/>
          <c:order val="1"/>
          <c:tx>
            <c:v>FF-HA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41275">
                <a:solidFill>
                  <a:schemeClr val="accent1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'HA Axial Runs - 5 yr Old'!$H$5:$H$29</c:f>
              <c:numCache>
                <c:formatCode>0.00</c:formatCode>
                <c:ptCount val="25"/>
                <c:pt idx="0">
                  <c:v>4.0919698520709398</c:v>
                </c:pt>
                <c:pt idx="1">
                  <c:v>4.0318134547067004</c:v>
                </c:pt>
                <c:pt idx="2">
                  <c:v>4.2980678051709198</c:v>
                </c:pt>
                <c:pt idx="3">
                  <c:v>4.1651186074458</c:v>
                </c:pt>
                <c:pt idx="4">
                  <c:v>3.5002836300667299</c:v>
                </c:pt>
                <c:pt idx="5">
                  <c:v>4.1167087255432202</c:v>
                </c:pt>
                <c:pt idx="6">
                  <c:v>4.0125918839512602</c:v>
                </c:pt>
                <c:pt idx="7">
                  <c:v>11.026596445862801</c:v>
                </c:pt>
                <c:pt idx="8">
                  <c:v>10.427702134825299</c:v>
                </c:pt>
                <c:pt idx="9">
                  <c:v>11.467090775675</c:v>
                </c:pt>
                <c:pt idx="10">
                  <c:v>3.5072247528395302</c:v>
                </c:pt>
                <c:pt idx="11">
                  <c:v>3.7095851782926101</c:v>
                </c:pt>
                <c:pt idx="12">
                  <c:v>3.97655143878481</c:v>
                </c:pt>
                <c:pt idx="13">
                  <c:v>3.17636456733619</c:v>
                </c:pt>
                <c:pt idx="14">
                  <c:v>3.7966161792130699</c:v>
                </c:pt>
                <c:pt idx="15">
                  <c:v>11.3069110193796</c:v>
                </c:pt>
                <c:pt idx="16">
                  <c:v>11.1938953024379</c:v>
                </c:pt>
                <c:pt idx="17">
                  <c:v>9.7193516569860208</c:v>
                </c:pt>
                <c:pt idx="18">
                  <c:v>3.40141712493112</c:v>
                </c:pt>
                <c:pt idx="19">
                  <c:v>3.8282961754581502</c:v>
                </c:pt>
                <c:pt idx="20">
                  <c:v>9.7487179456401591</c:v>
                </c:pt>
                <c:pt idx="21">
                  <c:v>10.8646369144976</c:v>
                </c:pt>
                <c:pt idx="22">
                  <c:v>3.4785703742133598</c:v>
                </c:pt>
                <c:pt idx="23">
                  <c:v>3.1877551277838601</c:v>
                </c:pt>
                <c:pt idx="24">
                  <c:v>3.8621119017871601</c:v>
                </c:pt>
              </c:numCache>
            </c:numRef>
          </c:val>
          <c:smooth val="0"/>
        </c:ser>
        <c:ser>
          <c:idx val="2"/>
          <c:order val="2"/>
          <c:tx>
            <c:v>HF-LA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 Axial Runs - 5 yr Old'!$M$5:$M$29</c:f>
              <c:numCache>
                <c:formatCode>0.00</c:formatCode>
                <c:ptCount val="25"/>
                <c:pt idx="0">
                  <c:v>3.9047375147124099</c:v>
                </c:pt>
                <c:pt idx="1">
                  <c:v>3.8169056150104801</c:v>
                </c:pt>
                <c:pt idx="2">
                  <c:v>4.0201559279985402</c:v>
                </c:pt>
                <c:pt idx="3">
                  <c:v>3.6273595700610199</c:v>
                </c:pt>
                <c:pt idx="4">
                  <c:v>3.1653299619025201</c:v>
                </c:pt>
                <c:pt idx="5">
                  <c:v>3.9756615512498401</c:v>
                </c:pt>
                <c:pt idx="6">
                  <c:v>4.2725280329171698</c:v>
                </c:pt>
                <c:pt idx="7">
                  <c:v>10.350281919282599</c:v>
                </c:pt>
                <c:pt idx="8">
                  <c:v>9.8377066991375699</c:v>
                </c:pt>
                <c:pt idx="9">
                  <c:v>11.436834599485801</c:v>
                </c:pt>
                <c:pt idx="10">
                  <c:v>3.6813757434339398</c:v>
                </c:pt>
                <c:pt idx="11">
                  <c:v>3.7240013563591901</c:v>
                </c:pt>
                <c:pt idx="12">
                  <c:v>3.7652031492284901</c:v>
                </c:pt>
                <c:pt idx="13">
                  <c:v>3.24559781755717</c:v>
                </c:pt>
                <c:pt idx="14">
                  <c:v>3.8326566243795201</c:v>
                </c:pt>
                <c:pt idx="15">
                  <c:v>11.4145874111115</c:v>
                </c:pt>
                <c:pt idx="16">
                  <c:v>11.2526278797462</c:v>
                </c:pt>
                <c:pt idx="17">
                  <c:v>10.148277448843499</c:v>
                </c:pt>
                <c:pt idx="18">
                  <c:v>3.4336310536971801</c:v>
                </c:pt>
                <c:pt idx="19">
                  <c:v>4.2663878089258498</c:v>
                </c:pt>
                <c:pt idx="20">
                  <c:v>10.465967298829201</c:v>
                </c:pt>
                <c:pt idx="21">
                  <c:v>11.0248166707929</c:v>
                </c:pt>
                <c:pt idx="22">
                  <c:v>3.67185394680972</c:v>
                </c:pt>
                <c:pt idx="23">
                  <c:v>3.19825580069655</c:v>
                </c:pt>
                <c:pt idx="24">
                  <c:v>4.1224929945205497</c:v>
                </c:pt>
              </c:numCache>
            </c:numRef>
          </c:val>
          <c:smooth val="0"/>
        </c:ser>
        <c:ser>
          <c:idx val="3"/>
          <c:order val="3"/>
          <c:tx>
            <c:v>FF-LA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'HA Axial Runs - 5 yr Old'!$N$5:$N$29</c:f>
              <c:numCache>
                <c:formatCode>0.00</c:formatCode>
                <c:ptCount val="25"/>
                <c:pt idx="0">
                  <c:v>4.3269001613040796</c:v>
                </c:pt>
                <c:pt idx="1">
                  <c:v>4.1920821997555198</c:v>
                </c:pt>
                <c:pt idx="2">
                  <c:v>4.3576012812606804</c:v>
                </c:pt>
                <c:pt idx="3">
                  <c:v>4.1133271529103199</c:v>
                </c:pt>
                <c:pt idx="4">
                  <c:v>3.4718962177010599</c:v>
                </c:pt>
                <c:pt idx="5">
                  <c:v>4.5181369925699899</c:v>
                </c:pt>
                <c:pt idx="6">
                  <c:v>4.4610062128246604</c:v>
                </c:pt>
                <c:pt idx="7">
                  <c:v>11.007018920093399</c:v>
                </c:pt>
                <c:pt idx="8">
                  <c:v>10.734713334391399</c:v>
                </c:pt>
                <c:pt idx="9">
                  <c:v>12.390794036978001</c:v>
                </c:pt>
                <c:pt idx="10">
                  <c:v>3.77926337228108</c:v>
                </c:pt>
                <c:pt idx="11">
                  <c:v>3.6933002364025902</c:v>
                </c:pt>
                <c:pt idx="12">
                  <c:v>3.86113302549869</c:v>
                </c:pt>
                <c:pt idx="13">
                  <c:v>3.1831277126019999</c:v>
                </c:pt>
                <c:pt idx="14">
                  <c:v>3.7719662944942902</c:v>
                </c:pt>
                <c:pt idx="15">
                  <c:v>11.305131244309701</c:v>
                </c:pt>
                <c:pt idx="16">
                  <c:v>11.2357200165817</c:v>
                </c:pt>
                <c:pt idx="17">
                  <c:v>9.9694100543137196</c:v>
                </c:pt>
                <c:pt idx="18">
                  <c:v>3.39670072099576</c:v>
                </c:pt>
                <c:pt idx="19">
                  <c:v>4.0722143487945202</c:v>
                </c:pt>
                <c:pt idx="20">
                  <c:v>9.9649606166388391</c:v>
                </c:pt>
                <c:pt idx="21">
                  <c:v>11.3149200071944</c:v>
                </c:pt>
                <c:pt idx="22">
                  <c:v>3.4795492505018402</c:v>
                </c:pt>
                <c:pt idx="23">
                  <c:v>3.0531151437422901</c:v>
                </c:pt>
                <c:pt idx="24">
                  <c:v>3.9736148099194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31840"/>
        <c:axId val="671328312"/>
      </c:lineChart>
      <c:catAx>
        <c:axId val="6713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8312"/>
        <c:crosses val="autoZero"/>
        <c:auto val="1"/>
        <c:lblAlgn val="ctr"/>
        <c:lblOffset val="100"/>
        <c:noMultiLvlLbl val="0"/>
      </c:catAx>
      <c:valAx>
        <c:axId val="671328312"/>
        <c:scaling>
          <c:orientation val="minMax"/>
          <c:max val="12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Dose in Centi Gray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1840"/>
        <c:crosses val="autoZero"/>
        <c:crossBetween val="between"/>
        <c:majorUnit val="0.5"/>
      </c:valAx>
      <c:spPr>
        <a:noFill/>
        <a:ln cap="sq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90499928277059905"/>
          <c:y val="0.27046004992656875"/>
          <c:w val="3.7197338877637147E-2"/>
          <c:h val="8.6207508593790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</a:t>
            </a:r>
            <a:r>
              <a:rPr lang="en-US" b="1" baseline="0"/>
              <a:t>Organ Dose Comparison for Head First Scan</a:t>
            </a:r>
            <a:endParaRPr lang="en-US" b="1"/>
          </a:p>
        </c:rich>
      </c:tx>
      <c:layout>
        <c:manualLayout>
          <c:xMode val="edge"/>
          <c:yMode val="edge"/>
          <c:x val="0.28616754051328308"/>
          <c:y val="1.1685654782202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9456774347125"/>
          <c:y val="9.0914578231594226E-2"/>
          <c:w val="0.79770344339415811"/>
          <c:h val="0.77523719578882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'HA-Axial-organwise'!$J$45:$K$45</c:f>
              <c:strCache>
                <c:ptCount val="1"/>
                <c:pt idx="0">
                  <c:v>Measured Dose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'HA-Axial-organwise'!$K$47:$K$50</c:f>
                <c:numCache>
                  <c:formatCode>General</c:formatCode>
                  <c:ptCount val="4"/>
                  <c:pt idx="0">
                    <c:v>1.065583021950449</c:v>
                  </c:pt>
                  <c:pt idx="1">
                    <c:v>0.54335714074191754</c:v>
                  </c:pt>
                  <c:pt idx="2">
                    <c:v>0.38663366393898696</c:v>
                  </c:pt>
                  <c:pt idx="3">
                    <c:v>0.26243091364662663</c:v>
                  </c:pt>
                </c:numCache>
              </c:numRef>
            </c:plus>
            <c:minus>
              <c:numRef>
                <c:f>'HA-Axial-organwise'!$K$47:$K$50</c:f>
                <c:numCache>
                  <c:formatCode>General</c:formatCode>
                  <c:ptCount val="4"/>
                  <c:pt idx="0">
                    <c:v>1.065583021950449</c:v>
                  </c:pt>
                  <c:pt idx="1">
                    <c:v>0.54335714074191754</c:v>
                  </c:pt>
                  <c:pt idx="2">
                    <c:v>0.38663366393898696</c:v>
                  </c:pt>
                  <c:pt idx="3">
                    <c:v>0.26243091364662663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'HA-Axial-organwise'!$I$47:$I$50</c:f>
              <c:strCache>
                <c:ptCount val="4"/>
                <c:pt idx="0">
                  <c:v>Bone</c:v>
                </c:pt>
                <c:pt idx="1">
                  <c:v>Lung</c:v>
                </c:pt>
                <c:pt idx="2">
                  <c:v>Soft Tissue</c:v>
                </c:pt>
                <c:pt idx="3">
                  <c:v>Soft Tissue/Bone</c:v>
                </c:pt>
              </c:strCache>
            </c:strRef>
          </c:cat>
          <c:val>
            <c:numRef>
              <c:f>'HA-Axial-organwise'!$J$47:$J$50</c:f>
              <c:numCache>
                <c:formatCode>0.00</c:formatCode>
                <c:ptCount val="4"/>
                <c:pt idx="0">
                  <c:v>9.2990481028947372</c:v>
                </c:pt>
                <c:pt idx="1">
                  <c:v>3.0006954495638585</c:v>
                </c:pt>
                <c:pt idx="2">
                  <c:v>3.0337785965159374</c:v>
                </c:pt>
                <c:pt idx="3">
                  <c:v>2.3153521347501069</c:v>
                </c:pt>
              </c:numCache>
            </c:numRef>
          </c:val>
        </c:ser>
        <c:ser>
          <c:idx val="3"/>
          <c:order val="1"/>
          <c:tx>
            <c:strRef>
              <c:f>'HA-Axial-organwise'!$L$45:$M$45</c:f>
              <c:strCache>
                <c:ptCount val="1"/>
                <c:pt idx="0">
                  <c:v>Fluka Dose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'HA-Axial-organwise'!$M$47:$M$50</c:f>
                <c:numCache>
                  <c:formatCode>General</c:formatCode>
                  <c:ptCount val="4"/>
                  <c:pt idx="0">
                    <c:v>0.52127695475838909</c:v>
                  </c:pt>
                  <c:pt idx="1">
                    <c:v>0.31799049523449047</c:v>
                  </c:pt>
                  <c:pt idx="2">
                    <c:v>0.28968320180009743</c:v>
                  </c:pt>
                  <c:pt idx="3">
                    <c:v>0.37698098532467639</c:v>
                  </c:pt>
                </c:numCache>
              </c:numRef>
            </c:plus>
            <c:minus>
              <c:numRef>
                <c:f>'HA-Axial-organwise'!$M$47:$M$50</c:f>
                <c:numCache>
                  <c:formatCode>General</c:formatCode>
                  <c:ptCount val="4"/>
                  <c:pt idx="0">
                    <c:v>0.52127695475838909</c:v>
                  </c:pt>
                  <c:pt idx="1">
                    <c:v>0.31799049523449047</c:v>
                  </c:pt>
                  <c:pt idx="2">
                    <c:v>0.28968320180009743</c:v>
                  </c:pt>
                  <c:pt idx="3">
                    <c:v>0.37698098532467639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'HA-Axial-organwise'!$L$47:$L$50</c:f>
              <c:numCache>
                <c:formatCode>0.00</c:formatCode>
                <c:ptCount val="4"/>
                <c:pt idx="0">
                  <c:v>10.611797618623076</c:v>
                </c:pt>
                <c:pt idx="1">
                  <c:v>3.8120779751332448</c:v>
                </c:pt>
                <c:pt idx="2">
                  <c:v>3.5713856441111509</c:v>
                </c:pt>
                <c:pt idx="3">
                  <c:v>3.3313384815519149</c:v>
                </c:pt>
              </c:numCache>
            </c:numRef>
          </c:val>
        </c:ser>
        <c:ser>
          <c:idx val="1"/>
          <c:order val="2"/>
          <c:tx>
            <c:strRef>
              <c:f>'HA-Axial-organwise'!$N$45:$O$45</c:f>
              <c:strCache>
                <c:ptCount val="1"/>
                <c:pt idx="0">
                  <c:v>Fluka Dose (with CTDI correction)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'HA-Axial-organwise'!$O$47:$O$50</c:f>
                <c:numCache>
                  <c:formatCode>General</c:formatCode>
                  <c:ptCount val="4"/>
                  <c:pt idx="0">
                    <c:v>0.47957479837771799</c:v>
                  </c:pt>
                  <c:pt idx="1">
                    <c:v>0.29255125561573125</c:v>
                  </c:pt>
                  <c:pt idx="2">
                    <c:v>0.26650854565608967</c:v>
                  </c:pt>
                  <c:pt idx="3">
                    <c:v>0.34682250649870228</c:v>
                  </c:pt>
                </c:numCache>
              </c:numRef>
            </c:plus>
            <c:minus>
              <c:numRef>
                <c:f>'HA-Axial-organwise'!$O$47:$O$50</c:f>
                <c:numCache>
                  <c:formatCode>General</c:formatCode>
                  <c:ptCount val="4"/>
                  <c:pt idx="0">
                    <c:v>0.47957479837771799</c:v>
                  </c:pt>
                  <c:pt idx="1">
                    <c:v>0.29255125561573125</c:v>
                  </c:pt>
                  <c:pt idx="2">
                    <c:v>0.26650854565608967</c:v>
                  </c:pt>
                  <c:pt idx="3">
                    <c:v>0.34682250649870228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'HA-Axial-organwise'!$N$47:$N$50</c:f>
              <c:numCache>
                <c:formatCode>0.00</c:formatCode>
                <c:ptCount val="4"/>
                <c:pt idx="0">
                  <c:v>9.126145952015845</c:v>
                </c:pt>
                <c:pt idx="1">
                  <c:v>3.2783870586145905</c:v>
                </c:pt>
                <c:pt idx="2">
                  <c:v>3.0713916539355899</c:v>
                </c:pt>
                <c:pt idx="3">
                  <c:v>2.8649510941346468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334192"/>
        <c:axId val="671333800"/>
      </c:barChart>
      <c:catAx>
        <c:axId val="6713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3800"/>
        <c:crosses val="autoZero"/>
        <c:auto val="1"/>
        <c:lblAlgn val="ctr"/>
        <c:lblOffset val="100"/>
        <c:noMultiLvlLbl val="0"/>
      </c:catAx>
      <c:valAx>
        <c:axId val="6713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5323448530747"/>
          <c:y val="0.92316654376792973"/>
          <c:w val="0.63353967388921251"/>
          <c:h val="4.7919465779710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</a:t>
            </a:r>
            <a:r>
              <a:rPr lang="en-US" b="1" baseline="0"/>
              <a:t>Organ Dose Comparison for Feet First Scan</a:t>
            </a:r>
            <a:endParaRPr lang="en-US" b="1"/>
          </a:p>
        </c:rich>
      </c:tx>
      <c:layout>
        <c:manualLayout>
          <c:xMode val="edge"/>
          <c:yMode val="edge"/>
          <c:x val="0.29889625968591632"/>
          <c:y val="1.4022785738642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802836399628"/>
          <c:y val="9.0914578231594226E-2"/>
          <c:w val="0.79770344339415811"/>
          <c:h val="0.77523719578882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'HA-Axial-organwise'!$J$53:$K$53</c:f>
              <c:strCache>
                <c:ptCount val="1"/>
                <c:pt idx="0">
                  <c:v>Measured Dose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'HA-Axial-organwise'!$K$55:$K$58</c:f>
                <c:numCache>
                  <c:formatCode>General</c:formatCode>
                  <c:ptCount val="4"/>
                  <c:pt idx="0">
                    <c:v>2.0577250960417355</c:v>
                  </c:pt>
                  <c:pt idx="1">
                    <c:v>0.71937139354052015</c:v>
                  </c:pt>
                  <c:pt idx="2">
                    <c:v>0.37672756297214133</c:v>
                  </c:pt>
                  <c:pt idx="3">
                    <c:v>2.4156528985816831E-2</c:v>
                  </c:pt>
                </c:numCache>
              </c:numRef>
            </c:plus>
            <c:minus>
              <c:numRef>
                <c:f>'HA-Axial-organwise'!$K$55:$K$58</c:f>
                <c:numCache>
                  <c:formatCode>General</c:formatCode>
                  <c:ptCount val="4"/>
                  <c:pt idx="0">
                    <c:v>2.0577250960417355</c:v>
                  </c:pt>
                  <c:pt idx="1">
                    <c:v>0.71937139354052015</c:v>
                  </c:pt>
                  <c:pt idx="2">
                    <c:v>0.37672756297214133</c:v>
                  </c:pt>
                  <c:pt idx="3">
                    <c:v>2.4156528985816831E-2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'HA-Axial-organwise'!$I$47:$I$50</c:f>
              <c:strCache>
                <c:ptCount val="4"/>
                <c:pt idx="0">
                  <c:v>Bone</c:v>
                </c:pt>
                <c:pt idx="1">
                  <c:v>Lung</c:v>
                </c:pt>
                <c:pt idx="2">
                  <c:v>Soft Tissue</c:v>
                </c:pt>
                <c:pt idx="3">
                  <c:v>Soft Tissue/Bone</c:v>
                </c:pt>
              </c:strCache>
            </c:strRef>
          </c:cat>
          <c:val>
            <c:numRef>
              <c:f>'HA-Axial-organwise'!$J$55:$J$58</c:f>
              <c:numCache>
                <c:formatCode>0.00</c:formatCode>
                <c:ptCount val="4"/>
                <c:pt idx="0">
                  <c:v>9.4557654938922582</c:v>
                </c:pt>
                <c:pt idx="1">
                  <c:v>3.4733481762324936</c:v>
                </c:pt>
                <c:pt idx="2">
                  <c:v>3.0264203190103354</c:v>
                </c:pt>
                <c:pt idx="3">
                  <c:v>2.4013341464501803</c:v>
                </c:pt>
              </c:numCache>
            </c:numRef>
          </c:val>
        </c:ser>
        <c:ser>
          <c:idx val="3"/>
          <c:order val="1"/>
          <c:tx>
            <c:strRef>
              <c:f>'HA-Axial-organwise'!$L$53:$M$53</c:f>
              <c:strCache>
                <c:ptCount val="1"/>
                <c:pt idx="0">
                  <c:v>Fluka Dose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'HA-Axial-organwise'!$O$55:$O$58</c:f>
                <c:numCache>
                  <c:formatCode>General</c:formatCode>
                  <c:ptCount val="4"/>
                  <c:pt idx="0">
                    <c:v>0.62901438484019678</c:v>
                  </c:pt>
                  <c:pt idx="1">
                    <c:v>0.14217775113733433</c:v>
                  </c:pt>
                  <c:pt idx="2">
                    <c:v>0.23618216506268463</c:v>
                  </c:pt>
                  <c:pt idx="3">
                    <c:v>0.14640529443085101</c:v>
                  </c:pt>
                </c:numCache>
              </c:numRef>
            </c:plus>
            <c:minus>
              <c:numRef>
                <c:f>'HA-Axial-organwise'!$O$55:$O$58</c:f>
                <c:numCache>
                  <c:formatCode>General</c:formatCode>
                  <c:ptCount val="4"/>
                  <c:pt idx="0">
                    <c:v>0.62901438484019678</c:v>
                  </c:pt>
                  <c:pt idx="1">
                    <c:v>0.14217775113733433</c:v>
                  </c:pt>
                  <c:pt idx="2">
                    <c:v>0.23618216506268463</c:v>
                  </c:pt>
                  <c:pt idx="3">
                    <c:v>0.14640529443085101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'HA-Axial-organwise'!$L$55:$L$58</c:f>
              <c:numCache>
                <c:formatCode>0.00</c:formatCode>
                <c:ptCount val="4"/>
                <c:pt idx="0">
                  <c:v>10.719362774413046</c:v>
                </c:pt>
                <c:pt idx="1">
                  <c:v>4.0508348007667685</c:v>
                </c:pt>
                <c:pt idx="2">
                  <c:v>3.593798097313424</c:v>
                </c:pt>
                <c:pt idx="3">
                  <c:v>3.288890846133655</c:v>
                </c:pt>
              </c:numCache>
            </c:numRef>
          </c:val>
        </c:ser>
        <c:ser>
          <c:idx val="1"/>
          <c:order val="2"/>
          <c:tx>
            <c:strRef>
              <c:f>'HA-Axial-organwise'!$N$53:$O$53</c:f>
              <c:strCache>
                <c:ptCount val="1"/>
                <c:pt idx="0">
                  <c:v>Fluka Dose (with CTDI correction)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'HA-Axial-organwise'!$O$55:$O$58</c:f>
                <c:numCache>
                  <c:formatCode>General</c:formatCode>
                  <c:ptCount val="4"/>
                  <c:pt idx="0">
                    <c:v>0.62901438484019678</c:v>
                  </c:pt>
                  <c:pt idx="1">
                    <c:v>0.14217775113733433</c:v>
                  </c:pt>
                  <c:pt idx="2">
                    <c:v>0.23618216506268463</c:v>
                  </c:pt>
                  <c:pt idx="3">
                    <c:v>0.14640529443085101</c:v>
                  </c:pt>
                </c:numCache>
              </c:numRef>
            </c:plus>
            <c:minus>
              <c:numRef>
                <c:f>'HA-Axial-organwise'!$O$55:$O$58</c:f>
                <c:numCache>
                  <c:formatCode>General</c:formatCode>
                  <c:ptCount val="4"/>
                  <c:pt idx="0">
                    <c:v>0.62901438484019678</c:v>
                  </c:pt>
                  <c:pt idx="1">
                    <c:v>0.14217775113733433</c:v>
                  </c:pt>
                  <c:pt idx="2">
                    <c:v>0.23618216506268463</c:v>
                  </c:pt>
                  <c:pt idx="3">
                    <c:v>0.14640529443085101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'HA-Axial-organwise'!$N$55:$N$58</c:f>
              <c:numCache>
                <c:formatCode>0.00</c:formatCode>
                <c:ptCount val="4"/>
                <c:pt idx="0">
                  <c:v>9.2186519859952192</c:v>
                </c:pt>
                <c:pt idx="1">
                  <c:v>3.4837179286594209</c:v>
                </c:pt>
                <c:pt idx="2">
                  <c:v>3.0906663636895448</c:v>
                </c:pt>
                <c:pt idx="3">
                  <c:v>2.8284461276749431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323608"/>
        <c:axId val="671329096"/>
      </c:barChart>
      <c:catAx>
        <c:axId val="6713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9096"/>
        <c:crosses val="autoZero"/>
        <c:auto val="1"/>
        <c:lblAlgn val="ctr"/>
        <c:lblOffset val="100"/>
        <c:noMultiLvlLbl val="0"/>
      </c:catAx>
      <c:valAx>
        <c:axId val="6713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3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75907516333724"/>
          <c:y val="0.93017793663725135"/>
          <c:w val="0.63353967388921251"/>
          <c:h val="4.7919465779710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Dose -</a:t>
            </a:r>
            <a:r>
              <a:rPr lang="en-US" b="1" baseline="0"/>
              <a:t> Helical, Head First vs Feet First</a:t>
            </a:r>
            <a:endParaRPr lang="en-US" b="1"/>
          </a:p>
        </c:rich>
      </c:tx>
      <c:layout>
        <c:manualLayout>
          <c:xMode val="edge"/>
          <c:yMode val="edge"/>
          <c:x val="0.39995648763271524"/>
          <c:y val="1.6241502253001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57821472442597E-2"/>
          <c:y val="4.717383861003379E-2"/>
          <c:w val="0.91988821630504247"/>
          <c:h val="0.82173480936950682"/>
        </c:manualLayout>
      </c:layout>
      <c:lineChart>
        <c:grouping val="standard"/>
        <c:varyColors val="0"/>
        <c:ser>
          <c:idx val="0"/>
          <c:order val="0"/>
          <c:tx>
            <c:v>Measured - 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'HA-Helical Runs'!$B$3:$B$27</c:f>
              <c:strCache>
                <c:ptCount val="25"/>
                <c:pt idx="0">
                  <c:v>Lung</c:v>
                </c:pt>
                <c:pt idx="1">
                  <c:v>Lung</c:v>
                </c:pt>
                <c:pt idx="2">
                  <c:v>Lung</c:v>
                </c:pt>
                <c:pt idx="3">
                  <c:v>Lung</c:v>
                </c:pt>
                <c:pt idx="4">
                  <c:v>ST</c:v>
                </c:pt>
                <c:pt idx="5">
                  <c:v>Lung</c:v>
                </c:pt>
                <c:pt idx="6">
                  <c:v>Lung</c:v>
                </c:pt>
                <c:pt idx="7">
                  <c:v>Bone</c:v>
                </c:pt>
                <c:pt idx="8">
                  <c:v>Bone</c:v>
                </c:pt>
                <c:pt idx="9">
                  <c:v>Bone</c:v>
                </c:pt>
                <c:pt idx="10">
                  <c:v>ST</c:v>
                </c:pt>
                <c:pt idx="11">
                  <c:v>ST</c:v>
                </c:pt>
                <c:pt idx="12">
                  <c:v>ST</c:v>
                </c:pt>
                <c:pt idx="13">
                  <c:v>ST/Bone</c:v>
                </c:pt>
                <c:pt idx="14">
                  <c:v>ST</c:v>
                </c:pt>
                <c:pt idx="15">
                  <c:v>Bone</c:v>
                </c:pt>
                <c:pt idx="16">
                  <c:v>Bone</c:v>
                </c:pt>
                <c:pt idx="17">
                  <c:v>Bone</c:v>
                </c:pt>
                <c:pt idx="18">
                  <c:v>ST/Bone</c:v>
                </c:pt>
                <c:pt idx="19">
                  <c:v>Lung</c:v>
                </c:pt>
                <c:pt idx="20">
                  <c:v>Bone</c:v>
                </c:pt>
                <c:pt idx="21">
                  <c:v>Bone</c:v>
                </c:pt>
                <c:pt idx="22">
                  <c:v>ST</c:v>
                </c:pt>
                <c:pt idx="23">
                  <c:v>ST</c:v>
                </c:pt>
                <c:pt idx="24">
                  <c:v>Lung</c:v>
                </c:pt>
              </c:strCache>
            </c:strRef>
          </c:cat>
          <c:val>
            <c:numRef>
              <c:f>'HA-Helical Runs'!$J$3:$J$27</c:f>
              <c:numCache>
                <c:formatCode>General</c:formatCode>
                <c:ptCount val="25"/>
                <c:pt idx="0">
                  <c:v>1.35</c:v>
                </c:pt>
                <c:pt idx="1">
                  <c:v>0.99</c:v>
                </c:pt>
                <c:pt idx="2">
                  <c:v>1.24</c:v>
                </c:pt>
                <c:pt idx="3">
                  <c:v>1.06</c:v>
                </c:pt>
                <c:pt idx="4">
                  <c:v>1.1100000000000001</c:v>
                </c:pt>
                <c:pt idx="5">
                  <c:v>1.31</c:v>
                </c:pt>
                <c:pt idx="6">
                  <c:v>1.1200000000000001</c:v>
                </c:pt>
                <c:pt idx="7">
                  <c:v>3.08</c:v>
                </c:pt>
                <c:pt idx="8">
                  <c:v>3.26</c:v>
                </c:pt>
                <c:pt idx="9">
                  <c:v>3.67</c:v>
                </c:pt>
                <c:pt idx="10">
                  <c:v>0.83</c:v>
                </c:pt>
                <c:pt idx="11">
                  <c:v>0.88</c:v>
                </c:pt>
                <c:pt idx="12">
                  <c:v>0.93</c:v>
                </c:pt>
                <c:pt idx="13">
                  <c:v>0.84</c:v>
                </c:pt>
                <c:pt idx="14">
                  <c:v>1.05</c:v>
                </c:pt>
                <c:pt idx="15">
                  <c:v>2.63</c:v>
                </c:pt>
                <c:pt idx="16">
                  <c:v>2.39</c:v>
                </c:pt>
                <c:pt idx="17">
                  <c:v>2.02</c:v>
                </c:pt>
                <c:pt idx="18">
                  <c:v>0.6</c:v>
                </c:pt>
                <c:pt idx="19">
                  <c:v>0.88</c:v>
                </c:pt>
                <c:pt idx="20">
                  <c:v>2.37</c:v>
                </c:pt>
                <c:pt idx="21">
                  <c:v>2.66</c:v>
                </c:pt>
                <c:pt idx="22">
                  <c:v>1.04</c:v>
                </c:pt>
                <c:pt idx="23">
                  <c:v>0.84</c:v>
                </c:pt>
                <c:pt idx="24">
                  <c:v>0.81</c:v>
                </c:pt>
              </c:numCache>
            </c:numRef>
          </c:val>
          <c:smooth val="0"/>
        </c:ser>
        <c:ser>
          <c:idx val="1"/>
          <c:order val="1"/>
          <c:tx>
            <c:v>Measured - HF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'HA-Helical Runs'!$B$3:$B$27</c:f>
              <c:strCache>
                <c:ptCount val="25"/>
                <c:pt idx="0">
                  <c:v>Lung</c:v>
                </c:pt>
                <c:pt idx="1">
                  <c:v>Lung</c:v>
                </c:pt>
                <c:pt idx="2">
                  <c:v>Lung</c:v>
                </c:pt>
                <c:pt idx="3">
                  <c:v>Lung</c:v>
                </c:pt>
                <c:pt idx="4">
                  <c:v>ST</c:v>
                </c:pt>
                <c:pt idx="5">
                  <c:v>Lung</c:v>
                </c:pt>
                <c:pt idx="6">
                  <c:v>Lung</c:v>
                </c:pt>
                <c:pt idx="7">
                  <c:v>Bone</c:v>
                </c:pt>
                <c:pt idx="8">
                  <c:v>Bone</c:v>
                </c:pt>
                <c:pt idx="9">
                  <c:v>Bone</c:v>
                </c:pt>
                <c:pt idx="10">
                  <c:v>ST</c:v>
                </c:pt>
                <c:pt idx="11">
                  <c:v>ST</c:v>
                </c:pt>
                <c:pt idx="12">
                  <c:v>ST</c:v>
                </c:pt>
                <c:pt idx="13">
                  <c:v>ST/Bone</c:v>
                </c:pt>
                <c:pt idx="14">
                  <c:v>ST</c:v>
                </c:pt>
                <c:pt idx="15">
                  <c:v>Bone</c:v>
                </c:pt>
                <c:pt idx="16">
                  <c:v>Bone</c:v>
                </c:pt>
                <c:pt idx="17">
                  <c:v>Bone</c:v>
                </c:pt>
                <c:pt idx="18">
                  <c:v>ST/Bone</c:v>
                </c:pt>
                <c:pt idx="19">
                  <c:v>Lung</c:v>
                </c:pt>
                <c:pt idx="20">
                  <c:v>Bone</c:v>
                </c:pt>
                <c:pt idx="21">
                  <c:v>Bone</c:v>
                </c:pt>
                <c:pt idx="22">
                  <c:v>ST</c:v>
                </c:pt>
                <c:pt idx="23">
                  <c:v>ST</c:v>
                </c:pt>
                <c:pt idx="24">
                  <c:v>Lung</c:v>
                </c:pt>
              </c:strCache>
            </c:strRef>
          </c:cat>
          <c:val>
            <c:numRef>
              <c:f>'HA-Helical Runs'!$C$3:$C$27</c:f>
              <c:numCache>
                <c:formatCode>General</c:formatCode>
                <c:ptCount val="25"/>
                <c:pt idx="0">
                  <c:v>1.37</c:v>
                </c:pt>
                <c:pt idx="1">
                  <c:v>1.23</c:v>
                </c:pt>
                <c:pt idx="2">
                  <c:v>0.94</c:v>
                </c:pt>
                <c:pt idx="3">
                  <c:v>0.96</c:v>
                </c:pt>
                <c:pt idx="4">
                  <c:v>1.1599999999999999</c:v>
                </c:pt>
                <c:pt idx="5">
                  <c:v>1.26</c:v>
                </c:pt>
                <c:pt idx="6">
                  <c:v>1.1399999999999999</c:v>
                </c:pt>
                <c:pt idx="7">
                  <c:v>3.36</c:v>
                </c:pt>
                <c:pt idx="8">
                  <c:v>3.88</c:v>
                </c:pt>
                <c:pt idx="9">
                  <c:v>3.01</c:v>
                </c:pt>
                <c:pt idx="10">
                  <c:v>1.1000000000000001</c:v>
                </c:pt>
                <c:pt idx="11">
                  <c:v>0.76</c:v>
                </c:pt>
                <c:pt idx="12">
                  <c:v>1.1000000000000001</c:v>
                </c:pt>
                <c:pt idx="13">
                  <c:v>0.87</c:v>
                </c:pt>
                <c:pt idx="14">
                  <c:v>1.1000000000000001</c:v>
                </c:pt>
                <c:pt idx="15">
                  <c:v>3.13</c:v>
                </c:pt>
                <c:pt idx="16">
                  <c:v>2.1800000000000002</c:v>
                </c:pt>
                <c:pt idx="17">
                  <c:v>1.91</c:v>
                </c:pt>
                <c:pt idx="18">
                  <c:v>0.56000000000000005</c:v>
                </c:pt>
                <c:pt idx="19">
                  <c:v>0.93</c:v>
                </c:pt>
                <c:pt idx="20">
                  <c:v>1.9</c:v>
                </c:pt>
                <c:pt idx="21">
                  <c:v>3.21</c:v>
                </c:pt>
                <c:pt idx="22">
                  <c:v>1.1100000000000001</c:v>
                </c:pt>
                <c:pt idx="23">
                  <c:v>0.8</c:v>
                </c:pt>
                <c:pt idx="24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25568"/>
        <c:axId val="671329488"/>
      </c:lineChart>
      <c:catAx>
        <c:axId val="671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9488"/>
        <c:crosses val="autoZero"/>
        <c:auto val="1"/>
        <c:lblAlgn val="ctr"/>
        <c:lblOffset val="100"/>
        <c:noMultiLvlLbl val="0"/>
      </c:catAx>
      <c:valAx>
        <c:axId val="67132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Dose in Centi Gray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5568"/>
        <c:crosses val="autoZero"/>
        <c:crossBetween val="between"/>
        <c:majorUnit val="0.5"/>
      </c:valAx>
      <c:spPr>
        <a:noFill/>
        <a:ln cap="sq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1046460730870185"/>
          <c:y val="0.13273768996897156"/>
          <c:w val="9.161203708928016E-2"/>
          <c:h val="5.630907876989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Dose -</a:t>
            </a:r>
            <a:r>
              <a:rPr lang="en-US" b="1" baseline="0"/>
              <a:t> Helical, Head First - 0,90,180,270 deg Tube Start</a:t>
            </a:r>
            <a:endParaRPr lang="en-US" b="1"/>
          </a:p>
        </c:rich>
      </c:tx>
      <c:layout>
        <c:manualLayout>
          <c:xMode val="edge"/>
          <c:yMode val="edge"/>
          <c:x val="0.39995648763271524"/>
          <c:y val="1.6241502253001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32006345519698E-2"/>
          <c:y val="4.5800660087416983E-2"/>
          <c:w val="0.92566820601594324"/>
          <c:h val="0.82173480936950682"/>
        </c:manualLayout>
      </c:layout>
      <c:lineChart>
        <c:grouping val="standard"/>
        <c:varyColors val="0"/>
        <c:ser>
          <c:idx val="0"/>
          <c:order val="0"/>
          <c:tx>
            <c:v>Fluka-HF-0-deg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'HA-Helical Runs'!$B$3:$B$27</c:f>
              <c:strCache>
                <c:ptCount val="25"/>
                <c:pt idx="0">
                  <c:v>Lung</c:v>
                </c:pt>
                <c:pt idx="1">
                  <c:v>Lung</c:v>
                </c:pt>
                <c:pt idx="2">
                  <c:v>Lung</c:v>
                </c:pt>
                <c:pt idx="3">
                  <c:v>Lung</c:v>
                </c:pt>
                <c:pt idx="4">
                  <c:v>ST</c:v>
                </c:pt>
                <c:pt idx="5">
                  <c:v>Lung</c:v>
                </c:pt>
                <c:pt idx="6">
                  <c:v>Lung</c:v>
                </c:pt>
                <c:pt idx="7">
                  <c:v>Bone</c:v>
                </c:pt>
                <c:pt idx="8">
                  <c:v>Bone</c:v>
                </c:pt>
                <c:pt idx="9">
                  <c:v>Bone</c:v>
                </c:pt>
                <c:pt idx="10">
                  <c:v>ST</c:v>
                </c:pt>
                <c:pt idx="11">
                  <c:v>ST</c:v>
                </c:pt>
                <c:pt idx="12">
                  <c:v>ST</c:v>
                </c:pt>
                <c:pt idx="13">
                  <c:v>ST/Bone</c:v>
                </c:pt>
                <c:pt idx="14">
                  <c:v>ST</c:v>
                </c:pt>
                <c:pt idx="15">
                  <c:v>Bone</c:v>
                </c:pt>
                <c:pt idx="16">
                  <c:v>Bone</c:v>
                </c:pt>
                <c:pt idx="17">
                  <c:v>Bone</c:v>
                </c:pt>
                <c:pt idx="18">
                  <c:v>ST/Bone</c:v>
                </c:pt>
                <c:pt idx="19">
                  <c:v>Lung</c:v>
                </c:pt>
                <c:pt idx="20">
                  <c:v>Bone</c:v>
                </c:pt>
                <c:pt idx="21">
                  <c:v>Bone</c:v>
                </c:pt>
                <c:pt idx="22">
                  <c:v>ST</c:v>
                </c:pt>
                <c:pt idx="23">
                  <c:v>ST</c:v>
                </c:pt>
                <c:pt idx="24">
                  <c:v>Lung</c:v>
                </c:pt>
              </c:strCache>
            </c:strRef>
          </c:cat>
          <c:val>
            <c:numRef>
              <c:f>'HA-Helical Runs'!$D$3:$D$27</c:f>
              <c:numCache>
                <c:formatCode>0.00000E+00</c:formatCode>
                <c:ptCount val="25"/>
                <c:pt idx="0">
                  <c:v>1.23279035600364</c:v>
                </c:pt>
                <c:pt idx="1">
                  <c:v>1.25250695410864</c:v>
                </c:pt>
                <c:pt idx="2">
                  <c:v>1.61087624364458</c:v>
                </c:pt>
                <c:pt idx="3">
                  <c:v>1.6458832647697701</c:v>
                </c:pt>
                <c:pt idx="4">
                  <c:v>1.21624249687981</c:v>
                </c:pt>
                <c:pt idx="5">
                  <c:v>1.33363673151516</c:v>
                </c:pt>
                <c:pt idx="6">
                  <c:v>1.71474046580482</c:v>
                </c:pt>
                <c:pt idx="7">
                  <c:v>3.9181206014821499</c:v>
                </c:pt>
                <c:pt idx="8">
                  <c:v>4.5578034961232898</c:v>
                </c:pt>
                <c:pt idx="9">
                  <c:v>2.9019110399685899</c:v>
                </c:pt>
                <c:pt idx="10">
                  <c:v>1.1676048683912099</c:v>
                </c:pt>
                <c:pt idx="11">
                  <c:v>1.6657507552072</c:v>
                </c:pt>
                <c:pt idx="12">
                  <c:v>1.45797201344258</c:v>
                </c:pt>
                <c:pt idx="13">
                  <c:v>1.13345290381649</c:v>
                </c:pt>
                <c:pt idx="14">
                  <c:v>1.6665052168693899</c:v>
                </c:pt>
                <c:pt idx="15">
                  <c:v>5.1328541750376004</c:v>
                </c:pt>
                <c:pt idx="16">
                  <c:v>3.5996874825976599</c:v>
                </c:pt>
                <c:pt idx="17">
                  <c:v>3.3494074005301702</c:v>
                </c:pt>
                <c:pt idx="18">
                  <c:v>1.2649807202566901</c:v>
                </c:pt>
                <c:pt idx="19">
                  <c:v>1.61032297175898</c:v>
                </c:pt>
                <c:pt idx="20">
                  <c:v>4.7502415174235804</c:v>
                </c:pt>
                <c:pt idx="21">
                  <c:v>2.3146380821269501</c:v>
                </c:pt>
                <c:pt idx="22">
                  <c:v>1.4144144268126599</c:v>
                </c:pt>
                <c:pt idx="23">
                  <c:v>1.19370924190267</c:v>
                </c:pt>
                <c:pt idx="24">
                  <c:v>1.54116398605906</c:v>
                </c:pt>
              </c:numCache>
            </c:numRef>
          </c:val>
          <c:smooth val="0"/>
        </c:ser>
        <c:ser>
          <c:idx val="1"/>
          <c:order val="1"/>
          <c:tx>
            <c:v>Fluka - HF - 90deg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'HA-Helical Runs'!$B$3:$B$27</c:f>
              <c:strCache>
                <c:ptCount val="25"/>
                <c:pt idx="0">
                  <c:v>Lung</c:v>
                </c:pt>
                <c:pt idx="1">
                  <c:v>Lung</c:v>
                </c:pt>
                <c:pt idx="2">
                  <c:v>Lung</c:v>
                </c:pt>
                <c:pt idx="3">
                  <c:v>Lung</c:v>
                </c:pt>
                <c:pt idx="4">
                  <c:v>ST</c:v>
                </c:pt>
                <c:pt idx="5">
                  <c:v>Lung</c:v>
                </c:pt>
                <c:pt idx="6">
                  <c:v>Lung</c:v>
                </c:pt>
                <c:pt idx="7">
                  <c:v>Bone</c:v>
                </c:pt>
                <c:pt idx="8">
                  <c:v>Bone</c:v>
                </c:pt>
                <c:pt idx="9">
                  <c:v>Bone</c:v>
                </c:pt>
                <c:pt idx="10">
                  <c:v>ST</c:v>
                </c:pt>
                <c:pt idx="11">
                  <c:v>ST</c:v>
                </c:pt>
                <c:pt idx="12">
                  <c:v>ST</c:v>
                </c:pt>
                <c:pt idx="13">
                  <c:v>ST/Bone</c:v>
                </c:pt>
                <c:pt idx="14">
                  <c:v>ST</c:v>
                </c:pt>
                <c:pt idx="15">
                  <c:v>Bone</c:v>
                </c:pt>
                <c:pt idx="16">
                  <c:v>Bone</c:v>
                </c:pt>
                <c:pt idx="17">
                  <c:v>Bone</c:v>
                </c:pt>
                <c:pt idx="18">
                  <c:v>ST/Bone</c:v>
                </c:pt>
                <c:pt idx="19">
                  <c:v>Lung</c:v>
                </c:pt>
                <c:pt idx="20">
                  <c:v>Bone</c:v>
                </c:pt>
                <c:pt idx="21">
                  <c:v>Bone</c:v>
                </c:pt>
                <c:pt idx="22">
                  <c:v>ST</c:v>
                </c:pt>
                <c:pt idx="23">
                  <c:v>ST</c:v>
                </c:pt>
                <c:pt idx="24">
                  <c:v>Lung</c:v>
                </c:pt>
              </c:strCache>
            </c:strRef>
          </c:cat>
          <c:val>
            <c:numRef>
              <c:f>'HA-Helical Runs'!$E$3:$E$27</c:f>
              <c:numCache>
                <c:formatCode>General</c:formatCode>
                <c:ptCount val="25"/>
                <c:pt idx="0">
                  <c:v>1.41783465301455</c:v>
                </c:pt>
                <c:pt idx="1">
                  <c:v>1.12490233831177</c:v>
                </c:pt>
                <c:pt idx="2">
                  <c:v>1.7434100089676901</c:v>
                </c:pt>
                <c:pt idx="3">
                  <c:v>1.5242640448262099</c:v>
                </c:pt>
                <c:pt idx="4">
                  <c:v>1.2701613570036701</c:v>
                </c:pt>
                <c:pt idx="5">
                  <c:v>1.9007404142544899</c:v>
                </c:pt>
                <c:pt idx="6">
                  <c:v>1.17052212015164</c:v>
                </c:pt>
                <c:pt idx="7">
                  <c:v>4.87648810222852</c:v>
                </c:pt>
                <c:pt idx="8">
                  <c:v>3.1291045951733398</c:v>
                </c:pt>
                <c:pt idx="9">
                  <c:v>3.2406643262878201</c:v>
                </c:pt>
                <c:pt idx="10">
                  <c:v>0.76507442289560901</c:v>
                </c:pt>
                <c:pt idx="11">
                  <c:v>1.0582582248191199</c:v>
                </c:pt>
                <c:pt idx="12">
                  <c:v>1.11957080923236</c:v>
                </c:pt>
                <c:pt idx="13">
                  <c:v>1.17464651057156</c:v>
                </c:pt>
                <c:pt idx="14">
                  <c:v>1.3825258472244799</c:v>
                </c:pt>
                <c:pt idx="15">
                  <c:v>4.1080940480193098</c:v>
                </c:pt>
                <c:pt idx="16">
                  <c:v>4.9585232336296601</c:v>
                </c:pt>
                <c:pt idx="17">
                  <c:v>3.5614614250471601</c:v>
                </c:pt>
                <c:pt idx="18">
                  <c:v>1.4479628220576399</c:v>
                </c:pt>
                <c:pt idx="19">
                  <c:v>1.7807307125235801</c:v>
                </c:pt>
                <c:pt idx="20">
                  <c:v>3.6040633602383099</c:v>
                </c:pt>
                <c:pt idx="21">
                  <c:v>4.4458413854556396</c:v>
                </c:pt>
                <c:pt idx="22">
                  <c:v>1.52195036239552</c:v>
                </c:pt>
                <c:pt idx="23">
                  <c:v>1.2295210221341899</c:v>
                </c:pt>
                <c:pt idx="24">
                  <c:v>1.2234350313925999</c:v>
                </c:pt>
              </c:numCache>
            </c:numRef>
          </c:val>
          <c:smooth val="0"/>
        </c:ser>
        <c:ser>
          <c:idx val="2"/>
          <c:order val="2"/>
          <c:tx>
            <c:v>Fluka - HF - 180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'HA-Helical Runs'!$F$3:$F$27</c:f>
              <c:numCache>
                <c:formatCode>General</c:formatCode>
                <c:ptCount val="25"/>
                <c:pt idx="0">
                  <c:v>2.00012816388579</c:v>
                </c:pt>
                <c:pt idx="1">
                  <c:v>1.5936745177468501</c:v>
                </c:pt>
                <c:pt idx="2">
                  <c:v>1.6671590836432799</c:v>
                </c:pt>
                <c:pt idx="3">
                  <c:v>1.2107600754679599</c:v>
                </c:pt>
                <c:pt idx="4">
                  <c:v>1.3543089810589199</c:v>
                </c:pt>
                <c:pt idx="5">
                  <c:v>1.7806301176352901</c:v>
                </c:pt>
                <c:pt idx="6">
                  <c:v>1.5047989339419401</c:v>
                </c:pt>
                <c:pt idx="7">
                  <c:v>3.9526749456100401</c:v>
                </c:pt>
                <c:pt idx="8">
                  <c:v>2.9291219572512501</c:v>
                </c:pt>
                <c:pt idx="9">
                  <c:v>5.0870835008652904</c:v>
                </c:pt>
                <c:pt idx="10">
                  <c:v>1.4455988421828101</c:v>
                </c:pt>
                <c:pt idx="11">
                  <c:v>0.84655628241115</c:v>
                </c:pt>
                <c:pt idx="12">
                  <c:v>1.3045145113549701</c:v>
                </c:pt>
                <c:pt idx="13">
                  <c:v>1.1895848514827501</c:v>
                </c:pt>
                <c:pt idx="14">
                  <c:v>1.08149564401429</c:v>
                </c:pt>
                <c:pt idx="15">
                  <c:v>2.67174993555926</c:v>
                </c:pt>
                <c:pt idx="16">
                  <c:v>4.3868927809172398</c:v>
                </c:pt>
                <c:pt idx="17">
                  <c:v>3.9816965708819301</c:v>
                </c:pt>
                <c:pt idx="18">
                  <c:v>1.1588028156657599</c:v>
                </c:pt>
                <c:pt idx="19">
                  <c:v>1.2843452362526699</c:v>
                </c:pt>
                <c:pt idx="20">
                  <c:v>2.2144958708334701</c:v>
                </c:pt>
                <c:pt idx="21">
                  <c:v>5.0569050343780502</c:v>
                </c:pt>
                <c:pt idx="22">
                  <c:v>1.2773035940723201</c:v>
                </c:pt>
                <c:pt idx="23">
                  <c:v>1.13018356994703</c:v>
                </c:pt>
                <c:pt idx="24">
                  <c:v>1.2510483282284199</c:v>
                </c:pt>
              </c:numCache>
            </c:numRef>
          </c:val>
          <c:smooth val="0"/>
        </c:ser>
        <c:ser>
          <c:idx val="3"/>
          <c:order val="3"/>
          <c:tx>
            <c:v>Fluka - HF - 270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'HA-Helical Runs'!$G$3:$G$27</c:f>
              <c:numCache>
                <c:formatCode>General</c:formatCode>
                <c:ptCount val="25"/>
                <c:pt idx="0">
                  <c:v>1.59789950305507</c:v>
                </c:pt>
                <c:pt idx="1">
                  <c:v>1.3847389347668799</c:v>
                </c:pt>
                <c:pt idx="2">
                  <c:v>1.6581055436970999</c:v>
                </c:pt>
                <c:pt idx="3">
                  <c:v>1.1918482364692899</c:v>
                </c:pt>
                <c:pt idx="4">
                  <c:v>1.4305599063833401</c:v>
                </c:pt>
                <c:pt idx="5">
                  <c:v>1.72198329776176</c:v>
                </c:pt>
                <c:pt idx="6">
                  <c:v>1.1134345210466201</c:v>
                </c:pt>
                <c:pt idx="7">
                  <c:v>4.6138348489012602</c:v>
                </c:pt>
                <c:pt idx="8">
                  <c:v>2.6228608198499299</c:v>
                </c:pt>
                <c:pt idx="9">
                  <c:v>4.2129139216183198</c:v>
                </c:pt>
                <c:pt idx="10">
                  <c:v>1.0345178311824901</c:v>
                </c:pt>
                <c:pt idx="11">
                  <c:v>0.88231776519852601</c:v>
                </c:pt>
                <c:pt idx="12">
                  <c:v>1.0431689915755</c:v>
                </c:pt>
                <c:pt idx="13">
                  <c:v>1.14300941820411</c:v>
                </c:pt>
                <c:pt idx="14">
                  <c:v>1.17982714731854</c:v>
                </c:pt>
                <c:pt idx="15">
                  <c:v>3.2754198601922901</c:v>
                </c:pt>
                <c:pt idx="16">
                  <c:v>4.8361495520239099</c:v>
                </c:pt>
                <c:pt idx="17">
                  <c:v>3.7313158939261601</c:v>
                </c:pt>
                <c:pt idx="18">
                  <c:v>1.4357405431303101</c:v>
                </c:pt>
                <c:pt idx="19">
                  <c:v>1.4608892652030101</c:v>
                </c:pt>
                <c:pt idx="20">
                  <c:v>2.5291063839629202</c:v>
                </c:pt>
                <c:pt idx="21">
                  <c:v>5.0931191941627398</c:v>
                </c:pt>
                <c:pt idx="22">
                  <c:v>1.3859963708705201</c:v>
                </c:pt>
                <c:pt idx="23">
                  <c:v>1.1765075160049401</c:v>
                </c:pt>
                <c:pt idx="24">
                  <c:v>1.3609985411302501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34584"/>
        <c:axId val="671327136"/>
      </c:lineChart>
      <c:catAx>
        <c:axId val="67133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7136"/>
        <c:crosses val="autoZero"/>
        <c:auto val="1"/>
        <c:lblAlgn val="ctr"/>
        <c:lblOffset val="100"/>
        <c:noMultiLvlLbl val="0"/>
      </c:catAx>
      <c:valAx>
        <c:axId val="67132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Dose in Centi Gray</a:t>
                </a:r>
              </a:p>
            </c:rich>
          </c:tx>
          <c:layout>
            <c:manualLayout>
              <c:xMode val="edge"/>
              <c:yMode val="edge"/>
              <c:x val="1.2385557249864789E-2"/>
              <c:y val="0.34815097134485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4584"/>
        <c:crosses val="autoZero"/>
        <c:crossBetween val="between"/>
        <c:majorUnit val="0.5"/>
      </c:valAx>
      <c:spPr>
        <a:noFill/>
        <a:ln cap="sq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6914800363944855"/>
          <c:y val="0.22611221486088698"/>
          <c:w val="0.10675891909100611"/>
          <c:h val="0.1126181575397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 air exposure comparisons for CTDI (L = 10cm) and QA (L = 1.92cm) chambers</a:t>
            </a:r>
          </a:p>
        </c:rich>
      </c:tx>
      <c:layout>
        <c:manualLayout>
          <c:xMode val="edge"/>
          <c:yMode val="edge"/>
          <c:x val="0.23413473869800977"/>
          <c:y val="1.3973798699544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7235154004849"/>
          <c:y val="8.6175670821803621E-2"/>
          <c:w val="0.89122623045589833"/>
          <c:h val="0.78995045475362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InAir!$AA$22</c:f>
              <c:strCache>
                <c:ptCount val="1"/>
                <c:pt idx="0">
                  <c:v>Measurement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InAir!$AB$21:$AI$21</c:f>
              <c:strCache>
                <c:ptCount val="8"/>
                <c:pt idx="0">
                  <c:v>CTDI100 |16cm Col</c:v>
                </c:pt>
                <c:pt idx="1">
                  <c:v>QA |16cm Col</c:v>
                </c:pt>
                <c:pt idx="2">
                  <c:v>CTDI100 |14cm Col</c:v>
                </c:pt>
                <c:pt idx="3">
                  <c:v>QA |14cm Col</c:v>
                </c:pt>
                <c:pt idx="4">
                  <c:v>CTDI100 |12cm Col</c:v>
                </c:pt>
                <c:pt idx="5">
                  <c:v>QA |12cm Col</c:v>
                </c:pt>
                <c:pt idx="6">
                  <c:v>CTDI100|8cm Col</c:v>
                </c:pt>
                <c:pt idx="7">
                  <c:v>QA |8cm Col</c:v>
                </c:pt>
              </c:strCache>
            </c:strRef>
          </c:cat>
          <c:val>
            <c:numRef>
              <c:f>InAir!$AB$22:$AI$22</c:f>
              <c:numCache>
                <c:formatCode>0.0E+00</c:formatCode>
                <c:ptCount val="8"/>
                <c:pt idx="0">
                  <c:v>5573</c:v>
                </c:pt>
                <c:pt idx="1">
                  <c:v>6024</c:v>
                </c:pt>
                <c:pt idx="2">
                  <c:v>5557</c:v>
                </c:pt>
                <c:pt idx="3">
                  <c:v>6013</c:v>
                </c:pt>
                <c:pt idx="4">
                  <c:v>5538</c:v>
                </c:pt>
                <c:pt idx="5">
                  <c:v>5995</c:v>
                </c:pt>
                <c:pt idx="6">
                  <c:v>4720</c:v>
                </c:pt>
                <c:pt idx="7">
                  <c:v>5935</c:v>
                </c:pt>
              </c:numCache>
            </c:numRef>
          </c:val>
        </c:ser>
        <c:ser>
          <c:idx val="1"/>
          <c:order val="1"/>
          <c:tx>
            <c:strRef>
              <c:f>InAir!$AA$23</c:f>
              <c:strCache>
                <c:ptCount val="1"/>
                <c:pt idx="0">
                  <c:v>Fluka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InAir!$AB$21:$AI$21</c:f>
              <c:strCache>
                <c:ptCount val="8"/>
                <c:pt idx="0">
                  <c:v>CTDI100 |16cm Col</c:v>
                </c:pt>
                <c:pt idx="1">
                  <c:v>QA |16cm Col</c:v>
                </c:pt>
                <c:pt idx="2">
                  <c:v>CTDI100 |14cm Col</c:v>
                </c:pt>
                <c:pt idx="3">
                  <c:v>QA |14cm Col</c:v>
                </c:pt>
                <c:pt idx="4">
                  <c:v>CTDI100 |12cm Col</c:v>
                </c:pt>
                <c:pt idx="5">
                  <c:v>QA |12cm Col</c:v>
                </c:pt>
                <c:pt idx="6">
                  <c:v>CTDI100|8cm Col</c:v>
                </c:pt>
                <c:pt idx="7">
                  <c:v>QA |8cm Col</c:v>
                </c:pt>
              </c:strCache>
            </c:strRef>
          </c:cat>
          <c:val>
            <c:numRef>
              <c:f>InAir!$AB$23:$AI$23</c:f>
              <c:numCache>
                <c:formatCode>0.0E+00</c:formatCode>
                <c:ptCount val="8"/>
                <c:pt idx="0">
                  <c:v>6010.1886641611691</c:v>
                </c:pt>
                <c:pt idx="1">
                  <c:v>5878.076380495535</c:v>
                </c:pt>
                <c:pt idx="2">
                  <c:v>5963.4634163132405</c:v>
                </c:pt>
                <c:pt idx="3">
                  <c:v>5830.8082631891375</c:v>
                </c:pt>
                <c:pt idx="4">
                  <c:v>6036.9870381050523</c:v>
                </c:pt>
                <c:pt idx="5">
                  <c:v>5906.2935929312016</c:v>
                </c:pt>
                <c:pt idx="6">
                  <c:v>5228.0552091549116</c:v>
                </c:pt>
                <c:pt idx="7">
                  <c:v>5903.3612561255432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27682176"/>
        <c:axId val="427682568"/>
      </c:barChart>
      <c:catAx>
        <c:axId val="4276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2568"/>
        <c:crosses val="autoZero"/>
        <c:auto val="1"/>
        <c:lblAlgn val="ctr"/>
        <c:lblOffset val="100"/>
        <c:noMultiLvlLbl val="0"/>
      </c:catAx>
      <c:valAx>
        <c:axId val="42768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21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</a:t>
            </a:r>
            <a:r>
              <a:rPr lang="en-US" b="1" baseline="0"/>
              <a:t>Organ Dose Comparison for Head First Scan</a:t>
            </a:r>
            <a:endParaRPr lang="en-US" b="1"/>
          </a:p>
        </c:rich>
      </c:tx>
      <c:layout>
        <c:manualLayout>
          <c:xMode val="edge"/>
          <c:yMode val="edge"/>
          <c:x val="0.28616754051328308"/>
          <c:y val="1.1685654782202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9456774347125"/>
          <c:y val="9.0914578231594226E-2"/>
          <c:w val="0.79770344339415811"/>
          <c:h val="0.77523719578882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'HA-Helical Organ Wise'!$I$45:$J$45</c:f>
              <c:strCache>
                <c:ptCount val="1"/>
                <c:pt idx="0">
                  <c:v>Measured Dose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'HA-Helical Organ Wise'!$J$47:$J$50</c:f>
                <c:numCache>
                  <c:formatCode>General</c:formatCode>
                  <c:ptCount val="4"/>
                  <c:pt idx="0">
                    <c:v>0.7351919088626756</c:v>
                  </c:pt>
                  <c:pt idx="1">
                    <c:v>0.18622183392011749</c:v>
                  </c:pt>
                  <c:pt idx="2">
                    <c:v>0.1647653454086124</c:v>
                  </c:pt>
                  <c:pt idx="3">
                    <c:v>0.21920310216782907</c:v>
                  </c:pt>
                </c:numCache>
              </c:numRef>
            </c:plus>
            <c:minus>
              <c:numRef>
                <c:f>'HA-Helical Organ Wise'!$J$47:$J$50</c:f>
                <c:numCache>
                  <c:formatCode>General</c:formatCode>
                  <c:ptCount val="4"/>
                  <c:pt idx="0">
                    <c:v>0.7351919088626756</c:v>
                  </c:pt>
                  <c:pt idx="1">
                    <c:v>0.18622183392011749</c:v>
                  </c:pt>
                  <c:pt idx="2">
                    <c:v>0.1647653454086124</c:v>
                  </c:pt>
                  <c:pt idx="3">
                    <c:v>0.21920310216782907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'HA-Axial-organwise'!$I$47:$I$50</c:f>
              <c:strCache>
                <c:ptCount val="4"/>
                <c:pt idx="0">
                  <c:v>Bone</c:v>
                </c:pt>
                <c:pt idx="1">
                  <c:v>Lung</c:v>
                </c:pt>
                <c:pt idx="2">
                  <c:v>Soft Tissue</c:v>
                </c:pt>
                <c:pt idx="3">
                  <c:v>Soft Tissue/Bone</c:v>
                </c:pt>
              </c:strCache>
            </c:strRef>
          </c:cat>
          <c:val>
            <c:numRef>
              <c:f>'HA-Helical Organ Wise'!$I$47:$I$50</c:f>
              <c:numCache>
                <c:formatCode>0.00</c:formatCode>
                <c:ptCount val="4"/>
                <c:pt idx="0">
                  <c:v>2.8224999999999998</c:v>
                </c:pt>
                <c:pt idx="1">
                  <c:v>1.0874999999999999</c:v>
                </c:pt>
                <c:pt idx="2">
                  <c:v>1.0185714285714285</c:v>
                </c:pt>
                <c:pt idx="3">
                  <c:v>0.71500000000000008</c:v>
                </c:pt>
              </c:numCache>
            </c:numRef>
          </c:val>
        </c:ser>
        <c:ser>
          <c:idx val="3"/>
          <c:order val="1"/>
          <c:tx>
            <c:strRef>
              <c:f>'HA-Helical Organ Wise'!$K$45:$L$45</c:f>
              <c:strCache>
                <c:ptCount val="1"/>
                <c:pt idx="0">
                  <c:v>Fluka Dose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'HA-Helical Organ Wise'!$L$47:$L$50</c:f>
                <c:numCache>
                  <c:formatCode>General</c:formatCode>
                  <c:ptCount val="4"/>
                  <c:pt idx="0">
                    <c:v>0.44713767196104032</c:v>
                  </c:pt>
                  <c:pt idx="1">
                    <c:v>0.14326994324123032</c:v>
                  </c:pt>
                  <c:pt idx="2">
                    <c:v>0.11362901689086334</c:v>
                  </c:pt>
                  <c:pt idx="3">
                    <c:v>0.11787350135374695</c:v>
                  </c:pt>
                </c:numCache>
              </c:numRef>
            </c:plus>
            <c:minus>
              <c:numRef>
                <c:f>'HA-Helical Organ Wise'!$L$47:$L$50</c:f>
                <c:numCache>
                  <c:formatCode>General</c:formatCode>
                  <c:ptCount val="4"/>
                  <c:pt idx="0">
                    <c:v>0.44713767196104032</c:v>
                  </c:pt>
                  <c:pt idx="1">
                    <c:v>0.14326994324123032</c:v>
                  </c:pt>
                  <c:pt idx="2">
                    <c:v>0.11362901689086334</c:v>
                  </c:pt>
                  <c:pt idx="3">
                    <c:v>0.11787350135374695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'HA-Helical Organ Wise'!$K$47:$K$50</c:f>
              <c:numCache>
                <c:formatCode>0.00</c:formatCode>
                <c:ptCount val="4"/>
                <c:pt idx="0">
                  <c:v>3.8638826669469939</c:v>
                </c:pt>
                <c:pt idx="1">
                  <c:v>1.4878188311574798</c:v>
                </c:pt>
                <c:pt idx="2">
                  <c:v>1.239361357813779</c:v>
                </c:pt>
                <c:pt idx="3">
                  <c:v>1.2435225731481636</c:v>
                </c:pt>
              </c:numCache>
            </c:numRef>
          </c:val>
        </c:ser>
        <c:ser>
          <c:idx val="1"/>
          <c:order val="2"/>
          <c:tx>
            <c:strRef>
              <c:f>'HA-Helical Organ Wise'!$M$45:$N$45</c:f>
              <c:strCache>
                <c:ptCount val="1"/>
                <c:pt idx="0">
                  <c:v>Fluka Dose (with CTDI correction)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'HA-Helical Organ Wise'!$N$47:$N$50</c:f>
                <c:numCache>
                  <c:formatCode>General</c:formatCode>
                  <c:ptCount val="4"/>
                  <c:pt idx="0">
                    <c:v>0.41136665820415713</c:v>
                  </c:pt>
                  <c:pt idx="1">
                    <c:v>0.1318083477819319</c:v>
                  </c:pt>
                  <c:pt idx="2">
                    <c:v>0.10453869553959427</c:v>
                  </c:pt>
                  <c:pt idx="3">
                    <c:v>0.10844362124544721</c:v>
                  </c:pt>
                </c:numCache>
              </c:numRef>
            </c:plus>
            <c:minus>
              <c:numRef>
                <c:f>'HA-Helical Organ Wise'!$N$47:$N$50</c:f>
                <c:numCache>
                  <c:formatCode>General</c:formatCode>
                  <c:ptCount val="4"/>
                  <c:pt idx="0">
                    <c:v>0.41136665820415713</c:v>
                  </c:pt>
                  <c:pt idx="1">
                    <c:v>0.1318083477819319</c:v>
                  </c:pt>
                  <c:pt idx="2">
                    <c:v>0.10453869553959427</c:v>
                  </c:pt>
                  <c:pt idx="3">
                    <c:v>0.10844362124544721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'HA-Helical Organ Wise'!$M$47:$M$50</c:f>
              <c:numCache>
                <c:formatCode>0.00</c:formatCode>
                <c:ptCount val="4"/>
                <c:pt idx="0">
                  <c:v>3.3229390935744147</c:v>
                </c:pt>
                <c:pt idx="1">
                  <c:v>1.2795241947954326</c:v>
                </c:pt>
                <c:pt idx="2">
                  <c:v>1.0658507677198499</c:v>
                </c:pt>
                <c:pt idx="3">
                  <c:v>1.0694294129074207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322432"/>
        <c:axId val="671327528"/>
      </c:barChart>
      <c:catAx>
        <c:axId val="6713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7528"/>
        <c:crosses val="autoZero"/>
        <c:auto val="1"/>
        <c:lblAlgn val="ctr"/>
        <c:lblOffset val="100"/>
        <c:noMultiLvlLbl val="0"/>
      </c:catAx>
      <c:valAx>
        <c:axId val="67132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24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5323448530747"/>
          <c:y val="0.92316654376792973"/>
          <c:w val="0.63353967388921251"/>
          <c:h val="4.7919465779710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</a:t>
            </a:r>
            <a:r>
              <a:rPr lang="en-US" b="1" baseline="0"/>
              <a:t>Organ Dose Comparison for Feet First Scan</a:t>
            </a:r>
            <a:endParaRPr lang="en-US" b="1"/>
          </a:p>
        </c:rich>
      </c:tx>
      <c:layout>
        <c:manualLayout>
          <c:xMode val="edge"/>
          <c:yMode val="edge"/>
          <c:x val="0.29889625968591632"/>
          <c:y val="1.4022785738642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802836399628"/>
          <c:y val="9.0914578231594226E-2"/>
          <c:w val="0.79770344339415811"/>
          <c:h val="0.77523719578882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'HA-Helical Organ Wise'!$I$53:$J$53</c:f>
              <c:strCache>
                <c:ptCount val="1"/>
                <c:pt idx="0">
                  <c:v>Measured Dose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'HA-Helical Organ Wise'!$J$55:$J$58</c:f>
                <c:numCache>
                  <c:formatCode>General</c:formatCode>
                  <c:ptCount val="4"/>
                  <c:pt idx="0">
                    <c:v>0.54037024344424955</c:v>
                  </c:pt>
                  <c:pt idx="1">
                    <c:v>0.19733944649475615</c:v>
                  </c:pt>
                  <c:pt idx="2">
                    <c:v>0.1120799034702688</c:v>
                  </c:pt>
                  <c:pt idx="3">
                    <c:v>0.16970562748477122</c:v>
                  </c:pt>
                </c:numCache>
              </c:numRef>
            </c:plus>
            <c:minus>
              <c:numRef>
                <c:f>'HA-Helical Organ Wise'!$J$55:$J$58</c:f>
                <c:numCache>
                  <c:formatCode>General</c:formatCode>
                  <c:ptCount val="4"/>
                  <c:pt idx="0">
                    <c:v>0.54037024344424955</c:v>
                  </c:pt>
                  <c:pt idx="1">
                    <c:v>0.19733944649475615</c:v>
                  </c:pt>
                  <c:pt idx="2">
                    <c:v>0.1120799034702688</c:v>
                  </c:pt>
                  <c:pt idx="3">
                    <c:v>0.16970562748477122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'HA-Axial-organwise'!$I$47:$I$50</c:f>
              <c:strCache>
                <c:ptCount val="4"/>
                <c:pt idx="0">
                  <c:v>Bone</c:v>
                </c:pt>
                <c:pt idx="1">
                  <c:v>Lung</c:v>
                </c:pt>
                <c:pt idx="2">
                  <c:v>Soft Tissue</c:v>
                </c:pt>
                <c:pt idx="3">
                  <c:v>Soft Tissue/Bone</c:v>
                </c:pt>
              </c:strCache>
            </c:strRef>
          </c:cat>
          <c:val>
            <c:numRef>
              <c:f>'HA-Helical Organ Wise'!$I$55:$I$58</c:f>
              <c:numCache>
                <c:formatCode>0.00</c:formatCode>
                <c:ptCount val="4"/>
                <c:pt idx="0">
                  <c:v>2.7600000000000002</c:v>
                </c:pt>
                <c:pt idx="1">
                  <c:v>1.0950000000000002</c:v>
                </c:pt>
                <c:pt idx="2">
                  <c:v>0.95428571428571429</c:v>
                </c:pt>
                <c:pt idx="3">
                  <c:v>0.72</c:v>
                </c:pt>
              </c:numCache>
            </c:numRef>
          </c:val>
        </c:ser>
        <c:ser>
          <c:idx val="3"/>
          <c:order val="1"/>
          <c:tx>
            <c:strRef>
              <c:f>'HA-Helical Organ Wise'!$K$53:$L$53</c:f>
              <c:strCache>
                <c:ptCount val="1"/>
                <c:pt idx="0">
                  <c:v>Fluka Dose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'HA-Helical Organ Wise'!$L$55:$L$58</c:f>
                <c:numCache>
                  <c:formatCode>General</c:formatCode>
                  <c:ptCount val="4"/>
                  <c:pt idx="0">
                    <c:v>0.27276325969145809</c:v>
                  </c:pt>
                  <c:pt idx="1">
                    <c:v>0.13807129817278388</c:v>
                  </c:pt>
                  <c:pt idx="2">
                    <c:v>0.11487240508067995</c:v>
                  </c:pt>
                  <c:pt idx="3">
                    <c:v>0.12095882269113661</c:v>
                  </c:pt>
                </c:numCache>
              </c:numRef>
            </c:plus>
            <c:minus>
              <c:numRef>
                <c:f>'HA-Helical Organ Wise'!$L$55:$L$58</c:f>
                <c:numCache>
                  <c:formatCode>General</c:formatCode>
                  <c:ptCount val="4"/>
                  <c:pt idx="0">
                    <c:v>0.27276325969145809</c:v>
                  </c:pt>
                  <c:pt idx="1">
                    <c:v>0.13807129817278388</c:v>
                  </c:pt>
                  <c:pt idx="2">
                    <c:v>0.11487240508067995</c:v>
                  </c:pt>
                  <c:pt idx="3">
                    <c:v>0.12095882269113661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'HA-Helical Organ Wise'!$K$55:$K$58</c:f>
              <c:numCache>
                <c:formatCode>0.00</c:formatCode>
                <c:ptCount val="4"/>
                <c:pt idx="0">
                  <c:v>3.8227535037922262</c:v>
                </c:pt>
                <c:pt idx="1">
                  <c:v>1.4929130191723308</c:v>
                </c:pt>
                <c:pt idx="2">
                  <c:v>1.2685877655368356</c:v>
                </c:pt>
                <c:pt idx="3">
                  <c:v>1.1530186095890436</c:v>
                </c:pt>
              </c:numCache>
            </c:numRef>
          </c:val>
        </c:ser>
        <c:ser>
          <c:idx val="1"/>
          <c:order val="2"/>
          <c:tx>
            <c:strRef>
              <c:f>'HA-Helical Organ Wise'!$M$53:$N$53</c:f>
              <c:strCache>
                <c:ptCount val="1"/>
                <c:pt idx="0">
                  <c:v>Fluka Dose (with CTDI correction)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'HA-Helical Organ Wise'!$N$55:$N$58</c:f>
                <c:numCache>
                  <c:formatCode>General</c:formatCode>
                  <c:ptCount val="4"/>
                  <c:pt idx="0">
                    <c:v>0.25094219891614145</c:v>
                  </c:pt>
                  <c:pt idx="1">
                    <c:v>0.12702559431896118</c:v>
                  </c:pt>
                  <c:pt idx="2">
                    <c:v>0.10568261267422556</c:v>
                  </c:pt>
                  <c:pt idx="3">
                    <c:v>0.11128211687584569</c:v>
                  </c:pt>
                </c:numCache>
              </c:numRef>
            </c:plus>
            <c:minus>
              <c:numRef>
                <c:f>'HA-Helical Organ Wise'!$N$55:$N$58</c:f>
                <c:numCache>
                  <c:formatCode>General</c:formatCode>
                  <c:ptCount val="4"/>
                  <c:pt idx="0">
                    <c:v>0.25094219891614145</c:v>
                  </c:pt>
                  <c:pt idx="1">
                    <c:v>0.12702559431896118</c:v>
                  </c:pt>
                  <c:pt idx="2">
                    <c:v>0.10568261267422556</c:v>
                  </c:pt>
                  <c:pt idx="3">
                    <c:v>0.11128211687584569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'HA-Helical Organ Wise'!$M$55:$M$58</c:f>
              <c:numCache>
                <c:formatCode>0.00</c:formatCode>
                <c:ptCount val="4"/>
                <c:pt idx="0">
                  <c:v>3.2875680132613145</c:v>
                </c:pt>
                <c:pt idx="1">
                  <c:v>1.2839051964882044</c:v>
                </c:pt>
                <c:pt idx="2">
                  <c:v>1.0909854783616786</c:v>
                </c:pt>
                <c:pt idx="3">
                  <c:v>0.99159600424657746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330664"/>
        <c:axId val="671331056"/>
      </c:barChart>
      <c:catAx>
        <c:axId val="6713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1056"/>
        <c:crosses val="autoZero"/>
        <c:auto val="1"/>
        <c:lblAlgn val="ctr"/>
        <c:lblOffset val="100"/>
        <c:noMultiLvlLbl val="0"/>
      </c:catAx>
      <c:valAx>
        <c:axId val="6713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06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75907516333724"/>
          <c:y val="0.93017793663725135"/>
          <c:w val="0.63353967388921251"/>
          <c:h val="4.7919465779710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Dose Comparison Adult Female</a:t>
            </a:r>
          </a:p>
        </c:rich>
      </c:tx>
      <c:layout>
        <c:manualLayout>
          <c:xMode val="edge"/>
          <c:yMode val="edge"/>
          <c:x val="0.42924663204484453"/>
          <c:y val="1.5042735042735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68705135602086E-2"/>
          <c:y val="4.6045820015755731E-2"/>
          <c:w val="0.9284924978929755"/>
          <c:h val="0.88761089238845148"/>
        </c:manualLayout>
      </c:layout>
      <c:lineChart>
        <c:grouping val="standard"/>
        <c:varyColors val="0"/>
        <c:ser>
          <c:idx val="0"/>
          <c:order val="0"/>
          <c:tx>
            <c:strRef>
              <c:f>'AdultFemale-Results'!$K$1:$L$1</c:f>
              <c:strCache>
                <c:ptCount val="1"/>
                <c:pt idx="0">
                  <c:v>Measurement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'AdultFemale-Results'!$J$3:$J$27</c:f>
              <c:strCache>
                <c:ptCount val="25"/>
                <c:pt idx="0">
                  <c:v>ST -212</c:v>
                </c:pt>
                <c:pt idx="1">
                  <c:v>ST -213</c:v>
                </c:pt>
                <c:pt idx="2">
                  <c:v>ST -215</c:v>
                </c:pt>
                <c:pt idx="3">
                  <c:v>ST -225</c:v>
                </c:pt>
                <c:pt idx="4">
                  <c:v>ST -224</c:v>
                </c:pt>
                <c:pt idx="5">
                  <c:v>ST -234</c:v>
                </c:pt>
                <c:pt idx="6">
                  <c:v>ST -179</c:v>
                </c:pt>
                <c:pt idx="7">
                  <c:v>ST -168</c:v>
                </c:pt>
                <c:pt idx="8">
                  <c:v>ST -176</c:v>
                </c:pt>
                <c:pt idx="9">
                  <c:v>ST -159</c:v>
                </c:pt>
                <c:pt idx="10">
                  <c:v>ST -153</c:v>
                </c:pt>
                <c:pt idx="11">
                  <c:v>ST -162</c:v>
                </c:pt>
                <c:pt idx="12">
                  <c:v>ST -164</c:v>
                </c:pt>
                <c:pt idx="13">
                  <c:v>ST -150</c:v>
                </c:pt>
                <c:pt idx="14">
                  <c:v>ST -130</c:v>
                </c:pt>
                <c:pt idx="15">
                  <c:v>ST -126</c:v>
                </c:pt>
                <c:pt idx="16">
                  <c:v>Lung -98</c:v>
                </c:pt>
                <c:pt idx="17">
                  <c:v>ST -110</c:v>
                </c:pt>
                <c:pt idx="18">
                  <c:v>Lung -85</c:v>
                </c:pt>
                <c:pt idx="19">
                  <c:v>Lung -61</c:v>
                </c:pt>
                <c:pt idx="20">
                  <c:v>ST -60</c:v>
                </c:pt>
                <c:pt idx="21">
                  <c:v>Lung -44</c:v>
                </c:pt>
                <c:pt idx="22">
                  <c:v>ST -16</c:v>
                </c:pt>
                <c:pt idx="23">
                  <c:v>Breast -243</c:v>
                </c:pt>
                <c:pt idx="24">
                  <c:v>Breast -247</c:v>
                </c:pt>
              </c:strCache>
            </c:strRef>
          </c:cat>
          <c:val>
            <c:numRef>
              <c:f>'AdultFemale-Results'!$K$3:$K$27</c:f>
              <c:numCache>
                <c:formatCode>0.00</c:formatCode>
                <c:ptCount val="25"/>
                <c:pt idx="0">
                  <c:v>0.29828614443660317</c:v>
                </c:pt>
                <c:pt idx="1">
                  <c:v>0.34999027946537059</c:v>
                </c:pt>
                <c:pt idx="2">
                  <c:v>0.47308783239323143</c:v>
                </c:pt>
                <c:pt idx="3">
                  <c:v>0.40755415711606585</c:v>
                </c:pt>
                <c:pt idx="4">
                  <c:v>0.4162162734288864</c:v>
                </c:pt>
                <c:pt idx="5">
                  <c:v>0.37373584545671357</c:v>
                </c:pt>
                <c:pt idx="6">
                  <c:v>0.49688703229113279</c:v>
                </c:pt>
                <c:pt idx="7">
                  <c:v>0.35837689501418724</c:v>
                </c:pt>
                <c:pt idx="8">
                  <c:v>0.38866450266635755</c:v>
                </c:pt>
                <c:pt idx="9">
                  <c:v>0.33291410381978453</c:v>
                </c:pt>
                <c:pt idx="10">
                  <c:v>0.35768891055325369</c:v>
                </c:pt>
                <c:pt idx="11">
                  <c:v>0.34484733087330871</c:v>
                </c:pt>
                <c:pt idx="12">
                  <c:v>0.38988343420757682</c:v>
                </c:pt>
                <c:pt idx="13">
                  <c:v>0.31894466159226492</c:v>
                </c:pt>
                <c:pt idx="14">
                  <c:v>0.29320333404573629</c:v>
                </c:pt>
                <c:pt idx="15">
                  <c:v>0.45187441698572922</c:v>
                </c:pt>
                <c:pt idx="16">
                  <c:v>0.53445798104956266</c:v>
                </c:pt>
                <c:pt idx="17">
                  <c:v>0.39084259740259741</c:v>
                </c:pt>
                <c:pt idx="18">
                  <c:v>0.44967644915534943</c:v>
                </c:pt>
                <c:pt idx="19">
                  <c:v>0.40191357944027012</c:v>
                </c:pt>
                <c:pt idx="20">
                  <c:v>0.35204831552999177</c:v>
                </c:pt>
                <c:pt idx="21">
                  <c:v>0.42125360561582642</c:v>
                </c:pt>
                <c:pt idx="22">
                  <c:v>0.43319695956217696</c:v>
                </c:pt>
                <c:pt idx="23">
                  <c:v>0.3121840913811007</c:v>
                </c:pt>
                <c:pt idx="24">
                  <c:v>0.3488392143582798</c:v>
                </c:pt>
              </c:numCache>
            </c:numRef>
          </c:val>
          <c:smooth val="0"/>
        </c:ser>
        <c:ser>
          <c:idx val="1"/>
          <c:order val="1"/>
          <c:tx>
            <c:v>FLUKA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'AdultFemale-Results'!$R$31:$R$55</c:f>
                <c:numCache>
                  <c:formatCode>General</c:formatCode>
                  <c:ptCount val="25"/>
                  <c:pt idx="0">
                    <c:v>1.3960537533591505E-2</c:v>
                  </c:pt>
                  <c:pt idx="1">
                    <c:v>1.3695216399365448E-2</c:v>
                  </c:pt>
                  <c:pt idx="2">
                    <c:v>1.6612886527618158E-2</c:v>
                  </c:pt>
                  <c:pt idx="3">
                    <c:v>1.480656694716084E-2</c:v>
                  </c:pt>
                  <c:pt idx="4">
                    <c:v>2.1487601828759612E-2</c:v>
                  </c:pt>
                  <c:pt idx="5">
                    <c:v>1.5081462780235547E-2</c:v>
                  </c:pt>
                  <c:pt idx="6">
                    <c:v>1.5514945279067077E-2</c:v>
                  </c:pt>
                  <c:pt idx="7">
                    <c:v>1.6224617696428006E-2</c:v>
                  </c:pt>
                  <c:pt idx="8">
                    <c:v>1.4245129879737993E-2</c:v>
                  </c:pt>
                  <c:pt idx="9">
                    <c:v>1.4166413382160408E-2</c:v>
                  </c:pt>
                  <c:pt idx="10">
                    <c:v>1.4446558741716015E-2</c:v>
                  </c:pt>
                  <c:pt idx="11">
                    <c:v>1.2652740262250346E-2</c:v>
                  </c:pt>
                  <c:pt idx="12">
                    <c:v>1.432285286227287E-2</c:v>
                  </c:pt>
                  <c:pt idx="13">
                    <c:v>1.3881620361199909E-2</c:v>
                  </c:pt>
                  <c:pt idx="14">
                    <c:v>1.3112006698770483E-2</c:v>
                  </c:pt>
                  <c:pt idx="15">
                    <c:v>1.2835429665912756E-2</c:v>
                  </c:pt>
                  <c:pt idx="16">
                    <c:v>3.1272950129792053E-2</c:v>
                  </c:pt>
                  <c:pt idx="17">
                    <c:v>1.2273939720410415E-2</c:v>
                  </c:pt>
                  <c:pt idx="18">
                    <c:v>3.4004098034836387E-2</c:v>
                  </c:pt>
                  <c:pt idx="19">
                    <c:v>3.1581745085609264E-2</c:v>
                  </c:pt>
                  <c:pt idx="20">
                    <c:v>1.245037851231213E-2</c:v>
                  </c:pt>
                  <c:pt idx="21">
                    <c:v>3.5541140342952034E-2</c:v>
                  </c:pt>
                  <c:pt idx="22">
                    <c:v>6.263042660922645E-2</c:v>
                  </c:pt>
                  <c:pt idx="23">
                    <c:v>1.1027822263691046E-2</c:v>
                  </c:pt>
                  <c:pt idx="24">
                    <c:v>9.8931427620565823E-2</c:v>
                  </c:pt>
                </c:numCache>
              </c:numRef>
            </c:plus>
            <c:minus>
              <c:numRef>
                <c:f>'AdultFemale-Results'!$R$31:$R$55</c:f>
                <c:numCache>
                  <c:formatCode>General</c:formatCode>
                  <c:ptCount val="25"/>
                  <c:pt idx="0">
                    <c:v>1.3960537533591505E-2</c:v>
                  </c:pt>
                  <c:pt idx="1">
                    <c:v>1.3695216399365448E-2</c:v>
                  </c:pt>
                  <c:pt idx="2">
                    <c:v>1.6612886527618158E-2</c:v>
                  </c:pt>
                  <c:pt idx="3">
                    <c:v>1.480656694716084E-2</c:v>
                  </c:pt>
                  <c:pt idx="4">
                    <c:v>2.1487601828759612E-2</c:v>
                  </c:pt>
                  <c:pt idx="5">
                    <c:v>1.5081462780235547E-2</c:v>
                  </c:pt>
                  <c:pt idx="6">
                    <c:v>1.5514945279067077E-2</c:v>
                  </c:pt>
                  <c:pt idx="7">
                    <c:v>1.6224617696428006E-2</c:v>
                  </c:pt>
                  <c:pt idx="8">
                    <c:v>1.4245129879737993E-2</c:v>
                  </c:pt>
                  <c:pt idx="9">
                    <c:v>1.4166413382160408E-2</c:v>
                  </c:pt>
                  <c:pt idx="10">
                    <c:v>1.4446558741716015E-2</c:v>
                  </c:pt>
                  <c:pt idx="11">
                    <c:v>1.2652740262250346E-2</c:v>
                  </c:pt>
                  <c:pt idx="12">
                    <c:v>1.432285286227287E-2</c:v>
                  </c:pt>
                  <c:pt idx="13">
                    <c:v>1.3881620361199909E-2</c:v>
                  </c:pt>
                  <c:pt idx="14">
                    <c:v>1.3112006698770483E-2</c:v>
                  </c:pt>
                  <c:pt idx="15">
                    <c:v>1.2835429665912756E-2</c:v>
                  </c:pt>
                  <c:pt idx="16">
                    <c:v>3.1272950129792053E-2</c:v>
                  </c:pt>
                  <c:pt idx="17">
                    <c:v>1.2273939720410415E-2</c:v>
                  </c:pt>
                  <c:pt idx="18">
                    <c:v>3.4004098034836387E-2</c:v>
                  </c:pt>
                  <c:pt idx="19">
                    <c:v>3.1581745085609264E-2</c:v>
                  </c:pt>
                  <c:pt idx="20">
                    <c:v>1.245037851231213E-2</c:v>
                  </c:pt>
                  <c:pt idx="21">
                    <c:v>3.5541140342952034E-2</c:v>
                  </c:pt>
                  <c:pt idx="22">
                    <c:v>6.263042660922645E-2</c:v>
                  </c:pt>
                  <c:pt idx="23">
                    <c:v>1.1027822263691046E-2</c:v>
                  </c:pt>
                  <c:pt idx="24">
                    <c:v>9.8931427620565823E-2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'AdultFemale-Results'!$R$3:$R$27</c:f>
              <c:numCache>
                <c:formatCode>0.00</c:formatCode>
                <c:ptCount val="25"/>
                <c:pt idx="0">
                  <c:v>0.48735800515717298</c:v>
                </c:pt>
                <c:pt idx="1">
                  <c:v>0.45012629704142104</c:v>
                </c:pt>
                <c:pt idx="2">
                  <c:v>0.66908411930821743</c:v>
                </c:pt>
                <c:pt idx="3">
                  <c:v>0.5642187390650899</c:v>
                </c:pt>
                <c:pt idx="4">
                  <c:v>1.0084570352076623</c:v>
                </c:pt>
                <c:pt idx="5">
                  <c:v>0.51059160183700725</c:v>
                </c:pt>
                <c:pt idx="6">
                  <c:v>0.60214454056291022</c:v>
                </c:pt>
                <c:pt idx="7">
                  <c:v>0.59345826513101785</c:v>
                </c:pt>
                <c:pt idx="8">
                  <c:v>0.53142451145507952</c:v>
                </c:pt>
                <c:pt idx="9">
                  <c:v>0.47925294869812851</c:v>
                </c:pt>
                <c:pt idx="10">
                  <c:v>0.51878594700782299</c:v>
                </c:pt>
                <c:pt idx="11">
                  <c:v>0.45958416171842698</c:v>
                </c:pt>
                <c:pt idx="12">
                  <c:v>0.50563018190936559</c:v>
                </c:pt>
                <c:pt idx="13">
                  <c:v>0.45574811649763197</c:v>
                </c:pt>
                <c:pt idx="14">
                  <c:v>0.41224261286047398</c:v>
                </c:pt>
                <c:pt idx="15">
                  <c:v>0.41808681174977474</c:v>
                </c:pt>
                <c:pt idx="16">
                  <c:v>0.49399064021833677</c:v>
                </c:pt>
                <c:pt idx="17">
                  <c:v>0.43514095569799904</c:v>
                </c:pt>
                <c:pt idx="18">
                  <c:v>0.46304957455073931</c:v>
                </c:pt>
                <c:pt idx="19">
                  <c:v>0.45727107867576022</c:v>
                </c:pt>
                <c:pt idx="20">
                  <c:v>0.42151684603591377</c:v>
                </c:pt>
                <c:pt idx="21">
                  <c:v>0.50104107906288098</c:v>
                </c:pt>
                <c:pt idx="22">
                  <c:v>0.604125739148617</c:v>
                </c:pt>
                <c:pt idx="23">
                  <c:v>0.32267929618365321</c:v>
                </c:pt>
                <c:pt idx="24">
                  <c:v>0.312178606740871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'AdultFemale-Results'!$T$1:$U$1</c:f>
              <c:strCache>
                <c:ptCount val="1"/>
                <c:pt idx="0">
                  <c:v>Fluka  Corrected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'AdultFemale-Results'!$T$3:$T$27</c:f>
              <c:numCache>
                <c:formatCode>General</c:formatCode>
                <c:ptCount val="25"/>
                <c:pt idx="0">
                  <c:v>0.43862220464145568</c:v>
                </c:pt>
                <c:pt idx="1">
                  <c:v>0.40511366733727894</c:v>
                </c:pt>
                <c:pt idx="2">
                  <c:v>0.60217570737739567</c:v>
                </c:pt>
                <c:pt idx="3">
                  <c:v>0.50779686515858091</c:v>
                </c:pt>
                <c:pt idx="4">
                  <c:v>0.90761133168689612</c:v>
                </c:pt>
                <c:pt idx="5">
                  <c:v>0.45953244165330653</c:v>
                </c:pt>
                <c:pt idx="6">
                  <c:v>0.54193008650661922</c:v>
                </c:pt>
                <c:pt idx="7">
                  <c:v>0.53411243861791613</c:v>
                </c:pt>
                <c:pt idx="8">
                  <c:v>0.4782820603095716</c:v>
                </c:pt>
                <c:pt idx="9">
                  <c:v>0.43132765382831567</c:v>
                </c:pt>
                <c:pt idx="10">
                  <c:v>0.46690735230704072</c:v>
                </c:pt>
                <c:pt idx="11">
                  <c:v>0.41362574554658427</c:v>
                </c:pt>
                <c:pt idx="12">
                  <c:v>0.45506716371842904</c:v>
                </c:pt>
                <c:pt idx="13">
                  <c:v>0.41017330484786879</c:v>
                </c:pt>
                <c:pt idx="14">
                  <c:v>0.37101835157442659</c:v>
                </c:pt>
                <c:pt idx="15">
                  <c:v>0.37627813057479725</c:v>
                </c:pt>
                <c:pt idx="16">
                  <c:v>0.44459157619650308</c:v>
                </c:pt>
                <c:pt idx="17">
                  <c:v>0.39162686012819914</c:v>
                </c:pt>
                <c:pt idx="18">
                  <c:v>0.4167446170956654</c:v>
                </c:pt>
                <c:pt idx="19">
                  <c:v>0.41154397080818422</c:v>
                </c:pt>
                <c:pt idx="20">
                  <c:v>0.37936516143232241</c:v>
                </c:pt>
                <c:pt idx="21">
                  <c:v>0.45093697115659287</c:v>
                </c:pt>
                <c:pt idx="22">
                  <c:v>0.54371316523375535</c:v>
                </c:pt>
                <c:pt idx="23">
                  <c:v>0.29041136656528788</c:v>
                </c:pt>
                <c:pt idx="24">
                  <c:v>0.2809607460667839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24784"/>
        <c:axId val="671325960"/>
      </c:lineChart>
      <c:catAx>
        <c:axId val="6713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325960"/>
        <c:crosses val="autoZero"/>
        <c:auto val="1"/>
        <c:lblAlgn val="ctr"/>
        <c:lblOffset val="100"/>
        <c:noMultiLvlLbl val="0"/>
      </c:catAx>
      <c:valAx>
        <c:axId val="6713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Absorbed Dose in Centi Gray</a:t>
                </a:r>
              </a:p>
            </c:rich>
          </c:tx>
          <c:layout>
            <c:manualLayout>
              <c:xMode val="edge"/>
              <c:yMode val="edge"/>
              <c:x val="1.1625794732061762E-2"/>
              <c:y val="0.34642005686789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32478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230423308803016"/>
          <c:y val="0.10363943569553809"/>
          <c:w val="6.3084716798166421E-2"/>
          <c:h val="7.8593175853018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/>
              <a:t>Tissue Dose Comparison </a:t>
            </a:r>
            <a:r>
              <a:rPr lang="en-US" sz="1600" b="1" baseline="0"/>
              <a:t> for adult female CAP scan </a:t>
            </a:r>
            <a:endParaRPr lang="en-US" sz="1600" b="1"/>
          </a:p>
        </c:rich>
      </c:tx>
      <c:layout>
        <c:manualLayout>
          <c:xMode val="edge"/>
          <c:yMode val="edge"/>
          <c:x val="0.37754097189745828"/>
          <c:y val="2.1180829581380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'AdultFemale-Organwise'!$L$7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'AdultFemale-Organwise'!$M$21:$O$21</c:f>
                <c:numCache>
                  <c:formatCode>General</c:formatCode>
                  <c:ptCount val="3"/>
                  <c:pt idx="0">
                    <c:v>3.592202051763551E-2</c:v>
                  </c:pt>
                  <c:pt idx="1">
                    <c:v>5.7307201069003964E-2</c:v>
                  </c:pt>
                  <c:pt idx="2">
                    <c:v>2.5249983739376775E-2</c:v>
                  </c:pt>
                </c:numCache>
              </c:numRef>
            </c:plus>
            <c:minus>
              <c:numRef>
                <c:f>'AdultFemale-Organwise'!$M$21:$O$21</c:f>
                <c:numCache>
                  <c:formatCode>General</c:formatCode>
                  <c:ptCount val="3"/>
                  <c:pt idx="0">
                    <c:v>3.592202051763551E-2</c:v>
                  </c:pt>
                  <c:pt idx="1">
                    <c:v>5.7307201069003964E-2</c:v>
                  </c:pt>
                  <c:pt idx="2">
                    <c:v>2.5249983739376775E-2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'AdultFemale-Organwise'!$M$6:$O$6</c:f>
              <c:strCache>
                <c:ptCount val="3"/>
                <c:pt idx="0">
                  <c:v>Breasts</c:v>
                </c:pt>
                <c:pt idx="1">
                  <c:v>Lungs</c:v>
                </c:pt>
                <c:pt idx="2">
                  <c:v>Soft Tissue</c:v>
                </c:pt>
              </c:strCache>
            </c:strRef>
          </c:cat>
          <c:val>
            <c:numRef>
              <c:f>'AdultFemale-Organwise'!$M$7:$O$7</c:f>
              <c:numCache>
                <c:formatCode>0.00</c:formatCode>
                <c:ptCount val="3"/>
                <c:pt idx="0">
                  <c:v>0.33051165286969025</c:v>
                </c:pt>
                <c:pt idx="1">
                  <c:v>0.45182540381525216</c:v>
                </c:pt>
                <c:pt idx="2">
                  <c:v>0.38043384351794574</c:v>
                </c:pt>
              </c:numCache>
            </c:numRef>
          </c:val>
        </c:ser>
        <c:ser>
          <c:idx val="1"/>
          <c:order val="1"/>
          <c:tx>
            <c:strRef>
              <c:f>'AdultFemale-Organwise'!$L$8</c:f>
              <c:strCache>
                <c:ptCount val="1"/>
                <c:pt idx="0">
                  <c:v>FLUKA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'AdultFemale-Organwise'!$M$22:$O$22</c:f>
                <c:numCache>
                  <c:formatCode>General</c:formatCode>
                  <c:ptCount val="3"/>
                  <c:pt idx="0">
                    <c:v>1.0290675653926563E-2</c:v>
                  </c:pt>
                  <c:pt idx="1">
                    <c:v>2.1448240528589901E-2</c:v>
                  </c:pt>
                  <c:pt idx="2">
                    <c:v>6.1204990071035872E-2</c:v>
                  </c:pt>
                </c:numCache>
              </c:numRef>
            </c:plus>
            <c:minus>
              <c:numRef>
                <c:f>'AdultFemale-Organwise'!$M$22:$O$22</c:f>
                <c:numCache>
                  <c:formatCode>General</c:formatCode>
                  <c:ptCount val="3"/>
                  <c:pt idx="0">
                    <c:v>1.0290675653926563E-2</c:v>
                  </c:pt>
                  <c:pt idx="1">
                    <c:v>2.1448240528589901E-2</c:v>
                  </c:pt>
                  <c:pt idx="2">
                    <c:v>6.1204990071035872E-2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'AdultFemale-Organwise'!$M$6:$O$6</c:f>
              <c:strCache>
                <c:ptCount val="3"/>
                <c:pt idx="0">
                  <c:v>Breasts</c:v>
                </c:pt>
                <c:pt idx="1">
                  <c:v>Lungs</c:v>
                </c:pt>
                <c:pt idx="2">
                  <c:v>Soft Tissue</c:v>
                </c:pt>
              </c:strCache>
            </c:strRef>
          </c:cat>
          <c:val>
            <c:numRef>
              <c:f>'AdultFemale-Organwise'!$M$8:$O$8</c:f>
              <c:numCache>
                <c:formatCode>0.00</c:formatCode>
                <c:ptCount val="3"/>
                <c:pt idx="0">
                  <c:v>0.31742895146226213</c:v>
                </c:pt>
                <c:pt idx="1">
                  <c:v>0.47883809312692932</c:v>
                </c:pt>
                <c:pt idx="2">
                  <c:v>0.53299881242577529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326352"/>
        <c:axId val="671326744"/>
      </c:barChart>
      <c:catAx>
        <c:axId val="6713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326744"/>
        <c:crosses val="autoZero"/>
        <c:auto val="1"/>
        <c:lblAlgn val="ctr"/>
        <c:lblOffset val="100"/>
        <c:noMultiLvlLbl val="0"/>
      </c:catAx>
      <c:valAx>
        <c:axId val="67132674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Absorbed Dose in Centi</a:t>
                </a:r>
                <a:r>
                  <a:rPr lang="en-US" sz="1600" b="1" baseline="0"/>
                  <a:t> Gray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0492582434052897E-2"/>
              <c:y val="0.25474216137920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326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 air exposure comparisons for CTDI (3cc) and QA (0.6cc) chambers</a:t>
            </a:r>
          </a:p>
        </c:rich>
      </c:tx>
      <c:layout>
        <c:manualLayout>
          <c:xMode val="edge"/>
          <c:yMode val="edge"/>
          <c:x val="0.32655865964633168"/>
          <c:y val="2.0741925025869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7235154004849"/>
          <c:y val="8.6175670821803621E-2"/>
          <c:w val="0.89122623045589833"/>
          <c:h val="0.78995045475362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InAir!$AA$22</c:f>
              <c:strCache>
                <c:ptCount val="1"/>
                <c:pt idx="0">
                  <c:v>Measurement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(InAir!$AB$21:$AC$21,InAir!$AH$21:$AI$21)</c:f>
              <c:strCache>
                <c:ptCount val="4"/>
                <c:pt idx="0">
                  <c:v>CTDI100 |16cm Col</c:v>
                </c:pt>
                <c:pt idx="1">
                  <c:v>QA |16cm Col</c:v>
                </c:pt>
                <c:pt idx="2">
                  <c:v>CTDI100|8cm Col</c:v>
                </c:pt>
                <c:pt idx="3">
                  <c:v>QA |8cm Col</c:v>
                </c:pt>
              </c:strCache>
            </c:strRef>
          </c:cat>
          <c:val>
            <c:numRef>
              <c:f>(InAir!$AB$22:$AC$22,InAir!$AH$22:$AI$22)</c:f>
              <c:numCache>
                <c:formatCode>0.0E+00</c:formatCode>
                <c:ptCount val="4"/>
                <c:pt idx="0">
                  <c:v>5573</c:v>
                </c:pt>
                <c:pt idx="1">
                  <c:v>6024</c:v>
                </c:pt>
                <c:pt idx="2">
                  <c:v>4720</c:v>
                </c:pt>
                <c:pt idx="3">
                  <c:v>5935</c:v>
                </c:pt>
              </c:numCache>
            </c:numRef>
          </c:val>
        </c:ser>
        <c:ser>
          <c:idx val="1"/>
          <c:order val="1"/>
          <c:tx>
            <c:strRef>
              <c:f>InAir!$AA$23</c:f>
              <c:strCache>
                <c:ptCount val="1"/>
                <c:pt idx="0">
                  <c:v>Fluka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(InAir!$AB$21:$AC$21,InAir!$AH$21:$AI$21)</c:f>
              <c:strCache>
                <c:ptCount val="4"/>
                <c:pt idx="0">
                  <c:v>CTDI100 |16cm Col</c:v>
                </c:pt>
                <c:pt idx="1">
                  <c:v>QA |16cm Col</c:v>
                </c:pt>
                <c:pt idx="2">
                  <c:v>CTDI100|8cm Col</c:v>
                </c:pt>
                <c:pt idx="3">
                  <c:v>QA |8cm Col</c:v>
                </c:pt>
              </c:strCache>
            </c:strRef>
          </c:cat>
          <c:val>
            <c:numRef>
              <c:f>(InAir!$AB$23:$AC$23,InAir!$AH$23:$AI$23)</c:f>
              <c:numCache>
                <c:formatCode>0.0E+00</c:formatCode>
                <c:ptCount val="4"/>
                <c:pt idx="0">
                  <c:v>6010.1886641611691</c:v>
                </c:pt>
                <c:pt idx="1">
                  <c:v>5878.076380495535</c:v>
                </c:pt>
                <c:pt idx="2">
                  <c:v>5228.0552091549116</c:v>
                </c:pt>
                <c:pt idx="3">
                  <c:v>5903.3612561255432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27687272"/>
        <c:axId val="427686488"/>
      </c:barChart>
      <c:catAx>
        <c:axId val="4276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6488"/>
        <c:crosses val="autoZero"/>
        <c:auto val="1"/>
        <c:lblAlgn val="ctr"/>
        <c:lblOffset val="100"/>
        <c:noMultiLvlLbl val="0"/>
      </c:catAx>
      <c:valAx>
        <c:axId val="4276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7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at the Center of CTDI Phantom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CTDI!$N$50</c:f>
              <c:strCache>
                <c:ptCount val="1"/>
                <c:pt idx="0">
                  <c:v>Fluka Exp @ 300 mAs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CTDI!$M$51:$M$54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</c:numCache>
            </c:numRef>
          </c:xVal>
          <c:yVal>
            <c:numRef>
              <c:f>CTDI!$N$51:$N$54</c:f>
              <c:numCache>
                <c:formatCode>0.00</c:formatCode>
                <c:ptCount val="4"/>
                <c:pt idx="0" formatCode="0.00E+00">
                  <c:v>1604.1449238675427</c:v>
                </c:pt>
                <c:pt idx="1">
                  <c:v>1506.1604284952616</c:v>
                </c:pt>
                <c:pt idx="2">
                  <c:v>1435.1937310290389</c:v>
                </c:pt>
                <c:pt idx="3">
                  <c:v>1104.3625978196812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CTDI!$O$50</c:f>
              <c:strCache>
                <c:ptCount val="1"/>
                <c:pt idx="0">
                  <c:v>Measured Exp @ 300 mAs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CTDI!$M$51:$M$54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</c:numCache>
            </c:numRef>
          </c:xVal>
          <c:yVal>
            <c:numRef>
              <c:f>CTDI!$O$51:$O$54</c:f>
              <c:numCache>
                <c:formatCode>0.00</c:formatCode>
                <c:ptCount val="4"/>
                <c:pt idx="0">
                  <c:v>1391</c:v>
                </c:pt>
                <c:pt idx="1">
                  <c:v>1330</c:v>
                </c:pt>
                <c:pt idx="2">
                  <c:v>1237</c:v>
                </c:pt>
                <c:pt idx="3" formatCode="General">
                  <c:v>948</c:v>
                </c:pt>
              </c:numCache>
            </c:numRef>
          </c:yVal>
          <c:smooth val="1"/>
        </c:ser>
        <c:ser>
          <c:idx val="2"/>
          <c:order val="2"/>
          <c:tx>
            <c:v>Corrected FLUKA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CTDI!$M$51:$M$54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</c:numCache>
            </c:numRef>
          </c:xVal>
          <c:yVal>
            <c:numRef>
              <c:f>CTDI!$P$51:$P$54</c:f>
              <c:numCache>
                <c:formatCode>0.0</c:formatCode>
                <c:ptCount val="4"/>
                <c:pt idx="0">
                  <c:v>1395.6060837647622</c:v>
                </c:pt>
                <c:pt idx="1">
                  <c:v>1310.3595727908776</c:v>
                </c:pt>
                <c:pt idx="2">
                  <c:v>1248.6185459952637</c:v>
                </c:pt>
                <c:pt idx="3">
                  <c:v>960.79546010312265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86880"/>
        <c:axId val="427687664"/>
      </c:scatterChart>
      <c:valAx>
        <c:axId val="427686880"/>
        <c:scaling>
          <c:orientation val="minMax"/>
          <c:min val="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7664"/>
        <c:crosses val="autoZero"/>
        <c:crossBetween val="midCat"/>
      </c:valAx>
      <c:valAx>
        <c:axId val="4276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 of Ion Chamber measurements at the center of a CTDI Phantom</a:t>
            </a:r>
          </a:p>
        </c:rich>
      </c:tx>
      <c:layout>
        <c:manualLayout>
          <c:xMode val="edge"/>
          <c:yMode val="edge"/>
          <c:x val="0.21138631537406272"/>
          <c:y val="1.4022785738642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9456774347125"/>
          <c:y val="9.0914578231594226E-2"/>
          <c:w val="0.79770344339415811"/>
          <c:h val="0.77523719578882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CTDI!$T$50</c:f>
              <c:strCache>
                <c:ptCount val="1"/>
                <c:pt idx="0">
                  <c:v>Measurement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CTDI!$S$51:$S$54</c:f>
              <c:strCache>
                <c:ptCount val="4"/>
                <c:pt idx="0">
                  <c:v>16cm Col</c:v>
                </c:pt>
                <c:pt idx="1">
                  <c:v>14cm Col</c:v>
                </c:pt>
                <c:pt idx="2">
                  <c:v>12cm Col</c:v>
                </c:pt>
                <c:pt idx="3">
                  <c:v>8cm Col</c:v>
                </c:pt>
              </c:strCache>
            </c:strRef>
          </c:cat>
          <c:val>
            <c:numRef>
              <c:f>CTDI!$T$51:$T$54</c:f>
              <c:numCache>
                <c:formatCode>0.00</c:formatCode>
                <c:ptCount val="4"/>
                <c:pt idx="0">
                  <c:v>1391</c:v>
                </c:pt>
                <c:pt idx="1">
                  <c:v>1330</c:v>
                </c:pt>
                <c:pt idx="2">
                  <c:v>1237</c:v>
                </c:pt>
                <c:pt idx="3" formatCode="General">
                  <c:v>948</c:v>
                </c:pt>
              </c:numCache>
            </c:numRef>
          </c:val>
        </c:ser>
        <c:ser>
          <c:idx val="1"/>
          <c:order val="1"/>
          <c:tx>
            <c:strRef>
              <c:f>CTDI!$U$50</c:f>
              <c:strCache>
                <c:ptCount val="1"/>
                <c:pt idx="0">
                  <c:v>Fluka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CTDI!$S$51:$S$54</c:f>
              <c:strCache>
                <c:ptCount val="4"/>
                <c:pt idx="0">
                  <c:v>16cm Col</c:v>
                </c:pt>
                <c:pt idx="1">
                  <c:v>14cm Col</c:v>
                </c:pt>
                <c:pt idx="2">
                  <c:v>12cm Col</c:v>
                </c:pt>
                <c:pt idx="3">
                  <c:v>8cm Col</c:v>
                </c:pt>
              </c:strCache>
            </c:strRef>
          </c:cat>
          <c:val>
            <c:numRef>
              <c:f>CTDI!$U$51:$U$54</c:f>
              <c:numCache>
                <c:formatCode>0.00</c:formatCode>
                <c:ptCount val="4"/>
                <c:pt idx="0" formatCode="0.00E+00">
                  <c:v>1604.1449238675427</c:v>
                </c:pt>
                <c:pt idx="1">
                  <c:v>1506.1604284952616</c:v>
                </c:pt>
                <c:pt idx="2">
                  <c:v>1435.1937310290389</c:v>
                </c:pt>
                <c:pt idx="3">
                  <c:v>1104.3625978196812</c:v>
                </c:pt>
              </c:numCache>
            </c:numRef>
          </c:val>
        </c:ser>
        <c:ser>
          <c:idx val="2"/>
          <c:order val="2"/>
          <c:tx>
            <c:strRef>
              <c:f>CTDI!$V$50</c:f>
              <c:strCache>
                <c:ptCount val="1"/>
                <c:pt idx="0">
                  <c:v>Fluka Corrected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CTDI!$S$51:$S$54</c:f>
              <c:strCache>
                <c:ptCount val="4"/>
                <c:pt idx="0">
                  <c:v>16cm Col</c:v>
                </c:pt>
                <c:pt idx="1">
                  <c:v>14cm Col</c:v>
                </c:pt>
                <c:pt idx="2">
                  <c:v>12cm Col</c:v>
                </c:pt>
                <c:pt idx="3">
                  <c:v>8cm Col</c:v>
                </c:pt>
              </c:strCache>
            </c:strRef>
          </c:cat>
          <c:val>
            <c:numRef>
              <c:f>CTDI!$V$51:$V$54</c:f>
              <c:numCache>
                <c:formatCode>0.0</c:formatCode>
                <c:ptCount val="4"/>
                <c:pt idx="0">
                  <c:v>1395.6060837647622</c:v>
                </c:pt>
                <c:pt idx="1">
                  <c:v>1310.3595727908776</c:v>
                </c:pt>
                <c:pt idx="2">
                  <c:v>1248.6185459952637</c:v>
                </c:pt>
                <c:pt idx="3">
                  <c:v>960.79546010312265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688448"/>
        <c:axId val="427689624"/>
      </c:barChart>
      <c:catAx>
        <c:axId val="4276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9624"/>
        <c:crosses val="autoZero"/>
        <c:auto val="1"/>
        <c:lblAlgn val="ctr"/>
        <c:lblOffset val="100"/>
        <c:noMultiLvlLbl val="0"/>
      </c:catAx>
      <c:valAx>
        <c:axId val="4276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54427802729911"/>
          <c:y val="0.92316654376792973"/>
          <c:w val="0.40340969312010222"/>
          <c:h val="4.7919465779710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Ion Chamber measurements at the center of a CTDI Phantom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CTDI!$T$50</c:f>
              <c:strCache>
                <c:ptCount val="1"/>
                <c:pt idx="0">
                  <c:v>Measurement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CTDI!$S$51:$S$54</c:f>
              <c:strCache>
                <c:ptCount val="4"/>
                <c:pt idx="0">
                  <c:v>16cm Col</c:v>
                </c:pt>
                <c:pt idx="1">
                  <c:v>14cm Col</c:v>
                </c:pt>
                <c:pt idx="2">
                  <c:v>12cm Col</c:v>
                </c:pt>
                <c:pt idx="3">
                  <c:v>8cm Col</c:v>
                </c:pt>
              </c:strCache>
            </c:strRef>
          </c:cat>
          <c:val>
            <c:numRef>
              <c:f>CTDI!$T$51:$T$54</c:f>
              <c:numCache>
                <c:formatCode>0.00</c:formatCode>
                <c:ptCount val="4"/>
                <c:pt idx="0">
                  <c:v>1391</c:v>
                </c:pt>
                <c:pt idx="1">
                  <c:v>1330</c:v>
                </c:pt>
                <c:pt idx="2">
                  <c:v>1237</c:v>
                </c:pt>
                <c:pt idx="3" formatCode="General">
                  <c:v>948</c:v>
                </c:pt>
              </c:numCache>
            </c:numRef>
          </c:val>
        </c:ser>
        <c:ser>
          <c:idx val="1"/>
          <c:order val="1"/>
          <c:tx>
            <c:strRef>
              <c:f>CTDI!$U$50</c:f>
              <c:strCache>
                <c:ptCount val="1"/>
                <c:pt idx="0">
                  <c:v>Fluka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CTDI!$S$51:$S$54</c:f>
              <c:strCache>
                <c:ptCount val="4"/>
                <c:pt idx="0">
                  <c:v>16cm Col</c:v>
                </c:pt>
                <c:pt idx="1">
                  <c:v>14cm Col</c:v>
                </c:pt>
                <c:pt idx="2">
                  <c:v>12cm Col</c:v>
                </c:pt>
                <c:pt idx="3">
                  <c:v>8cm Col</c:v>
                </c:pt>
              </c:strCache>
            </c:strRef>
          </c:cat>
          <c:val>
            <c:numRef>
              <c:f>CTDI!$U$51:$U$54</c:f>
              <c:numCache>
                <c:formatCode>0.00</c:formatCode>
                <c:ptCount val="4"/>
                <c:pt idx="0" formatCode="0.00E+00">
                  <c:v>1604.1449238675427</c:v>
                </c:pt>
                <c:pt idx="1">
                  <c:v>1506.1604284952616</c:v>
                </c:pt>
                <c:pt idx="2">
                  <c:v>1435.1937310290389</c:v>
                </c:pt>
                <c:pt idx="3">
                  <c:v>1104.3625978196812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81392"/>
        <c:axId val="427697072"/>
      </c:barChart>
      <c:catAx>
        <c:axId val="4276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7072"/>
        <c:crosses val="autoZero"/>
        <c:auto val="1"/>
        <c:lblAlgn val="ctr"/>
        <c:lblOffset val="100"/>
        <c:noMultiLvlLbl val="0"/>
      </c:catAx>
      <c:valAx>
        <c:axId val="4276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(mR) @ 120 Kvp, 300 mAs</a:t>
                </a:r>
              </a:p>
            </c:rich>
          </c:tx>
          <c:layout>
            <c:manualLayout>
              <c:xMode val="edge"/>
              <c:yMode val="edge"/>
              <c:x val="2.7406646111682084E-2"/>
              <c:y val="0.34526049164770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1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Dose -</a:t>
            </a:r>
            <a:r>
              <a:rPr lang="en-US" b="1" baseline="0"/>
              <a:t> Head First vs Feet First (Old Calibration)</a:t>
            </a:r>
            <a:endParaRPr lang="en-US" b="1"/>
          </a:p>
        </c:rich>
      </c:tx>
      <c:layout>
        <c:manualLayout>
          <c:xMode val="edge"/>
          <c:yMode val="edge"/>
          <c:x val="0.35442637377151265"/>
          <c:y val="1.470047946713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57821472442597E-2"/>
          <c:y val="4.717383861003379E-2"/>
          <c:w val="0.91988821630504247"/>
          <c:h val="0.82173480936950682"/>
        </c:manualLayout>
      </c:layout>
      <c:lineChart>
        <c:grouping val="standard"/>
        <c:varyColors val="0"/>
        <c:ser>
          <c:idx val="0"/>
          <c:order val="0"/>
          <c:tx>
            <c:strRef>
              <c:f>'5 yr old - multiple runs'!$F$3</c:f>
              <c:strCache>
                <c:ptCount val="1"/>
                <c:pt idx="0">
                  <c:v>Run 2 (Head First) - Old Calibration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1275">
                <a:solidFill>
                  <a:schemeClr val="accent1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'5 yr old - multiple runs'!$F$4:$F$28</c:f>
              <c:numCache>
                <c:formatCode>0.00</c:formatCode>
                <c:ptCount val="25"/>
                <c:pt idx="0">
                  <c:v>2.8106777295733907</c:v>
                </c:pt>
                <c:pt idx="1">
                  <c:v>2.2819658589889777</c:v>
                </c:pt>
                <c:pt idx="2">
                  <c:v>2.4584970623864324</c:v>
                </c:pt>
                <c:pt idx="3">
                  <c:v>2.1006289531443842</c:v>
                </c:pt>
                <c:pt idx="4">
                  <c:v>2.3295446443268659</c:v>
                </c:pt>
                <c:pt idx="5">
                  <c:v>2.9974877289972897</c:v>
                </c:pt>
                <c:pt idx="6">
                  <c:v>3.1241685167153523</c:v>
                </c:pt>
                <c:pt idx="7">
                  <c:v>6.8688383948146035</c:v>
                </c:pt>
                <c:pt idx="8">
                  <c:v>9.2852726978625064</c:v>
                </c:pt>
                <c:pt idx="9">
                  <c:v>10.152202196595278</c:v>
                </c:pt>
                <c:pt idx="10">
                  <c:v>2.7424705927415496</c:v>
                </c:pt>
                <c:pt idx="11">
                  <c:v>2.7325800038827408</c:v>
                </c:pt>
                <c:pt idx="12">
                  <c:v>2.8326470700152213</c:v>
                </c:pt>
                <c:pt idx="13">
                  <c:v>2.0701772398722476</c:v>
                </c:pt>
                <c:pt idx="14">
                  <c:v>2.778659659560403</c:v>
                </c:pt>
                <c:pt idx="15">
                  <c:v>7.2986977046516346</c:v>
                </c:pt>
                <c:pt idx="16">
                  <c:v>6.8444347542924806</c:v>
                </c:pt>
                <c:pt idx="17">
                  <c:v>5.1928319704713228</c:v>
                </c:pt>
                <c:pt idx="18">
                  <c:v>1.6318611255411257</c:v>
                </c:pt>
                <c:pt idx="19">
                  <c:v>2.4027312020093294</c:v>
                </c:pt>
                <c:pt idx="20">
                  <c:v>6.6081397050834294</c:v>
                </c:pt>
                <c:pt idx="21">
                  <c:v>7.4240209975105165</c:v>
                </c:pt>
                <c:pt idx="22">
                  <c:v>2.8879091938997825</c:v>
                </c:pt>
                <c:pt idx="23">
                  <c:v>2.1918978447003248</c:v>
                </c:pt>
                <c:pt idx="24">
                  <c:v>2.3448222248390644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yr old - multiple runs'!$G$3</c:f>
              <c:strCache>
                <c:ptCount val="1"/>
                <c:pt idx="0">
                  <c:v>Run 3 ( Feet First) - Old Calibration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1275">
                <a:solidFill>
                  <a:schemeClr val="accent2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'5 yr old - multiple runs'!$G$4:$G$28</c:f>
              <c:numCache>
                <c:formatCode>0.00</c:formatCode>
                <c:ptCount val="25"/>
                <c:pt idx="0">
                  <c:v>3.7026247598388595</c:v>
                </c:pt>
                <c:pt idx="1">
                  <c:v>3.0488311098441656</c:v>
                </c:pt>
                <c:pt idx="2">
                  <c:v>3.1877855643044621</c:v>
                </c:pt>
                <c:pt idx="3">
                  <c:v>2.745234106307854</c:v>
                </c:pt>
                <c:pt idx="4">
                  <c:v>3.0907927572016458</c:v>
                </c:pt>
                <c:pt idx="5">
                  <c:v>3.5455972140921412</c:v>
                </c:pt>
                <c:pt idx="6">
                  <c:v>3.6217535324029</c:v>
                </c:pt>
                <c:pt idx="7">
                  <c:v>8.3164659041082842</c:v>
                </c:pt>
                <c:pt idx="8">
                  <c:v>10.279687579433853</c:v>
                </c:pt>
                <c:pt idx="9">
                  <c:v>11.86586203185063</c:v>
                </c:pt>
                <c:pt idx="10">
                  <c:v>2.7950929043378339</c:v>
                </c:pt>
                <c:pt idx="11">
                  <c:v>2.8736557561638518</c:v>
                </c:pt>
                <c:pt idx="12">
                  <c:v>2.9886623668188737</c:v>
                </c:pt>
                <c:pt idx="13">
                  <c:v>2.3175226760800136</c:v>
                </c:pt>
                <c:pt idx="14">
                  <c:v>2.5672775409023303</c:v>
                </c:pt>
                <c:pt idx="15">
                  <c:v>7.0848581962218162</c:v>
                </c:pt>
                <c:pt idx="16">
                  <c:v>6.4017418167977684</c:v>
                </c:pt>
                <c:pt idx="17">
                  <c:v>5.1976210612656955</c:v>
                </c:pt>
                <c:pt idx="18">
                  <c:v>1.5780272603586891</c:v>
                </c:pt>
                <c:pt idx="19">
                  <c:v>2.161991560818084</c:v>
                </c:pt>
                <c:pt idx="20">
                  <c:v>5.4991421885913843</c:v>
                </c:pt>
                <c:pt idx="21">
                  <c:v>6.3673317537986094</c:v>
                </c:pt>
                <c:pt idx="22">
                  <c:v>2.3615370108932461</c:v>
                </c:pt>
                <c:pt idx="23">
                  <c:v>1.8967157071154417</c:v>
                </c:pt>
                <c:pt idx="24">
                  <c:v>1.9543560606060608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96288"/>
        <c:axId val="427699032"/>
      </c:lineChart>
      <c:catAx>
        <c:axId val="4276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9032"/>
        <c:crosses val="autoZero"/>
        <c:auto val="1"/>
        <c:lblAlgn val="ctr"/>
        <c:lblOffset val="100"/>
        <c:noMultiLvlLbl val="0"/>
      </c:catAx>
      <c:valAx>
        <c:axId val="427699032"/>
        <c:scaling>
          <c:orientation val="minMax"/>
          <c:max val="12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Dose in Centi Gray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6288"/>
        <c:crosses val="autoZero"/>
        <c:crossBetween val="between"/>
        <c:majorUnit val="0.5"/>
      </c:valAx>
      <c:spPr>
        <a:noFill/>
        <a:ln cap="sq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1251588827466981"/>
          <c:y val="0.14596812148939242"/>
          <c:w val="0.12904287438003897"/>
          <c:h val="4.961446545699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Dose -</a:t>
            </a:r>
            <a:r>
              <a:rPr lang="en-US" b="1" baseline="0"/>
              <a:t> Head First - MOSFET Loading Variation</a:t>
            </a:r>
            <a:endParaRPr lang="en-US" b="1"/>
          </a:p>
        </c:rich>
      </c:tx>
      <c:layout>
        <c:manualLayout>
          <c:xMode val="edge"/>
          <c:yMode val="edge"/>
          <c:x val="0.35442637377151265"/>
          <c:y val="1.470047946713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57821472442597E-2"/>
          <c:y val="4.717383861003379E-2"/>
          <c:w val="0.91988821630504247"/>
          <c:h val="0.82173480936950682"/>
        </c:manualLayout>
      </c:layout>
      <c:lineChart>
        <c:grouping val="standard"/>
        <c:varyColors val="0"/>
        <c:ser>
          <c:idx val="0"/>
          <c:order val="0"/>
          <c:tx>
            <c:strRef>
              <c:f>'5 yr old - multiple runs'!$E$3</c:f>
              <c:strCache>
                <c:ptCount val="1"/>
                <c:pt idx="0">
                  <c:v>Run 1 (Head First) - Old Calibration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1275">
                <a:solidFill>
                  <a:schemeClr val="accent1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'5 yr old - multiple runs'!$E$4:$E$28</c:f>
              <c:numCache>
                <c:formatCode>0.00</c:formatCode>
                <c:ptCount val="25"/>
                <c:pt idx="0">
                  <c:v>1.9674893330000001</c:v>
                </c:pt>
                <c:pt idx="1">
                  <c:v>2.2839386670000001</c:v>
                </c:pt>
                <c:pt idx="2">
                  <c:v>2.1841883329999998</c:v>
                </c:pt>
                <c:pt idx="3">
                  <c:v>1.9640496670000001</c:v>
                </c:pt>
                <c:pt idx="4">
                  <c:v>1.698446667</c:v>
                </c:pt>
                <c:pt idx="5">
                  <c:v>1.9812479999999999</c:v>
                </c:pt>
                <c:pt idx="6">
                  <c:v>2.5281549999999999</c:v>
                </c:pt>
                <c:pt idx="7">
                  <c:v>5.544168</c:v>
                </c:pt>
                <c:pt idx="8">
                  <c:v>5.2471589999999999</c:v>
                </c:pt>
                <c:pt idx="9">
                  <c:v>6.7322040000000003</c:v>
                </c:pt>
                <c:pt idx="10">
                  <c:v>2.7937066669999999</c:v>
                </c:pt>
                <c:pt idx="11">
                  <c:v>2.7937066669999999</c:v>
                </c:pt>
                <c:pt idx="12">
                  <c:v>2.7873573330000001</c:v>
                </c:pt>
                <c:pt idx="13">
                  <c:v>2.0540093330000002</c:v>
                </c:pt>
                <c:pt idx="14">
                  <c:v>2.6222746670000001</c:v>
                </c:pt>
                <c:pt idx="15">
                  <c:v>11.374344669999999</c:v>
                </c:pt>
                <c:pt idx="16">
                  <c:v>9.8672989999999992</c:v>
                </c:pt>
                <c:pt idx="17">
                  <c:v>7.4692263329999999</c:v>
                </c:pt>
                <c:pt idx="18">
                  <c:v>3.2730813329999999</c:v>
                </c:pt>
                <c:pt idx="19">
                  <c:v>3.5978913330000002</c:v>
                </c:pt>
                <c:pt idx="20">
                  <c:v>9.7792963329999996</c:v>
                </c:pt>
                <c:pt idx="21">
                  <c:v>8.8332676669999994</c:v>
                </c:pt>
                <c:pt idx="22">
                  <c:v>3.1079986669999999</c:v>
                </c:pt>
                <c:pt idx="23">
                  <c:v>2.6667200000000002</c:v>
                </c:pt>
                <c:pt idx="24">
                  <c:v>3.2676833329999999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yr old - multiple runs'!$F$3</c:f>
              <c:strCache>
                <c:ptCount val="1"/>
                <c:pt idx="0">
                  <c:v>Run 2 (Head First) - Old Calibration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1275">
                <a:solidFill>
                  <a:schemeClr val="accent2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'5 yr old - multiple runs'!$F$4:$F$28</c:f>
              <c:numCache>
                <c:formatCode>0.00</c:formatCode>
                <c:ptCount val="25"/>
                <c:pt idx="0">
                  <c:v>2.8106777295733907</c:v>
                </c:pt>
                <c:pt idx="1">
                  <c:v>2.2819658589889777</c:v>
                </c:pt>
                <c:pt idx="2">
                  <c:v>2.4584970623864324</c:v>
                </c:pt>
                <c:pt idx="3">
                  <c:v>2.1006289531443842</c:v>
                </c:pt>
                <c:pt idx="4">
                  <c:v>2.3295446443268659</c:v>
                </c:pt>
                <c:pt idx="5">
                  <c:v>2.9974877289972897</c:v>
                </c:pt>
                <c:pt idx="6">
                  <c:v>3.1241685167153523</c:v>
                </c:pt>
                <c:pt idx="7">
                  <c:v>6.8688383948146035</c:v>
                </c:pt>
                <c:pt idx="8">
                  <c:v>9.2852726978625064</c:v>
                </c:pt>
                <c:pt idx="9">
                  <c:v>10.152202196595278</c:v>
                </c:pt>
                <c:pt idx="10">
                  <c:v>2.7424705927415496</c:v>
                </c:pt>
                <c:pt idx="11">
                  <c:v>2.7325800038827408</c:v>
                </c:pt>
                <c:pt idx="12">
                  <c:v>2.8326470700152213</c:v>
                </c:pt>
                <c:pt idx="13">
                  <c:v>2.0701772398722476</c:v>
                </c:pt>
                <c:pt idx="14">
                  <c:v>2.778659659560403</c:v>
                </c:pt>
                <c:pt idx="15">
                  <c:v>7.2986977046516346</c:v>
                </c:pt>
                <c:pt idx="16">
                  <c:v>6.8444347542924806</c:v>
                </c:pt>
                <c:pt idx="17">
                  <c:v>5.1928319704713228</c:v>
                </c:pt>
                <c:pt idx="18">
                  <c:v>1.6318611255411257</c:v>
                </c:pt>
                <c:pt idx="19">
                  <c:v>2.4027312020093294</c:v>
                </c:pt>
                <c:pt idx="20">
                  <c:v>6.6081397050834294</c:v>
                </c:pt>
                <c:pt idx="21">
                  <c:v>7.4240209975105165</c:v>
                </c:pt>
                <c:pt idx="22">
                  <c:v>2.8879091938997825</c:v>
                </c:pt>
                <c:pt idx="23">
                  <c:v>2.1918978447003248</c:v>
                </c:pt>
                <c:pt idx="24">
                  <c:v>2.3448222248390644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98248"/>
        <c:axId val="427692760"/>
      </c:lineChart>
      <c:catAx>
        <c:axId val="4276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2760"/>
        <c:crosses val="autoZero"/>
        <c:auto val="1"/>
        <c:lblAlgn val="ctr"/>
        <c:lblOffset val="100"/>
        <c:noMultiLvlLbl val="0"/>
      </c:catAx>
      <c:valAx>
        <c:axId val="427692760"/>
        <c:scaling>
          <c:orientation val="minMax"/>
          <c:max val="12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Dose in Centi Gray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8248"/>
        <c:crosses val="autoZero"/>
        <c:crossBetween val="between"/>
        <c:majorUnit val="0.5"/>
      </c:valAx>
      <c:spPr>
        <a:noFill/>
        <a:ln cap="sq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4522529111276778"/>
          <c:y val="6.0705340580013784E-2"/>
          <c:w val="0.12179524157617178"/>
          <c:h val="0.1010661435919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Dose -</a:t>
            </a:r>
            <a:r>
              <a:rPr lang="en-US" b="1" baseline="0"/>
              <a:t> Head First (Old vs New Calibration vs FLUKA)</a:t>
            </a:r>
            <a:endParaRPr lang="en-US" b="1"/>
          </a:p>
        </c:rich>
      </c:tx>
      <c:layout>
        <c:manualLayout>
          <c:xMode val="edge"/>
          <c:yMode val="edge"/>
          <c:x val="0.35442637377151265"/>
          <c:y val="1.470047946713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57821472442597E-2"/>
          <c:y val="4.717383861003379E-2"/>
          <c:w val="0.91988821630504247"/>
          <c:h val="0.82173480936950682"/>
        </c:manualLayout>
      </c:layout>
      <c:lineChart>
        <c:grouping val="standard"/>
        <c:varyColors val="0"/>
        <c:ser>
          <c:idx val="0"/>
          <c:order val="0"/>
          <c:tx>
            <c:strRef>
              <c:f>'5 yr old - multiple runs'!$F$3</c:f>
              <c:strCache>
                <c:ptCount val="1"/>
                <c:pt idx="0">
                  <c:v>Run 2 (Head First) - Old Calibration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1275">
                <a:solidFill>
                  <a:schemeClr val="accent1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'5 yr old - multiple runs'!$F$4:$F$28</c:f>
              <c:numCache>
                <c:formatCode>0.00</c:formatCode>
                <c:ptCount val="25"/>
                <c:pt idx="0">
                  <c:v>2.8106777295733907</c:v>
                </c:pt>
                <c:pt idx="1">
                  <c:v>2.2819658589889777</c:v>
                </c:pt>
                <c:pt idx="2">
                  <c:v>2.4584970623864324</c:v>
                </c:pt>
                <c:pt idx="3">
                  <c:v>2.1006289531443842</c:v>
                </c:pt>
                <c:pt idx="4">
                  <c:v>2.3295446443268659</c:v>
                </c:pt>
                <c:pt idx="5">
                  <c:v>2.9974877289972897</c:v>
                </c:pt>
                <c:pt idx="6">
                  <c:v>3.1241685167153523</c:v>
                </c:pt>
                <c:pt idx="7">
                  <c:v>6.8688383948146035</c:v>
                </c:pt>
                <c:pt idx="8">
                  <c:v>9.2852726978625064</c:v>
                </c:pt>
                <c:pt idx="9">
                  <c:v>10.152202196595278</c:v>
                </c:pt>
                <c:pt idx="10">
                  <c:v>2.7424705927415496</c:v>
                </c:pt>
                <c:pt idx="11">
                  <c:v>2.7325800038827408</c:v>
                </c:pt>
                <c:pt idx="12">
                  <c:v>2.8326470700152213</c:v>
                </c:pt>
                <c:pt idx="13">
                  <c:v>2.0701772398722476</c:v>
                </c:pt>
                <c:pt idx="14">
                  <c:v>2.778659659560403</c:v>
                </c:pt>
                <c:pt idx="15">
                  <c:v>7.2986977046516346</c:v>
                </c:pt>
                <c:pt idx="16">
                  <c:v>6.8444347542924806</c:v>
                </c:pt>
                <c:pt idx="17">
                  <c:v>5.1928319704713228</c:v>
                </c:pt>
                <c:pt idx="18">
                  <c:v>1.6318611255411257</c:v>
                </c:pt>
                <c:pt idx="19">
                  <c:v>2.4027312020093294</c:v>
                </c:pt>
                <c:pt idx="20">
                  <c:v>6.6081397050834294</c:v>
                </c:pt>
                <c:pt idx="21">
                  <c:v>7.4240209975105165</c:v>
                </c:pt>
                <c:pt idx="22">
                  <c:v>2.8879091938997825</c:v>
                </c:pt>
                <c:pt idx="23">
                  <c:v>2.1918978447003248</c:v>
                </c:pt>
                <c:pt idx="24">
                  <c:v>2.3448222248390644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yr old - multiple runs'!$H$3</c:f>
              <c:strCache>
                <c:ptCount val="1"/>
                <c:pt idx="0">
                  <c:v>Run 2 (Head First) - New Calibration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1275">
                <a:solidFill>
                  <a:schemeClr val="accent2"/>
                </a:solidFill>
              </a:ln>
              <a:effectLst/>
            </c:spPr>
          </c:marker>
          <c:cat>
            <c:strRef>
              <c:f>'5 yr old - multiple runs'!$C$4:$C$28</c:f>
              <c:strCache>
                <c:ptCount val="25"/>
                <c:pt idx="0">
                  <c:v>Lung-81</c:v>
                </c:pt>
                <c:pt idx="1">
                  <c:v>Lung-84</c:v>
                </c:pt>
                <c:pt idx="2">
                  <c:v>Lung-77</c:v>
                </c:pt>
                <c:pt idx="3">
                  <c:v>Lung-79</c:v>
                </c:pt>
                <c:pt idx="4">
                  <c:v>ST-85</c:v>
                </c:pt>
                <c:pt idx="5">
                  <c:v>Lung-68</c:v>
                </c:pt>
                <c:pt idx="6">
                  <c:v>Lung-72</c:v>
                </c:pt>
                <c:pt idx="7">
                  <c:v>Bone-63</c:v>
                </c:pt>
                <c:pt idx="8">
                  <c:v>Bone-65</c:v>
                </c:pt>
                <c:pt idx="9">
                  <c:v>Bone-76</c:v>
                </c:pt>
                <c:pt idx="10">
                  <c:v>ST-58</c:v>
                </c:pt>
                <c:pt idx="11">
                  <c:v>ST-59</c:v>
                </c:pt>
                <c:pt idx="12">
                  <c:v>ST-60</c:v>
                </c:pt>
                <c:pt idx="13">
                  <c:v>ST/Bone-51</c:v>
                </c:pt>
                <c:pt idx="14">
                  <c:v>ST-50</c:v>
                </c:pt>
                <c:pt idx="15">
                  <c:v>Bone-39</c:v>
                </c:pt>
                <c:pt idx="16">
                  <c:v>Bone-37</c:v>
                </c:pt>
                <c:pt idx="17">
                  <c:v>Bone-38</c:v>
                </c:pt>
                <c:pt idx="18">
                  <c:v>ST/Bone-44</c:v>
                </c:pt>
                <c:pt idx="19">
                  <c:v>Lung-48</c:v>
                </c:pt>
                <c:pt idx="20">
                  <c:v>Bone-30</c:v>
                </c:pt>
                <c:pt idx="21">
                  <c:v>Bone-33</c:v>
                </c:pt>
                <c:pt idx="22">
                  <c:v>ST-34</c:v>
                </c:pt>
                <c:pt idx="23">
                  <c:v>ST-35</c:v>
                </c:pt>
                <c:pt idx="24">
                  <c:v>Lung-28</c:v>
                </c:pt>
              </c:strCache>
            </c:strRef>
          </c:cat>
          <c:val>
            <c:numRef>
              <c:f>'5 yr old - multiple runs'!$H$4:$H$28</c:f>
              <c:numCache>
                <c:formatCode>0.00</c:formatCode>
                <c:ptCount val="25"/>
                <c:pt idx="0">
                  <c:v>2.8379402482269502</c:v>
                </c:pt>
                <c:pt idx="1">
                  <c:v>2.6692685006113148</c:v>
                </c:pt>
                <c:pt idx="2">
                  <c:v>2.6642459140137844</c:v>
                </c:pt>
                <c:pt idx="3">
                  <c:v>2.3001557784743993</c:v>
                </c:pt>
                <c:pt idx="4">
                  <c:v>2.6912221135560985</c:v>
                </c:pt>
                <c:pt idx="5">
                  <c:v>3.604722239603702</c:v>
                </c:pt>
                <c:pt idx="6">
                  <c:v>3.8641361702127659</c:v>
                </c:pt>
                <c:pt idx="7">
                  <c:v>9.003121389305349</c:v>
                </c:pt>
                <c:pt idx="8">
                  <c:v>10.150819148667424</c:v>
                </c:pt>
                <c:pt idx="9">
                  <c:v>10.891457641098151</c:v>
                </c:pt>
                <c:pt idx="10">
                  <c:v>2.8832800161079235</c:v>
                </c:pt>
                <c:pt idx="11">
                  <c:v>2.7262288591903929</c:v>
                </c:pt>
                <c:pt idx="12">
                  <c:v>3.1301152107642181</c:v>
                </c:pt>
                <c:pt idx="13">
                  <c:v>2.1297854561175962</c:v>
                </c:pt>
                <c:pt idx="14">
                  <c:v>3.3691352770263499</c:v>
                </c:pt>
                <c:pt idx="15">
                  <c:v>10.433068757259003</c:v>
                </c:pt>
                <c:pt idx="16">
                  <c:v>8.5958946356490333</c:v>
                </c:pt>
                <c:pt idx="17">
                  <c:v>7.8069810187820146</c:v>
                </c:pt>
                <c:pt idx="18">
                  <c:v>2.5009188133826181</c:v>
                </c:pt>
                <c:pt idx="19">
                  <c:v>3.3596286674693965</c:v>
                </c:pt>
                <c:pt idx="20">
                  <c:v>8.7248570652730812</c:v>
                </c:pt>
                <c:pt idx="21">
                  <c:v>8.7861851671238451</c:v>
                </c:pt>
                <c:pt idx="22">
                  <c:v>3.7043100827185338</c:v>
                </c:pt>
                <c:pt idx="23">
                  <c:v>2.7321586162480456</c:v>
                </c:pt>
                <c:pt idx="24">
                  <c:v>2.7054660778985511</c:v>
                </c:pt>
              </c:numCache>
            </c:numRef>
          </c:val>
          <c:smooth val="0"/>
        </c:ser>
        <c:ser>
          <c:idx val="2"/>
          <c:order val="2"/>
          <c:tx>
            <c:v>FLUKA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yr old - multiple runs'!$J$4:$J$28</c:f>
              <c:numCache>
                <c:formatCode>0.00</c:formatCode>
                <c:ptCount val="25"/>
                <c:pt idx="0">
                  <c:v>3.9047375147124099</c:v>
                </c:pt>
                <c:pt idx="1">
                  <c:v>3.8169056150104801</c:v>
                </c:pt>
                <c:pt idx="2">
                  <c:v>4.0201559279985402</c:v>
                </c:pt>
                <c:pt idx="3">
                  <c:v>3.6273595700610199</c:v>
                </c:pt>
                <c:pt idx="4">
                  <c:v>3.1653299619025201</c:v>
                </c:pt>
                <c:pt idx="5">
                  <c:v>3.9756615512498401</c:v>
                </c:pt>
                <c:pt idx="6">
                  <c:v>4.2725280329171698</c:v>
                </c:pt>
                <c:pt idx="7">
                  <c:v>10.350281919282599</c:v>
                </c:pt>
                <c:pt idx="8">
                  <c:v>9.8377066991375699</c:v>
                </c:pt>
                <c:pt idx="9">
                  <c:v>11.436834599485801</c:v>
                </c:pt>
                <c:pt idx="10">
                  <c:v>3.6813757434339398</c:v>
                </c:pt>
                <c:pt idx="11">
                  <c:v>3.7240013563591901</c:v>
                </c:pt>
                <c:pt idx="12">
                  <c:v>3.7652031492284901</c:v>
                </c:pt>
                <c:pt idx="13">
                  <c:v>3.24559781755717</c:v>
                </c:pt>
                <c:pt idx="14">
                  <c:v>3.8326566243795201</c:v>
                </c:pt>
                <c:pt idx="15">
                  <c:v>11.4145874111115</c:v>
                </c:pt>
                <c:pt idx="16">
                  <c:v>11.2526278797462</c:v>
                </c:pt>
                <c:pt idx="17">
                  <c:v>10.148277448843499</c:v>
                </c:pt>
                <c:pt idx="18">
                  <c:v>3.4336310536971801</c:v>
                </c:pt>
                <c:pt idx="19">
                  <c:v>4.2663878089258498</c:v>
                </c:pt>
                <c:pt idx="20">
                  <c:v>10.465967298829201</c:v>
                </c:pt>
                <c:pt idx="21">
                  <c:v>11.0248166707929</c:v>
                </c:pt>
                <c:pt idx="22">
                  <c:v>3.67185394680972</c:v>
                </c:pt>
                <c:pt idx="23">
                  <c:v>3.19825580069655</c:v>
                </c:pt>
                <c:pt idx="24">
                  <c:v>4.1224929945205497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93152"/>
        <c:axId val="427693544"/>
      </c:lineChart>
      <c:catAx>
        <c:axId val="4276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3544"/>
        <c:crosses val="autoZero"/>
        <c:auto val="1"/>
        <c:lblAlgn val="ctr"/>
        <c:lblOffset val="100"/>
        <c:noMultiLvlLbl val="0"/>
      </c:catAx>
      <c:valAx>
        <c:axId val="427693544"/>
        <c:scaling>
          <c:orientation val="minMax"/>
          <c:max val="12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Dose in Centi Gray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3152"/>
        <c:crosses val="autoZero"/>
        <c:crossBetween val="between"/>
        <c:majorUnit val="0.5"/>
      </c:valAx>
      <c:spPr>
        <a:noFill/>
        <a:ln cap="sq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1046460730870185"/>
          <c:y val="0.13273768996897156"/>
          <c:w val="0.14042269447501857"/>
          <c:h val="7.442169818549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495300</xdr:colOff>
      <xdr:row>29</xdr:row>
      <xdr:rowOff>133349</xdr:rowOff>
    </xdr:from>
    <xdr:to>
      <xdr:col>34</xdr:col>
      <xdr:colOff>659607</xdr:colOff>
      <xdr:row>59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77</xdr:row>
      <xdr:rowOff>57151</xdr:rowOff>
    </xdr:from>
    <xdr:to>
      <xdr:col>5</xdr:col>
      <xdr:colOff>1800225</xdr:colOff>
      <xdr:row>122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31</xdr:row>
      <xdr:rowOff>95250</xdr:rowOff>
    </xdr:from>
    <xdr:to>
      <xdr:col>5</xdr:col>
      <xdr:colOff>1809750</xdr:colOff>
      <xdr:row>75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2905125</xdr:colOff>
      <xdr:row>31</xdr:row>
      <xdr:rowOff>142875</xdr:rowOff>
    </xdr:from>
    <xdr:to>
      <xdr:col>12</xdr:col>
      <xdr:colOff>266700</xdr:colOff>
      <xdr:row>75</xdr:row>
      <xdr:rowOff>152399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2828925</xdr:colOff>
      <xdr:row>76</xdr:row>
      <xdr:rowOff>161925</xdr:rowOff>
    </xdr:from>
    <xdr:to>
      <xdr:col>13</xdr:col>
      <xdr:colOff>400050</xdr:colOff>
      <xdr:row>122</xdr:row>
      <xdr:rowOff>38099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142875</xdr:colOff>
      <xdr:row>32</xdr:row>
      <xdr:rowOff>180974</xdr:rowOff>
    </xdr:from>
    <xdr:to>
      <xdr:col>37</xdr:col>
      <xdr:colOff>85725</xdr:colOff>
      <xdr:row>78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60</xdr:row>
      <xdr:rowOff>142875</xdr:rowOff>
    </xdr:from>
    <xdr:to>
      <xdr:col>14</xdr:col>
      <xdr:colOff>628650</xdr:colOff>
      <xdr:row>89</xdr:row>
      <xdr:rowOff>52388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819150</xdr:colOff>
      <xdr:row>60</xdr:row>
      <xdr:rowOff>152400</xdr:rowOff>
    </xdr:from>
    <xdr:to>
      <xdr:col>27</xdr:col>
      <xdr:colOff>57150</xdr:colOff>
      <xdr:row>89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0.03978</cdr:x>
      <cdr:y>0.23371</cdr:y>
    </cdr:from>
    <cdr:to>
      <cdr:x>0.11754</cdr:x>
      <cdr:y>0.78367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00" y="1270000"/>
          <a:ext cx="620688" cy="2988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Exposure (mR) @ 120 Kvp,</a:t>
          </a:r>
          <a:r>
            <a:rPr lang="en-US" sz="1400" baseline="0"/>
            <a:t> 300 mAs</a:t>
          </a:r>
        </a:p>
        <a:p xmlns:a="http://schemas.openxmlformats.org/drawingml/2006/main">
          <a:pPr algn="ctr"/>
          <a:endParaRPr lang="en-US" sz="14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0.03978</cdr:x>
      <cdr:y>0.23371</cdr:y>
    </cdr:from>
    <cdr:to>
      <cdr:x>0.11754</cdr:x>
      <cdr:y>0.78367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00" y="1270000"/>
          <a:ext cx="620688" cy="2988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Exposure (mR) @ 120 Kvp,</a:t>
          </a:r>
          <a:r>
            <a:rPr lang="en-US" sz="1400" baseline="0"/>
            <a:t> 300 mAs</a:t>
          </a:r>
        </a:p>
        <a:p xmlns:a="http://schemas.openxmlformats.org/drawingml/2006/main">
          <a:pPr algn="ctr"/>
          <a:endParaRPr lang="en-US" sz="14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6</xdr:row>
      <xdr:rowOff>85725</xdr:rowOff>
    </xdr:from>
    <xdr:to>
      <xdr:col>32</xdr:col>
      <xdr:colOff>381002</xdr:colOff>
      <xdr:row>55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5</xdr:row>
      <xdr:rowOff>0</xdr:rowOff>
    </xdr:from>
    <xdr:to>
      <xdr:col>36</xdr:col>
      <xdr:colOff>152399</xdr:colOff>
      <xdr:row>57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60</xdr:row>
      <xdr:rowOff>142875</xdr:rowOff>
    </xdr:from>
    <xdr:to>
      <xdr:col>14</xdr:col>
      <xdr:colOff>628650</xdr:colOff>
      <xdr:row>89</xdr:row>
      <xdr:rowOff>52388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819150</xdr:colOff>
      <xdr:row>60</xdr:row>
      <xdr:rowOff>152400</xdr:rowOff>
    </xdr:from>
    <xdr:to>
      <xdr:col>27</xdr:col>
      <xdr:colOff>57150</xdr:colOff>
      <xdr:row>89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0.03978</cdr:x>
      <cdr:y>0.23371</cdr:y>
    </cdr:from>
    <cdr:to>
      <cdr:x>0.11754</cdr:x>
      <cdr:y>0.78367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00" y="1270000"/>
          <a:ext cx="620688" cy="2988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Dose (cGy) @ 120 Kvp,</a:t>
          </a:r>
          <a:r>
            <a:rPr lang="en-US" sz="1400" baseline="0"/>
            <a:t> 300 mAs</a:t>
          </a:r>
        </a:p>
        <a:p xmlns:a="http://schemas.openxmlformats.org/drawingml/2006/main">
          <a:pPr algn="ctr"/>
          <a:endParaRPr lang="en-US" sz="14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0.03978</cdr:x>
      <cdr:y>0.23371</cdr:y>
    </cdr:from>
    <cdr:to>
      <cdr:x>0.11754</cdr:x>
      <cdr:y>0.78367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00" y="1270000"/>
          <a:ext cx="620688" cy="2988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Dose (cGy) @ 120 Kvp,</a:t>
          </a:r>
          <a:r>
            <a:rPr lang="en-US" sz="1400" baseline="0"/>
            <a:t> 300 mAs</a:t>
          </a:r>
        </a:p>
        <a:p xmlns:a="http://schemas.openxmlformats.org/drawingml/2006/main">
          <a:pPr algn="ctr"/>
          <a:endParaRPr lang="en-US" sz="14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457198</xdr:colOff>
      <xdr:row>62</xdr:row>
      <xdr:rowOff>161925</xdr:rowOff>
    </xdr:from>
    <xdr:to>
      <xdr:col>26</xdr:col>
      <xdr:colOff>180975</xdr:colOff>
      <xdr:row>111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85724</xdr:colOff>
      <xdr:row>30</xdr:row>
      <xdr:rowOff>38100</xdr:rowOff>
    </xdr:from>
    <xdr:to>
      <xdr:col>27</xdr:col>
      <xdr:colOff>295274</xdr:colOff>
      <xdr:row>78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0.01928</cdr:x>
      <cdr:y>0.27802</cdr:y>
    </cdr:from>
    <cdr:to>
      <cdr:x>0.03524</cdr:x>
      <cdr:y>0.64629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5281" y="2274095"/>
          <a:ext cx="285750" cy="3012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59</xdr:row>
      <xdr:rowOff>114300</xdr:rowOff>
    </xdr:from>
    <xdr:to>
      <xdr:col>13</xdr:col>
      <xdr:colOff>219075</xdr:colOff>
      <xdr:row>88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59</xdr:row>
      <xdr:rowOff>123825</xdr:rowOff>
    </xdr:from>
    <xdr:to>
      <xdr:col>25</xdr:col>
      <xdr:colOff>257175</xdr:colOff>
      <xdr:row>88</xdr:row>
      <xdr:rowOff>33338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0.03978</cdr:x>
      <cdr:y>0.23371</cdr:y>
    </cdr:from>
    <cdr:to>
      <cdr:x>0.11754</cdr:x>
      <cdr:y>0.78367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00" y="1270000"/>
          <a:ext cx="620688" cy="2988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Dose (cGy) @ 120 Kvp,</a:t>
          </a:r>
          <a:r>
            <a:rPr lang="en-US" sz="1400" baseline="0"/>
            <a:t> 300 mAs</a:t>
          </a:r>
        </a:p>
        <a:p xmlns:a="http://schemas.openxmlformats.org/drawingml/2006/main">
          <a:pPr algn="ctr"/>
          <a:endParaRPr lang="en-US" sz="14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0.03978</cdr:x>
      <cdr:y>0.23371</cdr:y>
    </cdr:from>
    <cdr:to>
      <cdr:x>0.11754</cdr:x>
      <cdr:y>0.78367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00" y="1270000"/>
          <a:ext cx="620688" cy="2988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Dose (cGy) @ 120 Kvp,</a:t>
          </a:r>
          <a:r>
            <a:rPr lang="en-US" sz="1400" baseline="0"/>
            <a:t> 300 mAs</a:t>
          </a:r>
        </a:p>
        <a:p xmlns:a="http://schemas.openxmlformats.org/drawingml/2006/main">
          <a:pPr algn="ctr"/>
          <a:endParaRPr lang="en-US" sz="14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3</xdr:row>
      <xdr:rowOff>95250</xdr:rowOff>
    </xdr:from>
    <xdr:to>
      <xdr:col>54</xdr:col>
      <xdr:colOff>95249</xdr:colOff>
      <xdr:row>51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76200</xdr:rowOff>
    </xdr:from>
    <xdr:to>
      <xdr:col>36</xdr:col>
      <xdr:colOff>361949</xdr:colOff>
      <xdr:row>40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247650</xdr:colOff>
      <xdr:row>24</xdr:row>
      <xdr:rowOff>76199</xdr:rowOff>
    </xdr:from>
    <xdr:to>
      <xdr:col>34</xdr:col>
      <xdr:colOff>411957</xdr:colOff>
      <xdr:row>53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361950</xdr:colOff>
      <xdr:row>56</xdr:row>
      <xdr:rowOff>85725</xdr:rowOff>
    </xdr:from>
    <xdr:to>
      <xdr:col>34</xdr:col>
      <xdr:colOff>526257</xdr:colOff>
      <xdr:row>86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0.01928</cdr:x>
      <cdr:y>0.27802</cdr:y>
    </cdr:from>
    <cdr:to>
      <cdr:x>0.03524</cdr:x>
      <cdr:y>0.64629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5281" y="2274095"/>
          <a:ext cx="285750" cy="3012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0.3218</cdr:y>
    </cdr:from>
    <cdr:to>
      <cdr:x>0.03457</cdr:x>
      <cdr:y>0.68716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811497"/>
          <a:ext cx="370569" cy="2056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t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2400"/>
            <a:t>In Air Exposure (mR)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0.01928</cdr:x>
      <cdr:y>0.27802</cdr:y>
    </cdr:from>
    <cdr:to>
      <cdr:x>0.03524</cdr:x>
      <cdr:y>0.64629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5281" y="2274095"/>
          <a:ext cx="285750" cy="3012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0.3218</cdr:y>
    </cdr:from>
    <cdr:to>
      <cdr:x>0.03457</cdr:x>
      <cdr:y>0.68716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811497"/>
          <a:ext cx="370569" cy="2056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t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2400"/>
            <a:t>In Air Exposure (mR)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952500</xdr:colOff>
      <xdr:row>57</xdr:row>
      <xdr:rowOff>179070</xdr:rowOff>
    </xdr:from>
    <xdr:to>
      <xdr:col>16</xdr:col>
      <xdr:colOff>617220</xdr:colOff>
      <xdr:row>79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657225</xdr:colOff>
      <xdr:row>12</xdr:row>
      <xdr:rowOff>90486</xdr:rowOff>
    </xdr:from>
    <xdr:to>
      <xdr:col>35</xdr:col>
      <xdr:colOff>485775</xdr:colOff>
      <xdr:row>40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2047875</xdr:colOff>
      <xdr:row>40</xdr:row>
      <xdr:rowOff>123825</xdr:rowOff>
    </xdr:from>
    <xdr:to>
      <xdr:col>38</xdr:col>
      <xdr:colOff>47625</xdr:colOff>
      <xdr:row>68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0.05417</cdr:x>
      <cdr:y>0.23371</cdr:y>
    </cdr:from>
    <cdr:to>
      <cdr:x>0.13193</cdr:x>
      <cdr:y>0.78367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2024" y="1269983"/>
          <a:ext cx="720666" cy="2988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Exposure (mR) @ 120 Kvp,</a:t>
          </a:r>
          <a:r>
            <a:rPr lang="en-US" sz="1400" baseline="0"/>
            <a:t> 300 mAs</a:t>
          </a:r>
        </a:p>
        <a:p xmlns:a="http://schemas.openxmlformats.org/drawingml/2006/main">
          <a:pPr algn="ctr"/>
          <a:endParaRPr lang="en-US" sz="14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0.05417</cdr:x>
      <cdr:y>0.23371</cdr:y>
    </cdr:from>
    <cdr:to>
      <cdr:x>0.13193</cdr:x>
      <cdr:y>0.78367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2024" y="1269983"/>
          <a:ext cx="720666" cy="2988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522436</xdr:colOff>
      <xdr:row>28</xdr:row>
      <xdr:rowOff>172965</xdr:rowOff>
    </xdr:from>
    <xdr:to>
      <xdr:col>5</xdr:col>
      <xdr:colOff>676437</xdr:colOff>
      <xdr:row>45</xdr:row>
      <xdr:rowOff>34775</xdr:rowOff>
    </xdr:to>
    <xdr:grpSp>
      <xdr:nvGrpSpPr>
        <xdr:cNvPr id="4" name="Group 3"/>
        <xdr:cNvGrpSpPr/>
      </xdr:nvGrpSpPr>
      <xdr:grpSpPr>
        <a:xfrm>
          <a:off x="522436" y="6198985"/>
          <a:ext cx="4498567" cy="3360790"/>
          <a:chOff x="527636" y="6126978"/>
          <a:chExt cx="4484766" cy="3318024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27636" y="6126978"/>
            <a:ext cx="4484766" cy="3318024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4087608" y="6248377"/>
            <a:ext cx="861711" cy="37414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Slab</a:t>
            </a:r>
            <a:r>
              <a:rPr lang="en-US" sz="1800" b="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 11</a:t>
            </a:r>
            <a:endParaRPr lang="en-US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0</xdr:col>
      <xdr:colOff>320349</xdr:colOff>
      <xdr:row>47</xdr:row>
      <xdr:rowOff>76006</xdr:rowOff>
    </xdr:from>
    <xdr:to>
      <xdr:col>5</xdr:col>
      <xdr:colOff>727787</xdr:colOff>
      <xdr:row>68</xdr:row>
      <xdr:rowOff>34486</xdr:rowOff>
    </xdr:to>
    <xdr:grpSp>
      <xdr:nvGrpSpPr>
        <xdr:cNvPr id="7" name="Group 6"/>
        <xdr:cNvGrpSpPr/>
      </xdr:nvGrpSpPr>
      <xdr:grpSpPr>
        <a:xfrm>
          <a:off x="320349" y="9989782"/>
          <a:ext cx="4752004" cy="4040622"/>
          <a:chOff x="7858124" y="7019925"/>
          <a:chExt cx="4638675" cy="3958980"/>
        </a:xfrm>
      </xdr:grpSpPr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58124" y="7019925"/>
            <a:ext cx="4638675" cy="39589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Rectangle 5"/>
          <xdr:cNvSpPr/>
        </xdr:nvSpPr>
        <xdr:spPr>
          <a:xfrm>
            <a:off x="7957185" y="7098030"/>
            <a:ext cx="861711" cy="37414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Slab</a:t>
            </a:r>
            <a:r>
              <a:rPr lang="en-US" sz="1800" b="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 13</a:t>
            </a:r>
            <a:endParaRPr lang="en-US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9</xdr:col>
      <xdr:colOff>412101</xdr:colOff>
      <xdr:row>30</xdr:row>
      <xdr:rowOff>21380</xdr:rowOff>
    </xdr:from>
    <xdr:to>
      <xdr:col>17</xdr:col>
      <xdr:colOff>1063690</xdr:colOff>
      <xdr:row>49</xdr:row>
      <xdr:rowOff>116534</xdr:rowOff>
    </xdr:to>
    <xdr:grpSp>
      <xdr:nvGrpSpPr>
        <xdr:cNvPr id="10" name="Group 9"/>
        <xdr:cNvGrpSpPr/>
      </xdr:nvGrpSpPr>
      <xdr:grpSpPr>
        <a:xfrm>
          <a:off x="11540800" y="6630564"/>
          <a:ext cx="4792048" cy="3788521"/>
          <a:chOff x="5917163" y="5948264"/>
          <a:chExt cx="4838700" cy="3671887"/>
        </a:xfrm>
      </xdr:grpSpPr>
      <xdr:pic>
        <xdr:nvPicPr>
          <xdr:cNvPr id="8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17163" y="5948264"/>
            <a:ext cx="4838700" cy="36718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9" name="Rectangle 8"/>
          <xdr:cNvSpPr/>
        </xdr:nvSpPr>
        <xdr:spPr>
          <a:xfrm>
            <a:off x="9726774" y="6010664"/>
            <a:ext cx="889986" cy="366425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Slab</a:t>
            </a:r>
            <a:r>
              <a:rPr lang="en-US" sz="1800" b="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 12</a:t>
            </a:r>
            <a:endParaRPr lang="en-US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5</xdr:col>
      <xdr:colOff>1214925</xdr:colOff>
      <xdr:row>49</xdr:row>
      <xdr:rowOff>77756</xdr:rowOff>
    </xdr:from>
    <xdr:to>
      <xdr:col>11</xdr:col>
      <xdr:colOff>466531</xdr:colOff>
      <xdr:row>68</xdr:row>
      <xdr:rowOff>60596</xdr:rowOff>
    </xdr:to>
    <xdr:grpSp>
      <xdr:nvGrpSpPr>
        <xdr:cNvPr id="13" name="Group 12"/>
        <xdr:cNvGrpSpPr/>
      </xdr:nvGrpSpPr>
      <xdr:grpSpPr>
        <a:xfrm>
          <a:off x="5559491" y="10380307"/>
          <a:ext cx="7260382" cy="3676207"/>
          <a:chOff x="5190153" y="9991531"/>
          <a:chExt cx="4505334" cy="3676207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190153" y="9991531"/>
            <a:ext cx="4505334" cy="3676207"/>
          </a:xfrm>
          <a:prstGeom prst="rect">
            <a:avLst/>
          </a:prstGeom>
        </xdr:spPr>
      </xdr:pic>
      <xdr:sp macro="" textlink="">
        <xdr:nvSpPr>
          <xdr:cNvPr id="12" name="Rectangle 11"/>
          <xdr:cNvSpPr/>
        </xdr:nvSpPr>
        <xdr:spPr>
          <a:xfrm>
            <a:off x="5248469" y="10108163"/>
            <a:ext cx="868891" cy="378064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Slab</a:t>
            </a:r>
            <a:r>
              <a:rPr lang="en-US" sz="1800" b="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 14</a:t>
            </a:r>
            <a:endParaRPr lang="en-US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5</xdr:col>
      <xdr:colOff>777551</xdr:colOff>
      <xdr:row>28</xdr:row>
      <xdr:rowOff>97194</xdr:rowOff>
    </xdr:from>
    <xdr:to>
      <xdr:col>7</xdr:col>
      <xdr:colOff>2215631</xdr:colOff>
      <xdr:row>45</xdr:row>
      <xdr:rowOff>87539</xdr:rowOff>
    </xdr:to>
    <xdr:grpSp>
      <xdr:nvGrpSpPr>
        <xdr:cNvPr id="16" name="Group 15"/>
        <xdr:cNvGrpSpPr/>
      </xdr:nvGrpSpPr>
      <xdr:grpSpPr>
        <a:xfrm>
          <a:off x="5122117" y="6123214"/>
          <a:ext cx="5257800" cy="3489325"/>
          <a:chOff x="5248470" y="7007679"/>
          <a:chExt cx="5257800" cy="3489325"/>
        </a:xfrm>
      </xdr:grpSpPr>
      <xdr:pic>
        <xdr:nvPicPr>
          <xdr:cNvPr id="14" name="Picture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48470" y="7007679"/>
            <a:ext cx="5257800" cy="3489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" name="Rectangle 14"/>
          <xdr:cNvSpPr/>
        </xdr:nvSpPr>
        <xdr:spPr>
          <a:xfrm>
            <a:off x="5423420" y="7202067"/>
            <a:ext cx="868891" cy="378064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Slab</a:t>
            </a:r>
            <a:r>
              <a:rPr lang="en-US" sz="1800" b="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 10</a:t>
            </a:r>
            <a:endParaRPr lang="en-US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name="Energy bins 3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ergy bins 30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ergy bins 30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nergy bins 3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topLeftCell="M1" zoomScaleNormal="100" workbookViewId="0">
      <selection activeCell="AG28" sqref="AG28"/>
    </sheetView>
  </sheetViews>
  <sheetFormatPr defaultRowHeight="15" x14ac:dyDescent="0.25"/>
  <cols>
    <col min="1" max="1" width="26.7109375" customWidth="1"/>
    <col min="2" max="2" width="23.85546875" customWidth="1"/>
    <col min="3" max="3" width="24.85546875" customWidth="1"/>
    <col min="4" max="6" width="26" customWidth="1"/>
    <col min="7" max="7" width="32.7109375" customWidth="1"/>
    <col min="8" max="8" width="18.7109375" customWidth="1"/>
    <col min="9" max="9" width="22" customWidth="1"/>
    <col min="10" max="10" width="18.28515625" customWidth="1"/>
    <col min="11" max="12" width="23.140625" customWidth="1"/>
    <col min="13" max="13" width="33.42578125" customWidth="1"/>
    <col min="14" max="14" width="29.28515625" customWidth="1"/>
    <col min="15" max="15" width="25.5703125" customWidth="1"/>
    <col min="16" max="16" width="23.7109375" customWidth="1"/>
    <col min="17" max="17" width="19" customWidth="1"/>
    <col min="18" max="18" width="21.7109375" customWidth="1"/>
    <col min="19" max="19" width="35.140625" customWidth="1"/>
    <col min="20" max="20" width="17.28515625" customWidth="1"/>
    <col min="21" max="21" width="21.42578125" customWidth="1"/>
    <col min="23" max="23" width="12.5703125" customWidth="1"/>
    <col min="27" max="27" width="18.28515625" customWidth="1"/>
    <col min="28" max="28" width="20" customWidth="1"/>
    <col min="29" max="29" width="18.28515625" customWidth="1"/>
    <col min="30" max="30" width="25.42578125" customWidth="1"/>
    <col min="31" max="31" width="18.85546875" customWidth="1"/>
    <col min="32" max="32" width="20.42578125" customWidth="1"/>
    <col min="33" max="33" width="16.28515625" customWidth="1"/>
    <col min="34" max="34" width="20.7109375" customWidth="1"/>
    <col min="35" max="35" width="19.140625" customWidth="1"/>
  </cols>
  <sheetData>
    <row r="1" spans="1:23" x14ac:dyDescent="0.25">
      <c r="A1" s="1" t="s">
        <v>0</v>
      </c>
      <c r="B1" s="2"/>
      <c r="C1" s="251" t="s">
        <v>32</v>
      </c>
      <c r="D1" s="251"/>
      <c r="E1" s="2"/>
      <c r="F1" s="2"/>
      <c r="G1" s="251" t="s">
        <v>1</v>
      </c>
      <c r="H1" s="251"/>
      <c r="I1" s="251"/>
      <c r="J1" s="251"/>
      <c r="K1" s="251"/>
      <c r="L1" s="251"/>
      <c r="M1" s="3" t="s">
        <v>2</v>
      </c>
      <c r="N1" s="4"/>
      <c r="O1" s="4"/>
      <c r="P1" s="252" t="s">
        <v>3</v>
      </c>
      <c r="Q1" s="253"/>
      <c r="R1" s="253"/>
      <c r="S1" s="253"/>
      <c r="T1" s="253"/>
      <c r="U1" s="253"/>
    </row>
    <row r="2" spans="1:23" x14ac:dyDescent="0.25">
      <c r="A2" s="5" t="s">
        <v>4</v>
      </c>
      <c r="B2" s="6"/>
      <c r="C2" s="6"/>
      <c r="D2" s="6"/>
      <c r="E2" s="6"/>
      <c r="F2" s="6"/>
      <c r="G2" s="254" t="s">
        <v>5</v>
      </c>
      <c r="H2" s="251"/>
      <c r="I2" s="251"/>
      <c r="J2" s="251"/>
      <c r="K2" s="251"/>
      <c r="L2" s="251"/>
      <c r="M2" s="7" t="s">
        <v>6</v>
      </c>
      <c r="N2" s="7"/>
      <c r="O2" s="7"/>
      <c r="P2" s="255" t="s">
        <v>7</v>
      </c>
      <c r="Q2" s="256"/>
      <c r="R2" s="256"/>
      <c r="S2" s="256"/>
      <c r="T2" s="256"/>
      <c r="U2" s="256"/>
    </row>
    <row r="3" spans="1:23" x14ac:dyDescent="0.25">
      <c r="A3" s="8"/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  <c r="I3" s="9" t="s">
        <v>15</v>
      </c>
      <c r="J3" s="9" t="s">
        <v>16</v>
      </c>
      <c r="K3" s="11" t="s">
        <v>36</v>
      </c>
      <c r="L3" s="9" t="s">
        <v>37</v>
      </c>
      <c r="M3" s="10" t="s">
        <v>17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11" t="s">
        <v>152</v>
      </c>
      <c r="U3" s="68" t="s">
        <v>151</v>
      </c>
    </row>
    <row r="4" spans="1:23" x14ac:dyDescent="0.25">
      <c r="A4" s="12">
        <v>1</v>
      </c>
      <c r="B4" s="13">
        <v>1.505E-4</v>
      </c>
      <c r="C4" s="13">
        <f>(B4+B5)/2</f>
        <v>1.4800000000000002E-4</v>
      </c>
      <c r="D4" s="14">
        <f>C4*10^6</f>
        <v>148.00000000000003</v>
      </c>
      <c r="E4" s="7">
        <v>0</v>
      </c>
      <c r="F4" s="7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5">
        <v>0</v>
      </c>
      <c r="M4" s="13">
        <v>2.48916E-2</v>
      </c>
      <c r="N4" s="13">
        <f>E4*$M4</f>
        <v>0</v>
      </c>
      <c r="O4" s="13">
        <f>F4*$M4</f>
        <v>0</v>
      </c>
      <c r="P4" s="13">
        <f t="shared" ref="P4:U33" si="0">G4*$M4</f>
        <v>0</v>
      </c>
      <c r="Q4" s="13">
        <f t="shared" si="0"/>
        <v>0</v>
      </c>
      <c r="R4" s="13">
        <f t="shared" si="0"/>
        <v>0</v>
      </c>
      <c r="S4" s="16">
        <f t="shared" si="0"/>
        <v>0</v>
      </c>
      <c r="T4" s="16">
        <f t="shared" si="0"/>
        <v>0</v>
      </c>
      <c r="U4" s="16">
        <f t="shared" si="0"/>
        <v>0</v>
      </c>
    </row>
    <row r="5" spans="1:23" x14ac:dyDescent="0.25">
      <c r="A5" s="12">
        <v>2</v>
      </c>
      <c r="B5" s="13">
        <v>1.4550000000000001E-4</v>
      </c>
      <c r="C5" s="13">
        <f t="shared" ref="C5:C33" si="1">(B5+B6)/2</f>
        <v>1.4299999500000003E-4</v>
      </c>
      <c r="D5" s="14">
        <f t="shared" ref="D5:D33" si="2">C5*10^6</f>
        <v>142.99999500000001</v>
      </c>
      <c r="E5" s="7">
        <v>0</v>
      </c>
      <c r="F5" s="7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5">
        <v>0</v>
      </c>
      <c r="M5" s="13">
        <v>2.4720599829E-2</v>
      </c>
      <c r="N5" s="13">
        <f t="shared" ref="N5:O33" si="3">E5*$M5</f>
        <v>0</v>
      </c>
      <c r="O5" s="13">
        <f t="shared" si="3"/>
        <v>0</v>
      </c>
      <c r="P5" s="13">
        <f t="shared" si="0"/>
        <v>0</v>
      </c>
      <c r="Q5" s="13">
        <f t="shared" si="0"/>
        <v>0</v>
      </c>
      <c r="R5" s="13">
        <f t="shared" si="0"/>
        <v>0</v>
      </c>
      <c r="S5" s="16">
        <f t="shared" si="0"/>
        <v>0</v>
      </c>
      <c r="T5" s="16">
        <f t="shared" si="0"/>
        <v>0</v>
      </c>
      <c r="U5" s="16">
        <f t="shared" si="0"/>
        <v>0</v>
      </c>
      <c r="W5" s="17"/>
    </row>
    <row r="6" spans="1:23" x14ac:dyDescent="0.25">
      <c r="A6" s="12">
        <v>3</v>
      </c>
      <c r="B6" s="13">
        <v>1.4049999000000001E-4</v>
      </c>
      <c r="C6" s="13">
        <f t="shared" si="1"/>
        <v>1.3799999500000001E-4</v>
      </c>
      <c r="D6" s="14">
        <f t="shared" si="2"/>
        <v>137.99999500000001</v>
      </c>
      <c r="E6" s="7">
        <v>0</v>
      </c>
      <c r="F6" s="7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5">
        <v>0</v>
      </c>
      <c r="M6" s="13">
        <v>2.4549599828999999E-2</v>
      </c>
      <c r="N6" s="13">
        <f t="shared" si="3"/>
        <v>0</v>
      </c>
      <c r="O6" s="13">
        <f t="shared" si="3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6">
        <f t="shared" si="0"/>
        <v>0</v>
      </c>
      <c r="T6" s="16">
        <f t="shared" si="0"/>
        <v>0</v>
      </c>
      <c r="U6" s="16">
        <f t="shared" si="0"/>
        <v>0</v>
      </c>
    </row>
    <row r="7" spans="1:23" x14ac:dyDescent="0.25">
      <c r="A7" s="12">
        <v>4</v>
      </c>
      <c r="B7" s="13">
        <v>1.3549999999999999E-4</v>
      </c>
      <c r="C7" s="13">
        <f t="shared" si="1"/>
        <v>1.3299999999999998E-4</v>
      </c>
      <c r="D7" s="14">
        <f t="shared" si="2"/>
        <v>132.99999999999997</v>
      </c>
      <c r="E7" s="7">
        <v>0</v>
      </c>
      <c r="F7" s="7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5">
        <v>0</v>
      </c>
      <c r="M7" s="13">
        <v>2.43786E-2</v>
      </c>
      <c r="N7" s="13">
        <f t="shared" si="3"/>
        <v>0</v>
      </c>
      <c r="O7" s="13">
        <f t="shared" si="3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</row>
    <row r="8" spans="1:23" x14ac:dyDescent="0.25">
      <c r="A8" s="12">
        <v>5</v>
      </c>
      <c r="B8" s="13">
        <v>1.305E-4</v>
      </c>
      <c r="C8" s="13">
        <f t="shared" si="1"/>
        <v>1.2799999999999999E-4</v>
      </c>
      <c r="D8" s="14">
        <f t="shared" si="2"/>
        <v>128</v>
      </c>
      <c r="E8" s="7">
        <v>0</v>
      </c>
      <c r="F8" s="7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5">
        <v>0</v>
      </c>
      <c r="M8" s="13">
        <v>2.4207599999999999E-2</v>
      </c>
      <c r="N8" s="13">
        <f t="shared" si="3"/>
        <v>0</v>
      </c>
      <c r="O8" s="13">
        <f t="shared" si="3"/>
        <v>0</v>
      </c>
      <c r="P8" s="13">
        <f t="shared" si="0"/>
        <v>0</v>
      </c>
      <c r="Q8" s="13">
        <f t="shared" si="0"/>
        <v>0</v>
      </c>
      <c r="R8" s="13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</row>
    <row r="9" spans="1:23" x14ac:dyDescent="0.25">
      <c r="A9" s="12">
        <v>6</v>
      </c>
      <c r="B9" s="13">
        <v>1.2549999999999999E-4</v>
      </c>
      <c r="C9" s="13">
        <f t="shared" si="1"/>
        <v>1.22999995E-4</v>
      </c>
      <c r="D9" s="14">
        <f t="shared" si="2"/>
        <v>122.999995</v>
      </c>
      <c r="E9" s="7">
        <v>0</v>
      </c>
      <c r="F9" s="7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5">
        <v>0</v>
      </c>
      <c r="M9" s="13">
        <v>2.4036599828999999E-2</v>
      </c>
      <c r="N9" s="13">
        <f t="shared" si="3"/>
        <v>0</v>
      </c>
      <c r="O9" s="13">
        <f t="shared" si="3"/>
        <v>0</v>
      </c>
      <c r="P9" s="13">
        <f t="shared" si="0"/>
        <v>0</v>
      </c>
      <c r="Q9" s="13">
        <f t="shared" si="0"/>
        <v>0</v>
      </c>
      <c r="R9" s="13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</row>
    <row r="10" spans="1:23" x14ac:dyDescent="0.25">
      <c r="A10" s="12">
        <v>7</v>
      </c>
      <c r="B10" s="13">
        <v>1.2049999E-4</v>
      </c>
      <c r="C10" s="13">
        <f t="shared" si="1"/>
        <v>1.1799999000000001E-4</v>
      </c>
      <c r="D10" s="14">
        <f t="shared" si="2"/>
        <v>117.99999000000001</v>
      </c>
      <c r="E10" s="13">
        <v>8.2026924000000003E-10</v>
      </c>
      <c r="F10" s="13">
        <v>8.1691914E-10</v>
      </c>
      <c r="G10" s="13">
        <v>8.4295282000000002E-10</v>
      </c>
      <c r="H10" s="13">
        <v>8.5489931999999998E-10</v>
      </c>
      <c r="I10" s="13">
        <v>9.6662854999999995E-10</v>
      </c>
      <c r="J10" s="13">
        <v>1.1437941999999999E-9</v>
      </c>
      <c r="K10" s="13">
        <v>1.2217466E-9</v>
      </c>
      <c r="L10" s="15">
        <v>1.3828932E-9</v>
      </c>
      <c r="M10" s="13">
        <v>2.3865599657999999E-2</v>
      </c>
      <c r="N10" s="13">
        <f t="shared" si="3"/>
        <v>1.9576217293611919E-11</v>
      </c>
      <c r="O10" s="13">
        <f t="shared" si="3"/>
        <v>1.9496265148197652E-11</v>
      </c>
      <c r="P10" s="13">
        <f t="shared" si="0"/>
        <v>2.0117574532702136E-11</v>
      </c>
      <c r="Q10" s="13">
        <f t="shared" si="0"/>
        <v>2.0402684919016431E-11</v>
      </c>
      <c r="R10" s="13">
        <f t="shared" si="0"/>
        <v>2.3069169992293035E-11</v>
      </c>
      <c r="S10" s="16">
        <f t="shared" si="0"/>
        <v>2.7297334468342381E-11</v>
      </c>
      <c r="T10" s="16">
        <f t="shared" si="0"/>
        <v>2.9157715239122663E-11</v>
      </c>
      <c r="U10" s="16">
        <f t="shared" si="0"/>
        <v>3.3003575480970524E-11</v>
      </c>
    </row>
    <row r="11" spans="1:23" x14ac:dyDescent="0.25">
      <c r="A11" s="12">
        <v>8</v>
      </c>
      <c r="B11" s="13">
        <v>1.1549999E-4</v>
      </c>
      <c r="C11" s="13">
        <f t="shared" si="1"/>
        <v>1.1299998999999999E-4</v>
      </c>
      <c r="D11" s="14">
        <f t="shared" si="2"/>
        <v>112.99999</v>
      </c>
      <c r="E11" s="13">
        <v>2.42724456E-9</v>
      </c>
      <c r="F11" s="13">
        <v>2.3725952599999998E-9</v>
      </c>
      <c r="G11" s="13">
        <v>2.6880113800000001E-9</v>
      </c>
      <c r="H11" s="13">
        <v>2.8075405800000001E-9</v>
      </c>
      <c r="I11" s="13">
        <v>3.1590179499999999E-9</v>
      </c>
      <c r="J11" s="13">
        <v>3.1041842E-9</v>
      </c>
      <c r="K11" s="13">
        <v>3.9059804999999999E-9</v>
      </c>
      <c r="L11" s="15">
        <v>4.6932775000000002E-9</v>
      </c>
      <c r="M11" s="13">
        <v>2.3694599657999998E-2</v>
      </c>
      <c r="N11" s="13">
        <f t="shared" si="3"/>
        <v>5.7512588121258356E-11</v>
      </c>
      <c r="O11" s="13">
        <f t="shared" si="3"/>
        <v>5.6217694836168415E-11</v>
      </c>
      <c r="P11" s="13">
        <f t="shared" si="0"/>
        <v>6.3691353525248109E-11</v>
      </c>
      <c r="Q11" s="13">
        <f t="shared" si="0"/>
        <v>6.6523550066689124E-11</v>
      </c>
      <c r="R11" s="13">
        <f t="shared" si="0"/>
        <v>7.4851665637685855E-11</v>
      </c>
      <c r="S11" s="16">
        <f t="shared" si="0"/>
        <v>7.3552401883688995E-11</v>
      </c>
      <c r="T11" s="16">
        <f t="shared" si="0"/>
        <v>9.2550644219454664E-11</v>
      </c>
      <c r="U11" s="16">
        <f t="shared" si="0"/>
        <v>1.1120533144639909E-10</v>
      </c>
    </row>
    <row r="12" spans="1:23" x14ac:dyDescent="0.25">
      <c r="A12" s="12">
        <v>9</v>
      </c>
      <c r="B12" s="13">
        <v>1.1049999E-4</v>
      </c>
      <c r="C12" s="13">
        <f t="shared" si="1"/>
        <v>1.07999995E-4</v>
      </c>
      <c r="D12" s="14">
        <f t="shared" si="2"/>
        <v>107.999995</v>
      </c>
      <c r="E12" s="13">
        <v>3.9118739000000001E-9</v>
      </c>
      <c r="F12" s="13">
        <v>4.0461744999999997E-9</v>
      </c>
      <c r="G12" s="13">
        <v>4.4739152000000003E-9</v>
      </c>
      <c r="H12" s="13">
        <v>4.5504313999999996E-9</v>
      </c>
      <c r="I12" s="13">
        <v>4.9752956999999998E-9</v>
      </c>
      <c r="J12" s="13">
        <v>4.8863984000000003E-9</v>
      </c>
      <c r="K12" s="13">
        <v>6.3580728999999998E-9</v>
      </c>
      <c r="L12" s="15">
        <v>7.1256062999999998E-9</v>
      </c>
      <c r="M12" s="13">
        <v>2.3523599829E-2</v>
      </c>
      <c r="N12" s="13">
        <f t="shared" si="3"/>
        <v>9.2021356205109569E-11</v>
      </c>
      <c r="O12" s="13">
        <f t="shared" si="3"/>
        <v>9.5180589776304157E-11</v>
      </c>
      <c r="P12" s="13">
        <f t="shared" si="0"/>
        <v>1.0524259083368051E-10</v>
      </c>
      <c r="Q12" s="13">
        <f t="shared" si="0"/>
        <v>1.0704252730291622E-10</v>
      </c>
      <c r="R12" s="13">
        <f t="shared" si="0"/>
        <v>1.1703686507774444E-10</v>
      </c>
      <c r="S12" s="16">
        <f t="shared" si="0"/>
        <v>1.1494568056666588E-10</v>
      </c>
      <c r="T12" s="16">
        <f t="shared" si="0"/>
        <v>1.4956476258320953E-10</v>
      </c>
      <c r="U12" s="16">
        <f t="shared" si="0"/>
        <v>1.6761991114020132E-10</v>
      </c>
    </row>
    <row r="13" spans="1:23" x14ac:dyDescent="0.25">
      <c r="A13" s="12">
        <v>10</v>
      </c>
      <c r="B13" s="13">
        <v>1.055E-4</v>
      </c>
      <c r="C13" s="13">
        <f t="shared" si="1"/>
        <v>1.02999995E-4</v>
      </c>
      <c r="D13" s="14">
        <f t="shared" si="2"/>
        <v>102.999995</v>
      </c>
      <c r="E13" s="13">
        <v>5.2842032999999998E-9</v>
      </c>
      <c r="F13" s="13">
        <v>4.8498580999999998E-9</v>
      </c>
      <c r="G13" s="13">
        <v>5.9511635999999999E-9</v>
      </c>
      <c r="H13" s="13">
        <v>6.1437126999999997E-9</v>
      </c>
      <c r="I13" s="13">
        <v>6.9479517999999999E-9</v>
      </c>
      <c r="J13" s="13">
        <v>6.7285872000000002E-9</v>
      </c>
      <c r="K13" s="13">
        <v>8.84848E-9</v>
      </c>
      <c r="L13" s="15">
        <v>1.011636E-8</v>
      </c>
      <c r="M13" s="13">
        <v>2.3352599828999999E-2</v>
      </c>
      <c r="N13" s="13">
        <f t="shared" si="3"/>
        <v>1.2339988507998122E-10</v>
      </c>
      <c r="O13" s="13">
        <f t="shared" si="3"/>
        <v>1.1325679543673426E-10</v>
      </c>
      <c r="P13" s="13">
        <f t="shared" si="0"/>
        <v>1.3897514206771101E-10</v>
      </c>
      <c r="Q13" s="13">
        <f t="shared" si="0"/>
        <v>1.4347166414744513E-10</v>
      </c>
      <c r="R13" s="13">
        <f t="shared" si="0"/>
        <v>1.6225273801658024E-10</v>
      </c>
      <c r="S13" s="16">
        <f t="shared" si="0"/>
        <v>1.571300042961316E-10</v>
      </c>
      <c r="T13" s="16">
        <f t="shared" si="0"/>
        <v>2.066350125349099E-10</v>
      </c>
      <c r="U13" s="16">
        <f t="shared" si="0"/>
        <v>2.3624330680610243E-10</v>
      </c>
    </row>
    <row r="14" spans="1:23" x14ac:dyDescent="0.25">
      <c r="A14" s="12">
        <v>11</v>
      </c>
      <c r="B14" s="13">
        <v>1.0049999E-4</v>
      </c>
      <c r="C14" s="13">
        <f t="shared" si="1"/>
        <v>9.7999991000000006E-5</v>
      </c>
      <c r="D14" s="14">
        <f t="shared" si="2"/>
        <v>97.999991000000009</v>
      </c>
      <c r="E14" s="13">
        <v>6.5483669999999997E-9</v>
      </c>
      <c r="F14" s="13">
        <v>6.6898929999999997E-9</v>
      </c>
      <c r="G14" s="13">
        <v>7.3164639999999998E-9</v>
      </c>
      <c r="H14" s="13">
        <v>7.3039509999999997E-9</v>
      </c>
      <c r="I14" s="13">
        <v>8.5090809999999996E-9</v>
      </c>
      <c r="J14" s="13">
        <v>8.5660489999999995E-9</v>
      </c>
      <c r="K14" s="13">
        <v>1.083453E-8</v>
      </c>
      <c r="L14" s="15">
        <v>1.1948032000000001E-8</v>
      </c>
      <c r="M14" s="13">
        <v>2.3332000368999999E-2</v>
      </c>
      <c r="N14" s="13">
        <f t="shared" si="3"/>
        <v>1.5278650126034741E-10</v>
      </c>
      <c r="O14" s="13">
        <f t="shared" si="3"/>
        <v>1.560885859445705E-10</v>
      </c>
      <c r="P14" s="13">
        <f t="shared" si="0"/>
        <v>1.7070774074777521E-10</v>
      </c>
      <c r="Q14" s="13">
        <f t="shared" si="0"/>
        <v>1.704157874271579E-10</v>
      </c>
      <c r="R14" s="13">
        <f t="shared" si="0"/>
        <v>1.9853388103185087E-10</v>
      </c>
      <c r="S14" s="16">
        <f t="shared" si="0"/>
        <v>1.9986305842887207E-10</v>
      </c>
      <c r="T14" s="16">
        <f t="shared" si="0"/>
        <v>2.5279125795794154E-10</v>
      </c>
      <c r="U14" s="16">
        <f t="shared" si="0"/>
        <v>2.7877148703282382E-10</v>
      </c>
    </row>
    <row r="15" spans="1:23" x14ac:dyDescent="0.25">
      <c r="A15" s="12">
        <v>12</v>
      </c>
      <c r="B15" s="13">
        <v>9.5499991999999995E-5</v>
      </c>
      <c r="C15" s="13">
        <f t="shared" si="1"/>
        <v>9.2999995000000004E-5</v>
      </c>
      <c r="D15" s="14">
        <f t="shared" si="2"/>
        <v>92.999994999999998</v>
      </c>
      <c r="E15" s="13">
        <v>7.6842289999999997E-9</v>
      </c>
      <c r="F15" s="13">
        <v>7.6067039999999998E-9</v>
      </c>
      <c r="G15" s="13">
        <v>8.6480000000000007E-9</v>
      </c>
      <c r="H15" s="13">
        <v>8.6023789999999999E-9</v>
      </c>
      <c r="I15" s="13">
        <v>1.0082301000000001E-8</v>
      </c>
      <c r="J15" s="13">
        <v>9.6738370000000005E-9</v>
      </c>
      <c r="K15" s="13">
        <v>1.2609217E-8</v>
      </c>
      <c r="L15" s="15">
        <v>1.4260293999999999E-8</v>
      </c>
      <c r="M15" s="13">
        <v>2.3537000205000002E-2</v>
      </c>
      <c r="N15" s="13">
        <f t="shared" si="3"/>
        <v>1.8086369954826695E-10</v>
      </c>
      <c r="O15" s="13">
        <f t="shared" si="3"/>
        <v>1.7903899360737434E-10</v>
      </c>
      <c r="P15" s="13">
        <f t="shared" si="0"/>
        <v>2.0354797777284004E-10</v>
      </c>
      <c r="Q15" s="13">
        <f t="shared" si="0"/>
        <v>2.0247419628648772E-10</v>
      </c>
      <c r="R15" s="13">
        <f t="shared" si="0"/>
        <v>2.3730712070387174E-10</v>
      </c>
      <c r="S15" s="16">
        <f t="shared" si="0"/>
        <v>2.2769310345213662E-10</v>
      </c>
      <c r="T15" s="16">
        <f t="shared" si="0"/>
        <v>2.9678314311388953E-10</v>
      </c>
      <c r="U15" s="16">
        <f t="shared" si="0"/>
        <v>3.3564454280136026E-10</v>
      </c>
    </row>
    <row r="16" spans="1:23" x14ac:dyDescent="0.25">
      <c r="A16" s="12">
        <v>13</v>
      </c>
      <c r="B16" s="13">
        <v>9.0499997999999999E-5</v>
      </c>
      <c r="C16" s="13">
        <f t="shared" si="1"/>
        <v>8.7999996999999996E-5</v>
      </c>
      <c r="D16" s="14">
        <f t="shared" si="2"/>
        <v>87.999996999999993</v>
      </c>
      <c r="E16" s="13">
        <v>8.4823450000000002E-9</v>
      </c>
      <c r="F16" s="13">
        <v>8.5597119999999994E-9</v>
      </c>
      <c r="G16" s="13">
        <v>9.7623170000000001E-9</v>
      </c>
      <c r="H16" s="13">
        <v>9.5151049999999999E-9</v>
      </c>
      <c r="I16" s="13">
        <v>1.1208474999999999E-8</v>
      </c>
      <c r="J16" s="13">
        <v>1.0876527E-8</v>
      </c>
      <c r="K16" s="13">
        <v>1.4303186E-8</v>
      </c>
      <c r="L16" s="15">
        <v>1.6625996999999998E-8</v>
      </c>
      <c r="M16" s="13">
        <v>2.3742000123000002E-2</v>
      </c>
      <c r="N16" s="13">
        <f t="shared" si="3"/>
        <v>2.0138783603332846E-10</v>
      </c>
      <c r="O16" s="13">
        <f t="shared" si="3"/>
        <v>2.0322468335684457E-10</v>
      </c>
      <c r="P16" s="13">
        <f t="shared" si="0"/>
        <v>2.31776931414765E-10</v>
      </c>
      <c r="Q16" s="13">
        <f t="shared" si="0"/>
        <v>2.2590762408035793E-10</v>
      </c>
      <c r="R16" s="13">
        <f t="shared" si="0"/>
        <v>2.6611161482864243E-10</v>
      </c>
      <c r="S16" s="16">
        <f t="shared" si="0"/>
        <v>2.5823050537181285E-10</v>
      </c>
      <c r="T16" s="16">
        <f t="shared" si="0"/>
        <v>3.3958624377129189E-10</v>
      </c>
      <c r="U16" s="16">
        <f t="shared" si="0"/>
        <v>3.9473442281899765E-10</v>
      </c>
    </row>
    <row r="17" spans="1:35" x14ac:dyDescent="0.25">
      <c r="A17" s="12">
        <v>14</v>
      </c>
      <c r="B17" s="13">
        <v>8.5499995999999994E-5</v>
      </c>
      <c r="C17" s="13">
        <f t="shared" si="1"/>
        <v>8.2999995500000003E-5</v>
      </c>
      <c r="D17" s="14">
        <f t="shared" si="2"/>
        <v>82.999995499999997</v>
      </c>
      <c r="E17" s="13">
        <v>9.5986580000000006E-9</v>
      </c>
      <c r="F17" s="13">
        <v>9.4701559999999999E-9</v>
      </c>
      <c r="G17" s="13">
        <v>1.0747357E-8</v>
      </c>
      <c r="H17" s="13">
        <v>1.1020745E-8</v>
      </c>
      <c r="I17" s="13">
        <v>1.2168087E-8</v>
      </c>
      <c r="J17" s="13">
        <v>1.2219152999999999E-8</v>
      </c>
      <c r="K17" s="13">
        <v>1.5437784E-8</v>
      </c>
      <c r="L17" s="15">
        <v>1.7827858E-8</v>
      </c>
      <c r="M17" s="13">
        <v>2.3947000184500002E-2</v>
      </c>
      <c r="N17" s="13">
        <f t="shared" si="3"/>
        <v>2.2985906489695244E-10</v>
      </c>
      <c r="O17" s="13">
        <f t="shared" si="3"/>
        <v>2.2678182747924381E-10</v>
      </c>
      <c r="P17" s="13">
        <f t="shared" si="0"/>
        <v>2.5736696006188739E-10</v>
      </c>
      <c r="Q17" s="13">
        <f t="shared" si="0"/>
        <v>2.6391378254832748E-10</v>
      </c>
      <c r="R17" s="13">
        <f t="shared" si="0"/>
        <v>2.9138918163401205E-10</v>
      </c>
      <c r="S17" s="16">
        <f t="shared" si="0"/>
        <v>2.9261205914543372E-10</v>
      </c>
      <c r="T17" s="16">
        <f t="shared" si="0"/>
        <v>3.6968861629627115E-10</v>
      </c>
      <c r="U17" s="16">
        <f t="shared" si="0"/>
        <v>4.2692371881523985E-10</v>
      </c>
    </row>
    <row r="18" spans="1:35" x14ac:dyDescent="0.25">
      <c r="A18" s="12">
        <v>15</v>
      </c>
      <c r="B18" s="13">
        <v>8.0499994999999998E-5</v>
      </c>
      <c r="C18" s="13">
        <f t="shared" si="1"/>
        <v>7.7999993999999995E-5</v>
      </c>
      <c r="D18" s="14">
        <f t="shared" si="2"/>
        <v>77.999994000000001</v>
      </c>
      <c r="E18" s="13">
        <v>1.026908E-8</v>
      </c>
      <c r="F18" s="13">
        <v>1.0236501000000001E-8</v>
      </c>
      <c r="G18" s="13">
        <v>1.1419281E-8</v>
      </c>
      <c r="H18" s="13">
        <v>1.0822273E-8</v>
      </c>
      <c r="I18" s="13">
        <v>1.3496311E-8</v>
      </c>
      <c r="J18" s="13">
        <v>1.2892248E-8</v>
      </c>
      <c r="K18" s="13">
        <v>1.6672026E-8</v>
      </c>
      <c r="L18" s="15">
        <v>1.9089602E-8</v>
      </c>
      <c r="M18" s="13">
        <v>2.4704001902000002E-2</v>
      </c>
      <c r="N18" s="13">
        <f t="shared" si="3"/>
        <v>2.5368737185179016E-10</v>
      </c>
      <c r="O18" s="13">
        <f t="shared" si="3"/>
        <v>2.5288254017382493E-10</v>
      </c>
      <c r="P18" s="13">
        <f t="shared" si="0"/>
        <v>2.821019395434725E-10</v>
      </c>
      <c r="Q18" s="13">
        <f t="shared" si="0"/>
        <v>2.6735345277596326E-10</v>
      </c>
      <c r="R18" s="13">
        <f t="shared" si="0"/>
        <v>3.3341289261398358E-10</v>
      </c>
      <c r="S18" s="16">
        <f t="shared" si="0"/>
        <v>3.1849011911305571E-10</v>
      </c>
      <c r="T18" s="16">
        <f t="shared" si="0"/>
        <v>4.1186576201419351E-10</v>
      </c>
      <c r="U18" s="16">
        <f t="shared" si="0"/>
        <v>4.7158956411642309E-10</v>
      </c>
    </row>
    <row r="19" spans="1:35" x14ac:dyDescent="0.25">
      <c r="A19" s="12">
        <v>16</v>
      </c>
      <c r="B19" s="13">
        <v>7.5499993000000006E-5</v>
      </c>
      <c r="C19" s="13">
        <f t="shared" si="1"/>
        <v>7.2999992000000004E-5</v>
      </c>
      <c r="D19" s="14">
        <f t="shared" si="2"/>
        <v>72.999992000000006</v>
      </c>
      <c r="E19" s="13">
        <v>1.0480939E-8</v>
      </c>
      <c r="F19" s="13">
        <v>1.0419616E-8</v>
      </c>
      <c r="G19" s="13">
        <v>1.1876018999999999E-8</v>
      </c>
      <c r="H19" s="13">
        <v>1.1128833E-8</v>
      </c>
      <c r="I19" s="13">
        <v>1.3470505E-8</v>
      </c>
      <c r="J19" s="13">
        <v>1.3457885E-8</v>
      </c>
      <c r="K19" s="13">
        <v>1.7416557000000001E-8</v>
      </c>
      <c r="L19" s="15">
        <v>1.9422790000000001E-8</v>
      </c>
      <c r="M19" s="13">
        <v>2.6289002536E-2</v>
      </c>
      <c r="N19" s="13">
        <f t="shared" si="3"/>
        <v>2.7553343195066131E-10</v>
      </c>
      <c r="O19" s="13">
        <f t="shared" si="3"/>
        <v>2.739213114481462E-10</v>
      </c>
      <c r="P19" s="13">
        <f t="shared" si="0"/>
        <v>3.1220869360858417E-10</v>
      </c>
      <c r="Q19" s="13">
        <f t="shared" si="0"/>
        <v>2.9256591895972047E-10</v>
      </c>
      <c r="R19" s="13">
        <f t="shared" si="0"/>
        <v>3.5412614010620065E-10</v>
      </c>
      <c r="S19" s="16">
        <f t="shared" si="0"/>
        <v>3.5379437289419635E-10</v>
      </c>
      <c r="T19" s="16">
        <f t="shared" si="0"/>
        <v>4.5786391114138858E-10</v>
      </c>
      <c r="U19" s="16">
        <f t="shared" si="0"/>
        <v>5.1060577556619547E-10</v>
      </c>
    </row>
    <row r="20" spans="1:35" x14ac:dyDescent="0.25">
      <c r="A20" s="12">
        <v>17</v>
      </c>
      <c r="B20" s="13">
        <v>7.0499991000000001E-5</v>
      </c>
      <c r="C20" s="13">
        <f t="shared" si="1"/>
        <v>6.7999993999999996E-5</v>
      </c>
      <c r="D20" s="14">
        <f t="shared" si="2"/>
        <v>67.999994000000001</v>
      </c>
      <c r="E20" s="13">
        <v>1.5252958000000001E-8</v>
      </c>
      <c r="F20" s="13">
        <v>1.4694386E-8</v>
      </c>
      <c r="G20" s="13">
        <v>1.7498792E-8</v>
      </c>
      <c r="H20" s="13">
        <v>1.6891896E-8</v>
      </c>
      <c r="I20" s="13">
        <v>2.0083006E-8</v>
      </c>
      <c r="J20" s="13">
        <v>1.9654067E-8</v>
      </c>
      <c r="K20" s="13">
        <v>2.5258069999999999E-8</v>
      </c>
      <c r="L20" s="15">
        <v>2.9093300000000001E-8</v>
      </c>
      <c r="M20" s="13">
        <v>2.7874001902000001E-2</v>
      </c>
      <c r="N20" s="13">
        <f t="shared" si="3"/>
        <v>4.2516098030312616E-10</v>
      </c>
      <c r="O20" s="13">
        <f t="shared" si="3"/>
        <v>4.0959134331272218E-10</v>
      </c>
      <c r="P20" s="13">
        <f t="shared" si="0"/>
        <v>4.8776136149070244E-10</v>
      </c>
      <c r="Q20" s="13">
        <f t="shared" si="0"/>
        <v>4.7084474123238622E-10</v>
      </c>
      <c r="R20" s="13">
        <f t="shared" si="0"/>
        <v>5.5979374744187741E-10</v>
      </c>
      <c r="S20" s="16">
        <f t="shared" si="0"/>
        <v>5.4783750094003542E-10</v>
      </c>
      <c r="T20" s="16">
        <f t="shared" si="0"/>
        <v>7.0404349122084912E-10</v>
      </c>
      <c r="U20" s="16">
        <f t="shared" si="0"/>
        <v>8.1094669953545667E-10</v>
      </c>
    </row>
    <row r="21" spans="1:35" x14ac:dyDescent="0.25">
      <c r="A21" s="12">
        <v>18</v>
      </c>
      <c r="B21" s="13">
        <v>6.5499997000000005E-5</v>
      </c>
      <c r="C21" s="13">
        <f t="shared" si="1"/>
        <v>6.2999997999999994E-5</v>
      </c>
      <c r="D21" s="14">
        <f t="shared" si="2"/>
        <v>62.999997999999991</v>
      </c>
      <c r="E21" s="13">
        <v>1.3552387E-8</v>
      </c>
      <c r="F21" s="13">
        <v>1.2778969E-8</v>
      </c>
      <c r="G21" s="13">
        <v>1.5471316999999999E-8</v>
      </c>
      <c r="H21" s="13">
        <v>1.5160704000000001E-8</v>
      </c>
      <c r="I21" s="13">
        <v>1.7831819999999999E-8</v>
      </c>
      <c r="J21" s="13">
        <v>1.769289E-8</v>
      </c>
      <c r="K21" s="13">
        <v>2.259431E-8</v>
      </c>
      <c r="L21" s="15">
        <v>2.5339089999999998E-8</v>
      </c>
      <c r="M21" s="13">
        <v>2.9459000634000004E-2</v>
      </c>
      <c r="N21" s="13">
        <f t="shared" si="3"/>
        <v>3.9923977722521344E-10</v>
      </c>
      <c r="O21" s="13">
        <f t="shared" si="3"/>
        <v>3.7645565587286641E-10</v>
      </c>
      <c r="P21" s="13">
        <f t="shared" si="0"/>
        <v>4.5576953731181499E-10</v>
      </c>
      <c r="Q21" s="13">
        <f t="shared" si="0"/>
        <v>4.4661918874788643E-10</v>
      </c>
      <c r="R21" s="13">
        <f t="shared" si="0"/>
        <v>5.2530759668537394E-10</v>
      </c>
      <c r="S21" s="16">
        <f t="shared" si="0"/>
        <v>5.2121485772729236E-10</v>
      </c>
      <c r="T21" s="16">
        <f t="shared" si="0"/>
        <v>6.6560579261479267E-10</v>
      </c>
      <c r="U21" s="16">
        <f t="shared" si="0"/>
        <v>7.4646426837498313E-10</v>
      </c>
      <c r="AB21" s="143" t="s">
        <v>11</v>
      </c>
      <c r="AC21" s="143" t="s">
        <v>12</v>
      </c>
      <c r="AD21" s="143" t="s">
        <v>13</v>
      </c>
      <c r="AE21" s="143" t="s">
        <v>14</v>
      </c>
      <c r="AF21" s="143" t="s">
        <v>15</v>
      </c>
      <c r="AG21" s="143" t="s">
        <v>16</v>
      </c>
      <c r="AH21" s="11" t="s">
        <v>152</v>
      </c>
      <c r="AI21" s="142" t="s">
        <v>151</v>
      </c>
    </row>
    <row r="22" spans="1:35" x14ac:dyDescent="0.25">
      <c r="A22" s="12">
        <v>19</v>
      </c>
      <c r="B22" s="13">
        <v>6.0499998999999997E-5</v>
      </c>
      <c r="C22" s="13">
        <f t="shared" si="1"/>
        <v>5.7999997999999995E-5</v>
      </c>
      <c r="D22" s="14">
        <f t="shared" si="2"/>
        <v>57.999997999999998</v>
      </c>
      <c r="E22" s="13">
        <v>2.0413876E-8</v>
      </c>
      <c r="F22" s="13">
        <v>1.9768925999999999E-8</v>
      </c>
      <c r="G22" s="13">
        <v>2.2995229999999999E-8</v>
      </c>
      <c r="H22" s="13">
        <v>2.2940839999999999E-8</v>
      </c>
      <c r="I22" s="13">
        <v>2.6369269999999999E-8</v>
      </c>
      <c r="J22" s="13">
        <v>2.6592159999999999E-8</v>
      </c>
      <c r="K22" s="13">
        <v>3.4011599999999999E-8</v>
      </c>
      <c r="L22" s="15">
        <v>3.7904190000000001E-8</v>
      </c>
      <c r="M22" s="13">
        <v>3.2524002114000014E-2</v>
      </c>
      <c r="N22" s="13">
        <f t="shared" si="3"/>
        <v>6.6394094617893416E-10</v>
      </c>
      <c r="O22" s="13">
        <f t="shared" si="3"/>
        <v>6.4296459101550978E-10</v>
      </c>
      <c r="P22" s="13">
        <f t="shared" si="0"/>
        <v>7.4789690913191651E-10</v>
      </c>
      <c r="Q22" s="13">
        <f t="shared" si="0"/>
        <v>7.4612792865693607E-10</v>
      </c>
      <c r="R22" s="13">
        <f t="shared" si="0"/>
        <v>8.5763419322463718E-10</v>
      </c>
      <c r="S22" s="16">
        <f t="shared" si="0"/>
        <v>8.648834680558266E-10</v>
      </c>
      <c r="T22" s="16">
        <f t="shared" si="0"/>
        <v>1.1061933503005229E-9</v>
      </c>
      <c r="U22" s="16">
        <f t="shared" si="0"/>
        <v>1.2327959556894581E-9</v>
      </c>
      <c r="AA22" s="35" t="s">
        <v>150</v>
      </c>
      <c r="AB22" s="70">
        <v>5573</v>
      </c>
      <c r="AC22" s="70">
        <v>6024</v>
      </c>
      <c r="AD22" s="70">
        <v>5557</v>
      </c>
      <c r="AE22" s="70">
        <v>6013</v>
      </c>
      <c r="AF22" s="70">
        <v>5538</v>
      </c>
      <c r="AG22" s="70">
        <v>5995</v>
      </c>
      <c r="AH22" s="70">
        <v>4720</v>
      </c>
      <c r="AI22" s="70">
        <v>5935</v>
      </c>
    </row>
    <row r="23" spans="1:35" x14ac:dyDescent="0.25">
      <c r="A23" s="12">
        <v>20</v>
      </c>
      <c r="B23" s="13">
        <v>5.5499996999999999E-5</v>
      </c>
      <c r="C23" s="13">
        <f t="shared" si="1"/>
        <v>5.2999997999999995E-5</v>
      </c>
      <c r="D23" s="14">
        <f t="shared" si="2"/>
        <v>52.999997999999998</v>
      </c>
      <c r="E23" s="13">
        <v>1.2702059999999999E-8</v>
      </c>
      <c r="F23" s="13">
        <v>1.250677E-8</v>
      </c>
      <c r="G23" s="13">
        <v>1.458274E-8</v>
      </c>
      <c r="H23" s="13">
        <v>1.421969E-8</v>
      </c>
      <c r="I23" s="13">
        <v>1.6577780000000001E-8</v>
      </c>
      <c r="J23" s="13">
        <v>1.590355E-8</v>
      </c>
      <c r="K23" s="13">
        <v>2.117546E-8</v>
      </c>
      <c r="L23" s="15">
        <v>2.3672650000000001E-8</v>
      </c>
      <c r="M23" s="13">
        <v>3.7809002114000012E-2</v>
      </c>
      <c r="N23" s="13">
        <f t="shared" si="3"/>
        <v>4.8025221339215498E-10</v>
      </c>
      <c r="O23" s="13">
        <f t="shared" si="3"/>
        <v>4.7286849336931192E-10</v>
      </c>
      <c r="P23" s="13">
        <f t="shared" si="0"/>
        <v>5.5135884748791255E-10</v>
      </c>
      <c r="Q23" s="13">
        <f t="shared" si="0"/>
        <v>5.3763228927042484E-10</v>
      </c>
      <c r="R23" s="13">
        <f t="shared" si="0"/>
        <v>6.2678931906542718E-10</v>
      </c>
      <c r="S23" s="16">
        <f t="shared" si="0"/>
        <v>6.0129735557010486E-10</v>
      </c>
      <c r="T23" s="16">
        <f t="shared" si="0"/>
        <v>8.0062301190492275E-10</v>
      </c>
      <c r="U23" s="16">
        <f t="shared" si="0"/>
        <v>8.9503927389398241E-10</v>
      </c>
      <c r="AA23" s="35" t="s">
        <v>158</v>
      </c>
      <c r="AB23" s="70">
        <v>6010.1886641611691</v>
      </c>
      <c r="AC23" s="70">
        <v>5878.076380495535</v>
      </c>
      <c r="AD23" s="70">
        <v>5963.4634163132405</v>
      </c>
      <c r="AE23" s="70">
        <v>5830.8082631891375</v>
      </c>
      <c r="AF23" s="70">
        <v>6036.9870381050523</v>
      </c>
      <c r="AG23" s="70">
        <v>5906.2935929312016</v>
      </c>
      <c r="AH23" s="70">
        <v>5228.0552091549116</v>
      </c>
      <c r="AI23" s="70">
        <v>5903.3612561255432</v>
      </c>
    </row>
    <row r="24" spans="1:35" x14ac:dyDescent="0.25">
      <c r="A24" s="12">
        <v>21</v>
      </c>
      <c r="B24" s="13">
        <v>5.0499998999999998E-5</v>
      </c>
      <c r="C24" s="13">
        <f t="shared" si="1"/>
        <v>4.8000000000000001E-5</v>
      </c>
      <c r="D24" s="14">
        <f t="shared" si="2"/>
        <v>48</v>
      </c>
      <c r="E24" s="13">
        <v>1.136563E-8</v>
      </c>
      <c r="F24" s="13">
        <v>1.1285350000000001E-8</v>
      </c>
      <c r="G24" s="13">
        <v>1.2856860000000001E-8</v>
      </c>
      <c r="H24" s="13">
        <v>1.2141549999999999E-8</v>
      </c>
      <c r="I24" s="13">
        <v>1.475054E-8</v>
      </c>
      <c r="J24" s="13">
        <v>1.469953E-8</v>
      </c>
      <c r="K24" s="13">
        <v>1.858126E-8</v>
      </c>
      <c r="L24" s="15">
        <v>2.1482609999999999E-8</v>
      </c>
      <c r="M24" s="13">
        <v>4.6449999999999991E-2</v>
      </c>
      <c r="N24" s="13">
        <f t="shared" si="3"/>
        <v>5.2793351349999988E-10</v>
      </c>
      <c r="O24" s="13">
        <f t="shared" si="3"/>
        <v>5.2420450749999987E-10</v>
      </c>
      <c r="P24" s="13">
        <f t="shared" si="0"/>
        <v>5.9720114699999988E-10</v>
      </c>
      <c r="Q24" s="13">
        <f t="shared" si="0"/>
        <v>5.6397499749999984E-10</v>
      </c>
      <c r="R24" s="13">
        <f t="shared" si="0"/>
        <v>6.8516258299999988E-10</v>
      </c>
      <c r="S24" s="16">
        <f t="shared" si="0"/>
        <v>6.8279316849999991E-10</v>
      </c>
      <c r="T24" s="16">
        <f t="shared" si="0"/>
        <v>8.6309952699999978E-10</v>
      </c>
      <c r="U24" s="16">
        <f t="shared" si="0"/>
        <v>9.9786723449999969E-10</v>
      </c>
    </row>
    <row r="25" spans="1:35" x14ac:dyDescent="0.25">
      <c r="A25" s="12">
        <v>22</v>
      </c>
      <c r="B25" s="13">
        <v>4.5500000999999997E-5</v>
      </c>
      <c r="C25" s="13">
        <f t="shared" si="1"/>
        <v>4.3000000000000002E-5</v>
      </c>
      <c r="D25" s="14">
        <f t="shared" si="2"/>
        <v>43</v>
      </c>
      <c r="E25" s="13">
        <v>9.1858399999999907E-9</v>
      </c>
      <c r="F25" s="13">
        <v>8.8340800000000105E-9</v>
      </c>
      <c r="G25" s="13">
        <v>1.019603E-8</v>
      </c>
      <c r="H25" s="13">
        <v>1.02517E-8</v>
      </c>
      <c r="I25" s="13">
        <v>1.1874819999999999E-8</v>
      </c>
      <c r="J25" s="13">
        <v>1.1652239999999999E-8</v>
      </c>
      <c r="K25" s="13">
        <v>1.5065150000000001E-8</v>
      </c>
      <c r="L25" s="15">
        <v>1.740821E-8</v>
      </c>
      <c r="M25" s="13">
        <v>6.0124999999999984E-2</v>
      </c>
      <c r="N25" s="13">
        <f t="shared" si="3"/>
        <v>5.5229862999999932E-10</v>
      </c>
      <c r="O25" s="13">
        <f t="shared" si="3"/>
        <v>5.3114906000000054E-10</v>
      </c>
      <c r="P25" s="13">
        <f t="shared" si="0"/>
        <v>6.1303630374999988E-10</v>
      </c>
      <c r="Q25" s="13">
        <f t="shared" si="0"/>
        <v>6.1638346249999986E-10</v>
      </c>
      <c r="R25" s="13">
        <f t="shared" si="0"/>
        <v>7.1397355249999982E-10</v>
      </c>
      <c r="S25" s="16">
        <f t="shared" si="0"/>
        <v>7.0059092999999976E-10</v>
      </c>
      <c r="T25" s="16">
        <f t="shared" si="0"/>
        <v>9.0579214374999979E-10</v>
      </c>
      <c r="U25" s="16">
        <f t="shared" si="0"/>
        <v>1.0466686262499998E-9</v>
      </c>
    </row>
    <row r="26" spans="1:35" x14ac:dyDescent="0.25">
      <c r="A26" s="12">
        <v>23</v>
      </c>
      <c r="B26" s="13">
        <v>4.0499998999999999E-5</v>
      </c>
      <c r="C26" s="13">
        <f t="shared" si="1"/>
        <v>3.7999997999999997E-5</v>
      </c>
      <c r="D26" s="14">
        <f t="shared" si="2"/>
        <v>37.999997999999998</v>
      </c>
      <c r="E26" s="13">
        <v>6.3543300000000103E-9</v>
      </c>
      <c r="F26" s="13">
        <v>6.2995099999999904E-9</v>
      </c>
      <c r="G26" s="13">
        <v>7.1795300000000003E-9</v>
      </c>
      <c r="H26" s="13">
        <v>6.8505999999999904E-9</v>
      </c>
      <c r="I26" s="13">
        <v>8.2574500000000102E-9</v>
      </c>
      <c r="J26" s="13">
        <v>8.0439900000000108E-9</v>
      </c>
      <c r="K26" s="13">
        <v>1.05091E-8</v>
      </c>
      <c r="L26" s="15">
        <v>1.144238E-8</v>
      </c>
      <c r="M26" s="13">
        <v>8.5404017074000027E-2</v>
      </c>
      <c r="N26" s="13">
        <f t="shared" si="3"/>
        <v>5.4268530781383144E-10</v>
      </c>
      <c r="O26" s="13">
        <f t="shared" si="3"/>
        <v>5.3800345959783307E-10</v>
      </c>
      <c r="P26" s="13">
        <f t="shared" si="0"/>
        <v>6.1316070270329541E-10</v>
      </c>
      <c r="Q26" s="13">
        <f t="shared" si="0"/>
        <v>5.8506875936714374E-10</v>
      </c>
      <c r="R26" s="13">
        <f t="shared" si="0"/>
        <v>7.0521940078770237E-10</v>
      </c>
      <c r="S26" s="16">
        <f t="shared" si="0"/>
        <v>6.8698905930308645E-10</v>
      </c>
      <c r="T26" s="16">
        <f t="shared" si="0"/>
        <v>8.9751935583237369E-10</v>
      </c>
      <c r="U26" s="16">
        <f t="shared" si="0"/>
        <v>9.7722521688719647E-10</v>
      </c>
    </row>
    <row r="27" spans="1:35" x14ac:dyDescent="0.25">
      <c r="A27" s="12">
        <v>24</v>
      </c>
      <c r="B27" s="13">
        <v>3.5499997000000001E-5</v>
      </c>
      <c r="C27" s="13">
        <f t="shared" si="1"/>
        <v>3.2999997999999997E-5</v>
      </c>
      <c r="D27" s="14">
        <f t="shared" si="2"/>
        <v>32.999997999999998</v>
      </c>
      <c r="E27" s="13">
        <v>3.3034200000000002E-9</v>
      </c>
      <c r="F27" s="13">
        <v>3.2099599999999999E-9</v>
      </c>
      <c r="G27" s="13">
        <v>3.7124899999999999E-9</v>
      </c>
      <c r="H27" s="13">
        <v>3.5873299999999999E-9</v>
      </c>
      <c r="I27" s="13">
        <v>4.3110699999999798E-9</v>
      </c>
      <c r="J27" s="13">
        <v>3.9843099999999999E-9</v>
      </c>
      <c r="K27" s="13">
        <v>5.3910000000000001E-9</v>
      </c>
      <c r="L27" s="15">
        <v>5.9260700000000401E-9</v>
      </c>
      <c r="M27" s="13">
        <v>0.12808901707400006</v>
      </c>
      <c r="N27" s="13">
        <f t="shared" si="3"/>
        <v>4.2313182078259326E-10</v>
      </c>
      <c r="O27" s="13">
        <f t="shared" si="3"/>
        <v>4.1116062124685719E-10</v>
      </c>
      <c r="P27" s="13">
        <f t="shared" si="0"/>
        <v>4.7552919499705445E-10</v>
      </c>
      <c r="Q27" s="13">
        <f t="shared" si="0"/>
        <v>4.5949757362007261E-10</v>
      </c>
      <c r="R27" s="13">
        <f t="shared" si="0"/>
        <v>5.522007188372068E-10</v>
      </c>
      <c r="S27" s="16">
        <f t="shared" si="0"/>
        <v>5.1034635161810918E-10</v>
      </c>
      <c r="T27" s="16">
        <f t="shared" si="0"/>
        <v>6.9052789104593432E-10</v>
      </c>
      <c r="U27" s="16">
        <f t="shared" si="0"/>
        <v>7.5906448141172461E-10</v>
      </c>
    </row>
    <row r="28" spans="1:35" x14ac:dyDescent="0.25">
      <c r="A28" s="12">
        <v>25</v>
      </c>
      <c r="B28" s="13">
        <v>3.0499999E-5</v>
      </c>
      <c r="C28" s="13">
        <f t="shared" si="1"/>
        <v>2.7999999499999998E-5</v>
      </c>
      <c r="D28" s="14">
        <f t="shared" si="2"/>
        <v>27.999999499999998</v>
      </c>
      <c r="E28" s="13">
        <v>9.8789000000000702E-10</v>
      </c>
      <c r="F28" s="13">
        <v>9.3277999999999499E-10</v>
      </c>
      <c r="G28" s="13">
        <v>1.12832999999999E-9</v>
      </c>
      <c r="H28" s="13">
        <v>1.1110300000000201E-9</v>
      </c>
      <c r="I28" s="13">
        <v>1.33820000000002E-9</v>
      </c>
      <c r="J28" s="13">
        <v>1.24381999999999E-9</v>
      </c>
      <c r="K28" s="13">
        <v>1.6659699999999799E-9</v>
      </c>
      <c r="L28" s="15">
        <v>1.78538999999997E-9</v>
      </c>
      <c r="M28" s="13">
        <v>0.23074001926000021</v>
      </c>
      <c r="N28" s="13">
        <f t="shared" si="3"/>
        <v>2.2794575762676323E-10</v>
      </c>
      <c r="O28" s="13">
        <f t="shared" si="3"/>
        <v>2.1522967516534184E-10</v>
      </c>
      <c r="P28" s="13">
        <f t="shared" si="0"/>
        <v>2.6035088593163372E-10</v>
      </c>
      <c r="Q28" s="13">
        <f t="shared" si="0"/>
        <v>2.5635908359844269E-10</v>
      </c>
      <c r="R28" s="13">
        <f t="shared" si="0"/>
        <v>3.0877629377373688E-10</v>
      </c>
      <c r="S28" s="16">
        <f t="shared" si="0"/>
        <v>2.8699905075597117E-10</v>
      </c>
      <c r="T28" s="16">
        <f t="shared" si="0"/>
        <v>3.8440594988657789E-10</v>
      </c>
      <c r="U28" s="16">
        <f t="shared" si="0"/>
        <v>4.1196092298660483E-10</v>
      </c>
    </row>
    <row r="29" spans="1:35" x14ac:dyDescent="0.25">
      <c r="A29" s="12">
        <v>26</v>
      </c>
      <c r="B29" s="13">
        <v>2.55E-5</v>
      </c>
      <c r="C29" s="13">
        <f t="shared" si="1"/>
        <v>2.3E-5</v>
      </c>
      <c r="D29" s="14">
        <f t="shared" si="2"/>
        <v>23</v>
      </c>
      <c r="E29" s="13">
        <v>1.20619999999976E-10</v>
      </c>
      <c r="F29" s="13">
        <v>1.1733999999999E-10</v>
      </c>
      <c r="G29" s="13">
        <v>1.2189000000000401E-10</v>
      </c>
      <c r="H29" s="13">
        <v>1.10079999999991E-10</v>
      </c>
      <c r="I29" s="13">
        <v>1.4777999999997899E-10</v>
      </c>
      <c r="J29" s="13">
        <v>1.26549999999994E-10</v>
      </c>
      <c r="K29" s="13">
        <v>1.6027000000004899E-10</v>
      </c>
      <c r="L29" s="15">
        <v>2.0006000000002099E-10</v>
      </c>
      <c r="M29" s="13">
        <v>0.42334000000000027</v>
      </c>
      <c r="N29" s="13">
        <f t="shared" si="3"/>
        <v>5.1063270799989877E-11</v>
      </c>
      <c r="O29" s="13">
        <f t="shared" si="3"/>
        <v>4.9674715599995796E-11</v>
      </c>
      <c r="P29" s="13">
        <f t="shared" si="0"/>
        <v>5.160091260000173E-11</v>
      </c>
      <c r="Q29" s="13">
        <f t="shared" si="0"/>
        <v>4.660126719999622E-11</v>
      </c>
      <c r="R29" s="13">
        <f t="shared" si="0"/>
        <v>6.2561185199991147E-11</v>
      </c>
      <c r="S29" s="16">
        <f t="shared" si="0"/>
        <v>5.3573676999997491E-11</v>
      </c>
      <c r="T29" s="16">
        <f t="shared" si="0"/>
        <v>6.784870180002078E-11</v>
      </c>
      <c r="U29" s="16">
        <f t="shared" si="0"/>
        <v>8.4693400400008936E-11</v>
      </c>
    </row>
    <row r="30" spans="1:35" x14ac:dyDescent="0.25">
      <c r="A30" s="12">
        <v>27</v>
      </c>
      <c r="B30" s="13">
        <v>2.05E-5</v>
      </c>
      <c r="C30" s="13">
        <f t="shared" si="1"/>
        <v>1.8E-5</v>
      </c>
      <c r="D30" s="14">
        <f t="shared" si="2"/>
        <v>18</v>
      </c>
      <c r="E30" s="13">
        <v>2.8500000000151398E-12</v>
      </c>
      <c r="F30" s="13">
        <v>8.30000000019735E-13</v>
      </c>
      <c r="G30" s="13">
        <v>2.1000000000209101E-12</v>
      </c>
      <c r="H30" s="13">
        <v>4.0000000012750902E-14</v>
      </c>
      <c r="I30" s="13">
        <v>3.4100000000083702E-12</v>
      </c>
      <c r="J30" s="13">
        <v>1.9300000000130399E-12</v>
      </c>
      <c r="K30" s="13">
        <v>3.6399999999691898E-12</v>
      </c>
      <c r="L30" s="15">
        <v>1.1400000000060601E-12</v>
      </c>
      <c r="M30" s="13">
        <v>0.85694000000000026</v>
      </c>
      <c r="N30" s="13">
        <f t="shared" si="3"/>
        <v>2.4422790000129746E-12</v>
      </c>
      <c r="O30" s="13">
        <f t="shared" si="3"/>
        <v>7.1126020001691192E-13</v>
      </c>
      <c r="P30" s="13">
        <f t="shared" si="0"/>
        <v>1.7995740000179191E-12</v>
      </c>
      <c r="Q30" s="13">
        <f t="shared" si="0"/>
        <v>3.4277600010926768E-14</v>
      </c>
      <c r="R30" s="13">
        <f t="shared" si="0"/>
        <v>2.9221654000071736E-12</v>
      </c>
      <c r="S30" s="16">
        <f t="shared" si="0"/>
        <v>1.653894200011175E-12</v>
      </c>
      <c r="T30" s="16">
        <f t="shared" si="0"/>
        <v>3.1192615999735984E-12</v>
      </c>
      <c r="U30" s="16">
        <f t="shared" si="0"/>
        <v>9.7691160000519334E-13</v>
      </c>
    </row>
    <row r="31" spans="1:35" x14ac:dyDescent="0.25">
      <c r="A31" s="12">
        <v>28</v>
      </c>
      <c r="B31" s="13">
        <v>1.5500000000000001E-5</v>
      </c>
      <c r="C31" s="13">
        <f t="shared" si="1"/>
        <v>1.3000000000000001E-5</v>
      </c>
      <c r="D31" s="14">
        <f t="shared" si="2"/>
        <v>13.000000000000002</v>
      </c>
      <c r="E31" s="13">
        <v>4.90000000003997E-13</v>
      </c>
      <c r="F31" s="13">
        <v>4.9999999998733197E-13</v>
      </c>
      <c r="G31" s="13">
        <v>7.3999999998442804E-13</v>
      </c>
      <c r="H31" s="13">
        <v>5.1999999998047301E-13</v>
      </c>
      <c r="I31" s="13">
        <v>5.5000000000988798E-13</v>
      </c>
      <c r="J31" s="13">
        <v>1.3099999999874601E-12</v>
      </c>
      <c r="K31" s="13">
        <v>1.0800000000001701E-12</v>
      </c>
      <c r="L31" s="15">
        <v>1.8799999999904899E-12</v>
      </c>
      <c r="M31" s="13">
        <v>2.6971999999999987</v>
      </c>
      <c r="N31" s="13">
        <f t="shared" si="3"/>
        <v>1.3216280000107802E-12</v>
      </c>
      <c r="O31" s="13">
        <f t="shared" si="3"/>
        <v>1.3485999999658311E-12</v>
      </c>
      <c r="P31" s="13">
        <f t="shared" si="0"/>
        <v>1.9959279999579984E-12</v>
      </c>
      <c r="Q31" s="13">
        <f t="shared" si="0"/>
        <v>1.4025439999473311E-12</v>
      </c>
      <c r="R31" s="13">
        <f t="shared" si="0"/>
        <v>1.4834600000266691E-12</v>
      </c>
      <c r="S31" s="16">
        <f t="shared" si="0"/>
        <v>3.5333319999661755E-12</v>
      </c>
      <c r="T31" s="16">
        <f t="shared" si="0"/>
        <v>2.9129760000004573E-12</v>
      </c>
      <c r="U31" s="16">
        <f t="shared" si="0"/>
        <v>5.0707359999743469E-12</v>
      </c>
    </row>
    <row r="32" spans="1:35" x14ac:dyDescent="0.25">
      <c r="A32" s="12">
        <v>29</v>
      </c>
      <c r="B32" s="13">
        <v>1.0499999999999999E-5</v>
      </c>
      <c r="C32" s="13">
        <f t="shared" si="1"/>
        <v>7.9999999999999996E-6</v>
      </c>
      <c r="D32" s="14">
        <f t="shared" si="2"/>
        <v>8</v>
      </c>
      <c r="E32" s="13">
        <v>5.1999999998047301E-13</v>
      </c>
      <c r="F32" s="13">
        <v>8.2999999999326502E-13</v>
      </c>
      <c r="G32" s="13">
        <v>5.8000000001283397E-13</v>
      </c>
      <c r="H32" s="13">
        <v>5.0999999999713703E-13</v>
      </c>
      <c r="I32" s="13">
        <v>3.00000000002987E-13</v>
      </c>
      <c r="J32" s="13">
        <v>4.90000000003997E-13</v>
      </c>
      <c r="K32" s="13">
        <v>7.9000000000698405E-13</v>
      </c>
      <c r="L32" s="15">
        <v>1.18999999997567E-12</v>
      </c>
      <c r="M32" s="13">
        <v>9.4460000000000015</v>
      </c>
      <c r="N32" s="13">
        <f t="shared" si="3"/>
        <v>4.9119199998155492E-12</v>
      </c>
      <c r="O32" s="13">
        <f t="shared" si="3"/>
        <v>7.8401799999363824E-12</v>
      </c>
      <c r="P32" s="13">
        <f t="shared" si="0"/>
        <v>5.4786800001212303E-12</v>
      </c>
      <c r="Q32" s="13">
        <f t="shared" si="0"/>
        <v>4.8174599999729574E-12</v>
      </c>
      <c r="R32" s="13">
        <f t="shared" si="0"/>
        <v>2.8338000000282157E-12</v>
      </c>
      <c r="S32" s="16">
        <f t="shared" si="0"/>
        <v>4.6285400000377563E-12</v>
      </c>
      <c r="T32" s="16">
        <f t="shared" si="0"/>
        <v>7.462340000065972E-12</v>
      </c>
      <c r="U32" s="16">
        <f t="shared" si="0"/>
        <v>1.1240739999770182E-11</v>
      </c>
    </row>
    <row r="33" spans="1:21" x14ac:dyDescent="0.25">
      <c r="A33" s="12">
        <v>30</v>
      </c>
      <c r="B33" s="13">
        <v>5.4999999999999999E-6</v>
      </c>
      <c r="C33" s="13">
        <f t="shared" si="1"/>
        <v>3.0000000000000001E-6</v>
      </c>
      <c r="D33" s="14">
        <f t="shared" si="2"/>
        <v>3</v>
      </c>
      <c r="E33" s="18">
        <v>1.70000000007869E-13</v>
      </c>
      <c r="F33" s="18">
        <v>1.8000000001767401E-13</v>
      </c>
      <c r="G33" s="13">
        <v>1.3999999997845401E-13</v>
      </c>
      <c r="H33" s="13">
        <v>1.70000000007869E-13</v>
      </c>
      <c r="I33" s="13">
        <v>1.29999999995118E-13</v>
      </c>
      <c r="J33" s="13">
        <v>1.70000000007869E-13</v>
      </c>
      <c r="K33" s="18">
        <v>2.2999999998729101E-13</v>
      </c>
      <c r="L33" s="19">
        <v>3.4000000001573801E-13</v>
      </c>
      <c r="M33" s="13">
        <v>161.40000000000003</v>
      </c>
      <c r="N33" s="13">
        <f t="shared" si="3"/>
        <v>2.7438000001270062E-11</v>
      </c>
      <c r="O33" s="13">
        <f t="shared" si="3"/>
        <v>2.9052000002852591E-11</v>
      </c>
      <c r="P33" s="13">
        <f t="shared" si="0"/>
        <v>2.259599999652248E-11</v>
      </c>
      <c r="Q33" s="13">
        <f t="shared" si="0"/>
        <v>2.7438000001270062E-11</v>
      </c>
      <c r="R33" s="13">
        <f t="shared" si="0"/>
        <v>2.0981999999212048E-11</v>
      </c>
      <c r="S33" s="16">
        <f t="shared" si="0"/>
        <v>2.7438000001270062E-11</v>
      </c>
      <c r="T33" s="16">
        <f t="shared" si="0"/>
        <v>3.7121999997948781E-11</v>
      </c>
      <c r="U33" s="16">
        <f t="shared" si="0"/>
        <v>5.4876000002540123E-11</v>
      </c>
    </row>
    <row r="34" spans="1:21" x14ac:dyDescent="0.25">
      <c r="A34" s="12"/>
      <c r="B34" s="13">
        <v>4.9999999999999998E-7</v>
      </c>
      <c r="C34" s="6"/>
      <c r="D34" s="6"/>
      <c r="E34" s="13"/>
      <c r="F34" s="13"/>
      <c r="G34" s="20">
        <f t="shared" ref="G34:J34" si="4">SUM(G4:G33)</f>
        <v>1.7947224999999996E-7</v>
      </c>
      <c r="H34" s="20">
        <f t="shared" si="4"/>
        <v>1.7601652999999997E-7</v>
      </c>
      <c r="I34" s="20">
        <f t="shared" si="4"/>
        <v>2.0652978000000001E-7</v>
      </c>
      <c r="J34" s="20">
        <f t="shared" si="4"/>
        <v>2.0314567000000001E-7</v>
      </c>
      <c r="K34" s="20">
        <f>SUM(K4:K33)</f>
        <v>2.6202551000000004E-7</v>
      </c>
      <c r="L34" s="20">
        <f>SUM(L4:L33)</f>
        <v>2.9675121000000006E-7</v>
      </c>
      <c r="M34" s="20">
        <f>SUM(M4:M18)</f>
        <v>0.36048300124450006</v>
      </c>
      <c r="N34" s="13">
        <f>SUM(N4:N33)</f>
        <v>5.9163939968650241E-9</v>
      </c>
      <c r="O34" s="13">
        <f>SUM(O4:O33)</f>
        <v>5.7863434500906192E-9</v>
      </c>
      <c r="P34" s="21">
        <f>SUM(P4:P33)</f>
        <v>6.6712728885096167E-9</v>
      </c>
      <c r="Q34" s="21">
        <f>SUM(Q4:Q33)</f>
        <v>6.5228727618085731E-9</v>
      </c>
      <c r="R34" s="21">
        <f t="shared" ref="R34:U34" si="5">SUM(R4:R33)</f>
        <v>7.6837312855580931E-9</v>
      </c>
      <c r="S34" s="22">
        <f t="shared" si="5"/>
        <v>7.5173878252920431E-9</v>
      </c>
      <c r="T34" s="22">
        <f t="shared" si="5"/>
        <v>9.7427628618256533E-9</v>
      </c>
      <c r="U34" s="22">
        <f t="shared" si="5"/>
        <v>1.1001232103556418E-8</v>
      </c>
    </row>
    <row r="35" spans="1:21" x14ac:dyDescent="0.25">
      <c r="A35" s="1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20" t="s">
        <v>18</v>
      </c>
      <c r="N35" s="23">
        <f t="shared" ref="N35:U35" si="6">$B$44*N34</f>
        <v>9.4791068348788155E-13</v>
      </c>
      <c r="O35" s="23">
        <f t="shared" si="6"/>
        <v>9.2707429180297684E-13</v>
      </c>
      <c r="P35" s="23">
        <f t="shared" si="6"/>
        <v>1.0688555979929939E-12</v>
      </c>
      <c r="Q35" s="23">
        <f t="shared" si="6"/>
        <v>1.0450792799172517E-12</v>
      </c>
      <c r="R35" s="23">
        <f t="shared" si="6"/>
        <v>1.2310692929662839E-12</v>
      </c>
      <c r="S35" s="24">
        <f t="shared" si="6"/>
        <v>1.2044181363330234E-12</v>
      </c>
      <c r="T35" s="24">
        <f t="shared" si="6"/>
        <v>1.5609624728013524E-12</v>
      </c>
      <c r="U35" s="24">
        <f t="shared" si="6"/>
        <v>1.762591444724045E-12</v>
      </c>
    </row>
    <row r="36" spans="1:21" x14ac:dyDescent="0.25">
      <c r="A36" s="8"/>
      <c r="B36" s="10" t="s">
        <v>19</v>
      </c>
      <c r="C36" s="2"/>
      <c r="D36" s="2"/>
      <c r="E36" s="2"/>
      <c r="F36" s="2"/>
      <c r="G36" s="25"/>
      <c r="H36" s="25"/>
      <c r="I36" s="25"/>
      <c r="J36" s="25"/>
      <c r="K36" s="25"/>
      <c r="L36" s="25"/>
      <c r="M36" s="26" t="s">
        <v>20</v>
      </c>
      <c r="N36" s="27">
        <f t="shared" ref="N36:U36" si="7">N35*1000/8.76</f>
        <v>1.0820898213331981E-10</v>
      </c>
      <c r="O36" s="27">
        <f t="shared" ref="O36" si="8">O35*1000/8.76</f>
        <v>1.0583039860764576E-10</v>
      </c>
      <c r="P36" s="27">
        <f t="shared" si="7"/>
        <v>1.220154792229445E-10</v>
      </c>
      <c r="Q36" s="27">
        <f t="shared" si="7"/>
        <v>1.1930128766178672E-10</v>
      </c>
      <c r="R36" s="27">
        <f t="shared" si="7"/>
        <v>1.4053302431121962E-10</v>
      </c>
      <c r="S36" s="28">
        <f t="shared" si="7"/>
        <v>1.3749065483253693E-10</v>
      </c>
      <c r="T36" s="28">
        <f t="shared" si="7"/>
        <v>1.7819206310517722E-10</v>
      </c>
      <c r="U36" s="28">
        <f t="shared" si="7"/>
        <v>2.0120906903242524E-10</v>
      </c>
    </row>
    <row r="37" spans="1:21" x14ac:dyDescent="0.25">
      <c r="H37" s="29">
        <v>3.22E-7</v>
      </c>
      <c r="I37" s="29">
        <v>1.9999999999999999E-7</v>
      </c>
      <c r="J37" s="29"/>
      <c r="K37" s="29"/>
      <c r="L37" s="29"/>
      <c r="N37" s="30"/>
      <c r="O37" s="31"/>
      <c r="P37" s="30"/>
      <c r="Q37" s="31"/>
      <c r="R37" s="32"/>
    </row>
    <row r="38" spans="1:21" x14ac:dyDescent="0.25">
      <c r="B38" s="17"/>
      <c r="C38" s="29"/>
      <c r="H38" s="29">
        <f>H37/I37</f>
        <v>1.61</v>
      </c>
      <c r="M38" s="33"/>
      <c r="N38" s="34"/>
      <c r="O38" s="34"/>
      <c r="P38" s="34"/>
      <c r="Q38" s="34"/>
      <c r="R38" s="34"/>
      <c r="S38" s="34"/>
    </row>
    <row r="39" spans="1:21" x14ac:dyDescent="0.25">
      <c r="M39" s="35"/>
      <c r="N39" s="36"/>
      <c r="O39" s="36"/>
      <c r="P39" s="36"/>
      <c r="Q39" s="36"/>
      <c r="R39" s="36"/>
      <c r="S39" s="36"/>
      <c r="T39" s="37"/>
      <c r="U39" s="38"/>
    </row>
    <row r="40" spans="1:21" x14ac:dyDescent="0.25">
      <c r="M40" s="35" t="s">
        <v>21</v>
      </c>
      <c r="N40" s="71">
        <f>N36*C46</f>
        <v>6010.1886641611691</v>
      </c>
      <c r="O40" s="71">
        <f>O36*C46</f>
        <v>5878.076380495535</v>
      </c>
      <c r="P40" s="71">
        <f>P36*C47</f>
        <v>5963.4634163132405</v>
      </c>
      <c r="Q40" s="71">
        <f>Q36*C47</f>
        <v>5830.8082631891375</v>
      </c>
      <c r="R40" s="71">
        <f>R36*C48</f>
        <v>6036.9870381050523</v>
      </c>
      <c r="S40" s="71">
        <f>S36*C48</f>
        <v>5906.2935929312016</v>
      </c>
      <c r="T40" s="69">
        <f>C49*T36</f>
        <v>5228.0552091549116</v>
      </c>
      <c r="U40" s="70">
        <f>U36*C49</f>
        <v>5903.3612561255432</v>
      </c>
    </row>
    <row r="41" spans="1:21" x14ac:dyDescent="0.25">
      <c r="L41" s="55" t="s">
        <v>33</v>
      </c>
      <c r="M41" s="35" t="s">
        <v>22</v>
      </c>
      <c r="N41" s="71">
        <v>5573</v>
      </c>
      <c r="O41" s="71">
        <v>6024</v>
      </c>
      <c r="P41" s="71">
        <v>5557</v>
      </c>
      <c r="Q41" s="71">
        <v>6013</v>
      </c>
      <c r="R41" s="71">
        <v>5538</v>
      </c>
      <c r="S41" s="71">
        <v>5995</v>
      </c>
      <c r="T41" s="72">
        <v>4720</v>
      </c>
      <c r="U41" s="70">
        <v>5935</v>
      </c>
    </row>
    <row r="42" spans="1:21" x14ac:dyDescent="0.25">
      <c r="M42" s="76" t="s">
        <v>58</v>
      </c>
      <c r="N42" s="66">
        <f t="shared" ref="N42:U42" si="9">(ABS(N40-N41)/N41)</f>
        <v>7.8447633978318512E-2</v>
      </c>
      <c r="O42" s="66">
        <f t="shared" si="9"/>
        <v>2.4223708417075867E-2</v>
      </c>
      <c r="P42" s="66">
        <f t="shared" si="9"/>
        <v>7.3144397393061097E-2</v>
      </c>
      <c r="Q42" s="66">
        <f t="shared" si="9"/>
        <v>3.029964024793988E-2</v>
      </c>
      <c r="R42" s="66">
        <f t="shared" si="9"/>
        <v>9.0102390412613267E-2</v>
      </c>
      <c r="S42" s="66">
        <f t="shared" si="9"/>
        <v>1.4796731787956364E-2</v>
      </c>
      <c r="T42" s="66">
        <f t="shared" si="9"/>
        <v>0.10763881549892194</v>
      </c>
      <c r="U42" s="3">
        <f t="shared" si="9"/>
        <v>5.3308751262774812E-3</v>
      </c>
    </row>
    <row r="43" spans="1:21" x14ac:dyDescent="0.25">
      <c r="A43" s="39" t="s">
        <v>24</v>
      </c>
      <c r="M43" s="33" t="s">
        <v>64</v>
      </c>
      <c r="N43" s="70">
        <f>N41/N40</f>
        <v>0.92725874534220021</v>
      </c>
      <c r="O43" s="70">
        <f t="shared" ref="O43:U43" si="10">O41/O40</f>
        <v>1.0248250635171507</v>
      </c>
      <c r="P43" s="70">
        <f t="shared" si="10"/>
        <v>0.93184104807261048</v>
      </c>
      <c r="Q43" s="70">
        <f t="shared" si="10"/>
        <v>1.0312463947684696</v>
      </c>
      <c r="R43" s="70">
        <f t="shared" si="10"/>
        <v>0.91734502079340574</v>
      </c>
      <c r="S43" s="70">
        <f t="shared" si="10"/>
        <v>1.0150189633605353</v>
      </c>
      <c r="T43" s="70">
        <f t="shared" si="10"/>
        <v>0.90282137643358285</v>
      </c>
      <c r="U43" s="70">
        <f t="shared" si="10"/>
        <v>1.0053594456618469</v>
      </c>
    </row>
    <row r="44" spans="1:21" x14ac:dyDescent="0.25">
      <c r="A44" s="35" t="s">
        <v>25</v>
      </c>
      <c r="B44" s="40">
        <f>0.00000016021764*1000</f>
        <v>1.6021764000000001E-4</v>
      </c>
      <c r="F44" s="41" t="s">
        <v>26</v>
      </c>
      <c r="G44" s="42"/>
      <c r="H44" s="43"/>
    </row>
    <row r="45" spans="1:21" x14ac:dyDescent="0.25">
      <c r="A45" s="35" t="s">
        <v>27</v>
      </c>
      <c r="B45" s="44" t="s">
        <v>28</v>
      </c>
      <c r="C45" s="35" t="s">
        <v>34</v>
      </c>
      <c r="D45" s="62" t="s">
        <v>35</v>
      </c>
      <c r="E45" s="64" t="s">
        <v>52</v>
      </c>
      <c r="F45" s="45" t="s">
        <v>29</v>
      </c>
      <c r="G45" s="46" t="s">
        <v>30</v>
      </c>
      <c r="H45" s="47" t="s">
        <v>31</v>
      </c>
      <c r="J45" s="48"/>
      <c r="K45" s="48"/>
      <c r="L45" s="82"/>
      <c r="M45" s="83" t="s">
        <v>65</v>
      </c>
      <c r="N45" s="43" t="s">
        <v>66</v>
      </c>
    </row>
    <row r="46" spans="1:21" x14ac:dyDescent="0.25">
      <c r="A46" s="35">
        <v>16</v>
      </c>
      <c r="B46" s="44">
        <v>56675824777269.102</v>
      </c>
      <c r="C46" s="44">
        <v>55542419359940.602</v>
      </c>
      <c r="D46" s="63">
        <v>53411232123782.703</v>
      </c>
      <c r="E46" s="65">
        <v>50732678717301.297</v>
      </c>
      <c r="F46" s="49">
        <f>N41/N36</f>
        <v>51502194088968.852</v>
      </c>
      <c r="G46" s="50">
        <f>O41/O36</f>
        <v>56921263448447.352</v>
      </c>
      <c r="H46" s="51"/>
      <c r="J46" s="52"/>
      <c r="K46" s="52"/>
      <c r="L46" s="78" t="s">
        <v>61</v>
      </c>
      <c r="M46" s="7" t="s">
        <v>62</v>
      </c>
      <c r="N46" s="67" t="s">
        <v>63</v>
      </c>
      <c r="O46" s="77"/>
      <c r="P46" s="77"/>
    </row>
    <row r="47" spans="1:21" x14ac:dyDescent="0.25">
      <c r="A47" s="33">
        <v>14</v>
      </c>
      <c r="B47" s="53">
        <v>50210020364534.5</v>
      </c>
      <c r="C47" s="40">
        <v>48874646514455</v>
      </c>
      <c r="D47" s="40"/>
      <c r="F47" s="60">
        <f>P41/P36</f>
        <v>45543401832208.102</v>
      </c>
      <c r="G47" s="50">
        <f>Q41/Q40</f>
        <v>1.0312463947684696</v>
      </c>
      <c r="H47" s="51"/>
      <c r="J47" s="52"/>
      <c r="K47" s="52"/>
      <c r="L47" s="84">
        <v>16</v>
      </c>
      <c r="M47" s="81">
        <f>O40</f>
        <v>5878.076380495535</v>
      </c>
      <c r="N47" s="85">
        <v>6024</v>
      </c>
      <c r="O47" s="70"/>
      <c r="Q47" s="48"/>
    </row>
    <row r="48" spans="1:21" x14ac:dyDescent="0.25">
      <c r="A48" s="33">
        <v>12</v>
      </c>
      <c r="B48" s="40">
        <v>43345505620919</v>
      </c>
      <c r="C48" s="40">
        <v>42957782113446.5</v>
      </c>
      <c r="D48" s="40"/>
      <c r="E48" s="40"/>
      <c r="F48" s="15">
        <f>R41/R40</f>
        <v>0.91734502079340574</v>
      </c>
      <c r="G48" s="58">
        <f>S41/S36</f>
        <v>43602963469058.219</v>
      </c>
      <c r="H48" s="16"/>
      <c r="J48" s="52"/>
      <c r="K48" s="52"/>
      <c r="L48" s="84">
        <v>14</v>
      </c>
      <c r="M48" s="86">
        <f>Q40</f>
        <v>5830.8082631891375</v>
      </c>
      <c r="N48" s="87">
        <v>6013</v>
      </c>
      <c r="O48" s="70"/>
      <c r="Q48" s="7"/>
    </row>
    <row r="49" spans="1:18" x14ac:dyDescent="0.25">
      <c r="A49" s="33">
        <v>8</v>
      </c>
      <c r="B49" s="40">
        <v>29668714356056.898</v>
      </c>
      <c r="C49" s="40">
        <v>29339439243537.301</v>
      </c>
      <c r="D49" s="33"/>
      <c r="E49" s="33"/>
      <c r="F49" s="61">
        <f>T41/T36</f>
        <v>26488272921639.82</v>
      </c>
      <c r="G49" s="59">
        <f>U41/U36</f>
        <v>29496682373912.098</v>
      </c>
      <c r="H49" s="54"/>
      <c r="J49" s="52"/>
      <c r="K49" s="52"/>
      <c r="L49" s="84">
        <v>12</v>
      </c>
      <c r="M49" s="86">
        <f>S40</f>
        <v>5906.2935929312016</v>
      </c>
      <c r="N49" s="87">
        <v>5995</v>
      </c>
      <c r="O49" s="70">
        <f>N40/N41</f>
        <v>1.0784476339783184</v>
      </c>
      <c r="Q49" s="48" t="s">
        <v>74</v>
      </c>
    </row>
    <row r="50" spans="1:18" x14ac:dyDescent="0.25">
      <c r="C50" s="29"/>
      <c r="L50" s="88">
        <v>8</v>
      </c>
      <c r="M50" s="89">
        <f>U40</f>
        <v>5903.3612561255432</v>
      </c>
      <c r="N50" s="90">
        <v>5935</v>
      </c>
      <c r="O50" s="70"/>
      <c r="Q50" s="100">
        <f>AVERAGE(N43,P43,R43,T43)</f>
        <v>0.91981654766044985</v>
      </c>
      <c r="R50" s="194"/>
    </row>
    <row r="51" spans="1:18" x14ac:dyDescent="0.25">
      <c r="C51" s="29"/>
    </row>
    <row r="52" spans="1:18" x14ac:dyDescent="0.25">
      <c r="C52" s="29"/>
      <c r="D52" s="250" t="s">
        <v>51</v>
      </c>
      <c r="E52" s="250"/>
      <c r="F52" s="250"/>
      <c r="G52" s="250"/>
      <c r="H52" s="250"/>
    </row>
    <row r="53" spans="1:18" x14ac:dyDescent="0.25">
      <c r="D53" s="68" t="s">
        <v>47</v>
      </c>
      <c r="E53" s="68" t="s">
        <v>46</v>
      </c>
      <c r="F53" s="68" t="s">
        <v>48</v>
      </c>
      <c r="G53" s="68" t="s">
        <v>49</v>
      </c>
      <c r="H53" s="68" t="s">
        <v>50</v>
      </c>
    </row>
    <row r="54" spans="1:18" x14ac:dyDescent="0.25">
      <c r="B54" t="s">
        <v>72</v>
      </c>
      <c r="D54" s="15">
        <v>0</v>
      </c>
      <c r="E54" s="7">
        <v>0</v>
      </c>
      <c r="F54" s="13">
        <v>0</v>
      </c>
      <c r="G54" s="7">
        <v>0</v>
      </c>
      <c r="H54" s="67">
        <v>0</v>
      </c>
    </row>
    <row r="55" spans="1:18" x14ac:dyDescent="0.25">
      <c r="B55" s="79">
        <v>1.0080333109017496</v>
      </c>
      <c r="D55" s="15">
        <v>0</v>
      </c>
      <c r="E55" s="7">
        <v>0</v>
      </c>
      <c r="F55" s="13">
        <v>0</v>
      </c>
      <c r="G55" s="7">
        <v>0</v>
      </c>
      <c r="H55" s="67">
        <v>0</v>
      </c>
      <c r="M55" s="249" t="s">
        <v>68</v>
      </c>
      <c r="N55" s="249"/>
    </row>
    <row r="56" spans="1:18" x14ac:dyDescent="0.25">
      <c r="D56" s="15">
        <v>0</v>
      </c>
      <c r="E56" s="7">
        <v>0</v>
      </c>
      <c r="F56" s="13">
        <v>0</v>
      </c>
      <c r="G56" s="7">
        <v>0</v>
      </c>
      <c r="H56" s="67">
        <v>0</v>
      </c>
      <c r="M56" s="91" t="s">
        <v>67</v>
      </c>
      <c r="N56" s="91">
        <v>5978</v>
      </c>
    </row>
    <row r="57" spans="1:18" x14ac:dyDescent="0.25">
      <c r="D57" s="15">
        <v>0</v>
      </c>
      <c r="E57" s="7">
        <v>0</v>
      </c>
      <c r="F57" s="13">
        <v>0</v>
      </c>
      <c r="G57" s="7">
        <v>0</v>
      </c>
      <c r="H57" s="67">
        <v>0</v>
      </c>
      <c r="M57" s="91" t="s">
        <v>66</v>
      </c>
      <c r="N57" s="91">
        <v>6024</v>
      </c>
    </row>
    <row r="58" spans="1:18" x14ac:dyDescent="0.25">
      <c r="D58" s="15">
        <v>0</v>
      </c>
      <c r="E58" s="7">
        <v>0</v>
      </c>
      <c r="F58" s="13">
        <v>0</v>
      </c>
      <c r="G58" s="7">
        <v>0</v>
      </c>
      <c r="H58" s="67">
        <v>0</v>
      </c>
    </row>
    <row r="59" spans="1:18" x14ac:dyDescent="0.25">
      <c r="D59" s="15">
        <v>0</v>
      </c>
      <c r="E59" s="7">
        <v>0</v>
      </c>
      <c r="F59" s="13">
        <v>0</v>
      </c>
      <c r="G59" s="7">
        <v>0</v>
      </c>
      <c r="H59" s="67">
        <v>0</v>
      </c>
      <c r="M59" s="249" t="s">
        <v>71</v>
      </c>
      <c r="N59" s="249"/>
    </row>
    <row r="60" spans="1:18" x14ac:dyDescent="0.25">
      <c r="D60" s="15">
        <v>8.2089369000000004E-10</v>
      </c>
      <c r="E60" s="13">
        <v>8.2026924000000003E-10</v>
      </c>
      <c r="F60" s="13">
        <v>8.9850383000000005E-10</v>
      </c>
      <c r="G60" s="13">
        <v>8.1691914E-10</v>
      </c>
      <c r="H60" s="16">
        <v>7.1086025999999998E-10</v>
      </c>
      <c r="M60" s="91" t="s">
        <v>69</v>
      </c>
      <c r="N60" s="92">
        <v>5878.076380495535</v>
      </c>
      <c r="O60" s="70"/>
    </row>
    <row r="61" spans="1:18" x14ac:dyDescent="0.25">
      <c r="D61" s="15">
        <v>2.58394691E-9</v>
      </c>
      <c r="E61" s="13">
        <v>2.42724456E-9</v>
      </c>
      <c r="F61" s="13">
        <v>2.5380125700000001E-9</v>
      </c>
      <c r="G61" s="13">
        <v>2.3725952599999998E-9</v>
      </c>
      <c r="H61" s="16">
        <v>2.54805314E-9</v>
      </c>
      <c r="M61" s="91" t="s">
        <v>70</v>
      </c>
      <c r="N61" s="92">
        <v>5787.678384488705</v>
      </c>
    </row>
    <row r="62" spans="1:18" x14ac:dyDescent="0.25">
      <c r="D62" s="15">
        <v>4.1728561E-9</v>
      </c>
      <c r="E62" s="13">
        <v>3.9118739000000001E-9</v>
      </c>
      <c r="F62" s="13">
        <v>3.9737476000000003E-9</v>
      </c>
      <c r="G62" s="13">
        <v>4.0461744999999997E-9</v>
      </c>
      <c r="H62" s="16">
        <v>4.0618906000000001E-9</v>
      </c>
      <c r="M62" s="91" t="s">
        <v>57</v>
      </c>
      <c r="N62" s="92">
        <v>5744.8613459375556</v>
      </c>
    </row>
    <row r="63" spans="1:18" x14ac:dyDescent="0.25">
      <c r="D63" s="15">
        <v>5.6646023000000004E-9</v>
      </c>
      <c r="E63" s="13">
        <v>5.2842032999999998E-9</v>
      </c>
      <c r="F63" s="13">
        <v>6.1552369999999998E-9</v>
      </c>
      <c r="G63" s="13">
        <v>4.8498580999999998E-9</v>
      </c>
      <c r="H63" s="16">
        <v>5.5704549999999999E-9</v>
      </c>
    </row>
    <row r="64" spans="1:18" x14ac:dyDescent="0.25">
      <c r="D64" s="15">
        <v>7.0042679999999996E-9</v>
      </c>
      <c r="E64" s="13">
        <v>6.5483669999999997E-9</v>
      </c>
      <c r="F64" s="13">
        <v>7.0235580000000003E-9</v>
      </c>
      <c r="G64" s="13">
        <v>6.6898929999999997E-9</v>
      </c>
      <c r="H64" s="16">
        <v>6.0724090000000002E-9</v>
      </c>
      <c r="P64" s="40"/>
      <c r="Q64" s="29"/>
    </row>
    <row r="65" spans="4:21" x14ac:dyDescent="0.25">
      <c r="D65" s="15">
        <v>7.9883869999999994E-9</v>
      </c>
      <c r="E65" s="13">
        <v>7.6842289999999997E-9</v>
      </c>
      <c r="F65" s="13">
        <v>8.1255360000000004E-9</v>
      </c>
      <c r="G65" s="13">
        <v>7.6067039999999998E-9</v>
      </c>
      <c r="H65" s="16">
        <v>7.822097E-9</v>
      </c>
      <c r="M65" s="144" t="s">
        <v>21</v>
      </c>
      <c r="N65" s="70">
        <f>N36*C46</f>
        <v>6010.1886641611691</v>
      </c>
      <c r="O65" s="70">
        <f>O36*C46</f>
        <v>5878.076380495535</v>
      </c>
      <c r="P65" s="70">
        <f>P36*C47</f>
        <v>5963.4634163132405</v>
      </c>
      <c r="Q65" s="70">
        <f>Q36*C47</f>
        <v>5830.8082631891375</v>
      </c>
      <c r="R65" s="70">
        <f>R36*C48</f>
        <v>6036.9870381050523</v>
      </c>
      <c r="S65" s="70">
        <f>S36*C48</f>
        <v>5906.2935929312016</v>
      </c>
      <c r="T65" s="70">
        <f>T36*C49</f>
        <v>5228.0552091549116</v>
      </c>
      <c r="U65" s="70">
        <f>U36*C49</f>
        <v>5903.3612561255432</v>
      </c>
    </row>
    <row r="66" spans="4:21" x14ac:dyDescent="0.25">
      <c r="D66" s="15">
        <v>9.2124640000000007E-9</v>
      </c>
      <c r="E66" s="13">
        <v>8.4823450000000002E-9</v>
      </c>
      <c r="F66" s="13">
        <v>9.3371139999999994E-9</v>
      </c>
      <c r="G66" s="13">
        <v>8.5597119999999994E-9</v>
      </c>
      <c r="H66" s="16">
        <v>8.7876320000000008E-9</v>
      </c>
      <c r="M66" s="144" t="s">
        <v>22</v>
      </c>
      <c r="N66" s="70">
        <v>5573</v>
      </c>
      <c r="O66" s="70">
        <v>6024</v>
      </c>
      <c r="P66" s="70">
        <v>5557</v>
      </c>
      <c r="Q66" s="70">
        <v>6013</v>
      </c>
      <c r="R66" s="70">
        <v>5538</v>
      </c>
      <c r="S66" s="70">
        <v>5995</v>
      </c>
      <c r="T66" s="70">
        <v>4720</v>
      </c>
      <c r="U66" s="70">
        <v>5935</v>
      </c>
    </row>
    <row r="67" spans="4:21" x14ac:dyDescent="0.25">
      <c r="D67" s="15">
        <v>9.7851499999999994E-9</v>
      </c>
      <c r="E67" s="13">
        <v>9.5986580000000006E-9</v>
      </c>
      <c r="F67" s="13">
        <v>1.0320970999999999E-8</v>
      </c>
      <c r="G67" s="13">
        <v>9.4701559999999999E-9</v>
      </c>
      <c r="H67" s="16">
        <v>9.3984019999999999E-9</v>
      </c>
      <c r="M67" s="76" t="s">
        <v>58</v>
      </c>
      <c r="N67" s="143">
        <f t="shared" ref="N67:U67" si="11">(ABS(N65-N66)/N66)</f>
        <v>7.8447633978318512E-2</v>
      </c>
      <c r="O67" s="143">
        <f t="shared" si="11"/>
        <v>2.4223708417075867E-2</v>
      </c>
      <c r="P67" s="143">
        <f>(ABS(P65-P66)/P66)</f>
        <v>7.3144397393061097E-2</v>
      </c>
      <c r="Q67" s="143">
        <f t="shared" si="11"/>
        <v>3.029964024793988E-2</v>
      </c>
      <c r="R67" s="143">
        <f t="shared" si="11"/>
        <v>9.0102390412613267E-2</v>
      </c>
      <c r="S67" s="143">
        <f t="shared" si="11"/>
        <v>1.4796731787956364E-2</v>
      </c>
      <c r="T67" s="143">
        <f t="shared" si="11"/>
        <v>0.10763881549892194</v>
      </c>
      <c r="U67" s="3">
        <f t="shared" si="11"/>
        <v>5.3308751262774812E-3</v>
      </c>
    </row>
    <row r="68" spans="4:21" x14ac:dyDescent="0.25">
      <c r="D68" s="15">
        <v>1.0766119E-8</v>
      </c>
      <c r="E68" s="13">
        <v>1.026908E-8</v>
      </c>
      <c r="F68" s="13">
        <v>1.0617007999999999E-8</v>
      </c>
      <c r="G68" s="13">
        <v>1.0236501000000001E-8</v>
      </c>
      <c r="H68" s="16">
        <v>1.0090719000000001E-8</v>
      </c>
      <c r="M68" s="144" t="s">
        <v>64</v>
      </c>
      <c r="N68" s="70">
        <f>N66/N65</f>
        <v>0.92725874534220021</v>
      </c>
      <c r="O68" s="70">
        <f t="shared" ref="O68:U68" si="12">O66/O65</f>
        <v>1.0248250635171507</v>
      </c>
      <c r="P68" s="70">
        <f>P66/P65</f>
        <v>0.93184104807261048</v>
      </c>
      <c r="Q68" s="70">
        <f t="shared" si="12"/>
        <v>1.0312463947684696</v>
      </c>
      <c r="R68" s="70">
        <f t="shared" si="12"/>
        <v>0.91734502079340574</v>
      </c>
      <c r="S68" s="70">
        <f t="shared" si="12"/>
        <v>1.0150189633605353</v>
      </c>
      <c r="T68" s="70">
        <f t="shared" si="12"/>
        <v>0.90282137643358285</v>
      </c>
      <c r="U68" s="70">
        <f t="shared" si="12"/>
        <v>1.0053594456618469</v>
      </c>
    </row>
    <row r="69" spans="4:21" x14ac:dyDescent="0.25">
      <c r="D69" s="15">
        <v>1.1039507E-8</v>
      </c>
      <c r="E69" s="13">
        <v>1.0480939E-8</v>
      </c>
      <c r="F69" s="13">
        <v>1.0841344E-8</v>
      </c>
      <c r="G69" s="13">
        <v>1.0419616E-8</v>
      </c>
      <c r="H69" s="16">
        <v>1.0467698E-8</v>
      </c>
    </row>
    <row r="70" spans="4:21" x14ac:dyDescent="0.25">
      <c r="D70" s="15">
        <v>1.6139140000000001E-8</v>
      </c>
      <c r="E70" s="13">
        <v>1.5252958000000001E-8</v>
      </c>
      <c r="F70" s="13">
        <v>1.6650055000000001E-8</v>
      </c>
      <c r="G70" s="13">
        <v>1.4694386E-8</v>
      </c>
      <c r="H70" s="16">
        <v>1.4817870999999999E-8</v>
      </c>
    </row>
    <row r="71" spans="4:21" x14ac:dyDescent="0.25">
      <c r="D71" s="15">
        <v>1.4240392E-8</v>
      </c>
      <c r="E71" s="13">
        <v>1.3552387E-8</v>
      </c>
      <c r="F71" s="13">
        <v>1.4301832999999999E-8</v>
      </c>
      <c r="G71" s="13">
        <v>1.2778969E-8</v>
      </c>
      <c r="H71" s="16">
        <v>1.3647878E-8</v>
      </c>
    </row>
    <row r="72" spans="4:21" x14ac:dyDescent="0.25">
      <c r="D72" s="15">
        <v>2.1384514E-8</v>
      </c>
      <c r="E72" s="13">
        <v>2.0413876E-8</v>
      </c>
      <c r="F72" s="13">
        <v>2.18569E-8</v>
      </c>
      <c r="G72" s="13">
        <v>1.9768925999999999E-8</v>
      </c>
      <c r="H72" s="16">
        <v>1.9871994999999999E-8</v>
      </c>
    </row>
    <row r="73" spans="4:21" x14ac:dyDescent="0.25">
      <c r="D73" s="15">
        <v>1.371274E-8</v>
      </c>
      <c r="E73" s="13">
        <v>1.2702059999999999E-8</v>
      </c>
      <c r="F73" s="13">
        <v>1.307728E-8</v>
      </c>
      <c r="G73" s="13">
        <v>1.250677E-8</v>
      </c>
      <c r="H73" s="16">
        <v>1.253003E-8</v>
      </c>
    </row>
    <row r="74" spans="4:21" x14ac:dyDescent="0.25">
      <c r="D74" s="15">
        <v>1.1937740000000001E-8</v>
      </c>
      <c r="E74" s="13">
        <v>1.136563E-8</v>
      </c>
      <c r="F74" s="13">
        <v>1.201269E-8</v>
      </c>
      <c r="G74" s="13">
        <v>1.1285350000000001E-8</v>
      </c>
      <c r="H74" s="16">
        <v>1.147184E-8</v>
      </c>
    </row>
    <row r="75" spans="4:21" x14ac:dyDescent="0.25">
      <c r="D75" s="15">
        <v>9.6007399999999893E-9</v>
      </c>
      <c r="E75" s="13">
        <v>9.1858399999999907E-9</v>
      </c>
      <c r="F75" s="13">
        <v>9.6039100000000006E-9</v>
      </c>
      <c r="G75" s="13">
        <v>8.8340800000000105E-9</v>
      </c>
      <c r="H75" s="16">
        <v>8.9544500000000097E-9</v>
      </c>
    </row>
    <row r="76" spans="4:21" x14ac:dyDescent="0.25">
      <c r="D76" s="15">
        <v>6.6082700000000004E-9</v>
      </c>
      <c r="E76" s="13">
        <v>6.3543300000000103E-9</v>
      </c>
      <c r="F76" s="13">
        <v>6.5076900000000098E-9</v>
      </c>
      <c r="G76" s="13">
        <v>6.2995099999999904E-9</v>
      </c>
      <c r="H76" s="16">
        <v>6.2529699999999902E-9</v>
      </c>
    </row>
    <row r="77" spans="4:21" x14ac:dyDescent="0.25">
      <c r="D77" s="15">
        <v>3.4353699999999999E-9</v>
      </c>
      <c r="E77" s="13">
        <v>3.3034200000000002E-9</v>
      </c>
      <c r="F77" s="13">
        <v>3.6188799999999899E-9</v>
      </c>
      <c r="G77" s="13">
        <v>3.2099599999999999E-9</v>
      </c>
      <c r="H77" s="16">
        <v>3.2947999999999899E-9</v>
      </c>
    </row>
    <row r="78" spans="4:21" x14ac:dyDescent="0.25">
      <c r="D78" s="15">
        <v>1.0732299999999901E-9</v>
      </c>
      <c r="E78" s="13">
        <v>9.8789000000000702E-10</v>
      </c>
      <c r="F78" s="13">
        <v>1.02894E-9</v>
      </c>
      <c r="G78" s="13">
        <v>9.3277999999999499E-10</v>
      </c>
      <c r="H78" s="16">
        <v>9.6209000000001399E-10</v>
      </c>
    </row>
    <row r="79" spans="4:21" x14ac:dyDescent="0.25">
      <c r="D79" s="15">
        <v>1.2036000000001299E-10</v>
      </c>
      <c r="E79" s="13">
        <v>1.20619999999976E-10</v>
      </c>
      <c r="F79" s="13">
        <v>8.8820000000003797E-11</v>
      </c>
      <c r="G79" s="13">
        <v>1.1733999999999E-10</v>
      </c>
      <c r="H79" s="16">
        <v>1.11839999999997E-10</v>
      </c>
    </row>
    <row r="80" spans="4:21" x14ac:dyDescent="0.25">
      <c r="D80" s="15">
        <v>3.03999999998968E-12</v>
      </c>
      <c r="E80" s="13">
        <v>2.8500000000151398E-12</v>
      </c>
      <c r="F80" s="13">
        <v>2.0100000000120702E-12</v>
      </c>
      <c r="G80" s="13">
        <v>8.30000000019735E-13</v>
      </c>
      <c r="H80" s="16">
        <v>3.6000000000093801E-12</v>
      </c>
    </row>
    <row r="81" spans="4:8" x14ac:dyDescent="0.25">
      <c r="D81" s="15">
        <v>6.7000000002167095E-13</v>
      </c>
      <c r="E81" s="13">
        <v>4.90000000003997E-13</v>
      </c>
      <c r="F81" s="13">
        <v>0</v>
      </c>
      <c r="G81" s="13">
        <v>4.9999999998733197E-13</v>
      </c>
      <c r="H81" s="16">
        <v>1.6299999999835799E-12</v>
      </c>
    </row>
    <row r="82" spans="4:8" x14ac:dyDescent="0.25">
      <c r="D82" s="15">
        <v>8.3999999997659999E-13</v>
      </c>
      <c r="E82" s="13">
        <v>5.1999999998047301E-13</v>
      </c>
      <c r="F82" s="13">
        <v>6.1999999999911505E-13</v>
      </c>
      <c r="G82" s="13">
        <v>8.2999999999326502E-13</v>
      </c>
      <c r="H82" s="16">
        <v>8.30000000019735E-13</v>
      </c>
    </row>
    <row r="83" spans="4:8" x14ac:dyDescent="0.25">
      <c r="D83" s="19">
        <v>1.60000000024534E-13</v>
      </c>
      <c r="E83" s="18">
        <v>1.70000000007869E-13</v>
      </c>
      <c r="F83" s="18">
        <v>1.1999999998531299E-13</v>
      </c>
      <c r="G83" s="18">
        <v>1.8000000001767401E-13</v>
      </c>
      <c r="H83" s="54">
        <v>2.89999999993182E-13</v>
      </c>
    </row>
    <row r="84" spans="4:8" x14ac:dyDescent="0.25">
      <c r="D84" s="33"/>
      <c r="E84" s="33"/>
      <c r="F84" s="33"/>
      <c r="G84" s="33"/>
      <c r="H84" s="33"/>
    </row>
    <row r="85" spans="4:8" x14ac:dyDescent="0.25">
      <c r="D85" s="33"/>
      <c r="E85" s="33"/>
      <c r="F85" s="33"/>
      <c r="G85" s="33"/>
      <c r="H85" s="33"/>
    </row>
    <row r="86" spans="4:8" x14ac:dyDescent="0.25">
      <c r="D86" s="33"/>
      <c r="E86" s="33"/>
      <c r="F86" s="33"/>
      <c r="G86" s="33"/>
      <c r="H86" s="33"/>
    </row>
    <row r="87" spans="4:8" x14ac:dyDescent="0.25">
      <c r="D87" s="33"/>
      <c r="E87" s="33"/>
      <c r="F87" s="33"/>
      <c r="G87" s="33"/>
      <c r="H87" s="33"/>
    </row>
    <row r="88" spans="4:8" x14ac:dyDescent="0.25">
      <c r="D88" s="33"/>
      <c r="E88" s="33"/>
      <c r="F88" s="33"/>
      <c r="G88" s="33"/>
      <c r="H88" s="33"/>
    </row>
    <row r="89" spans="4:8" x14ac:dyDescent="0.25">
      <c r="D89" s="33"/>
      <c r="E89" s="33"/>
      <c r="F89" s="33"/>
      <c r="G89" s="33"/>
      <c r="H89" s="33"/>
    </row>
    <row r="90" spans="4:8" x14ac:dyDescent="0.25">
      <c r="D90" s="33"/>
      <c r="E90" s="33"/>
      <c r="F90" s="33"/>
      <c r="G90" s="33"/>
      <c r="H90" s="33"/>
    </row>
    <row r="91" spans="4:8" x14ac:dyDescent="0.25">
      <c r="D91" s="33"/>
      <c r="E91" s="33"/>
      <c r="F91" s="33"/>
      <c r="G91" s="33"/>
      <c r="H91" s="33"/>
    </row>
    <row r="92" spans="4:8" x14ac:dyDescent="0.25">
      <c r="D92" s="33"/>
      <c r="E92" s="33"/>
      <c r="F92" s="33"/>
      <c r="G92" s="33"/>
      <c r="H92" s="33"/>
    </row>
    <row r="93" spans="4:8" x14ac:dyDescent="0.25">
      <c r="D93" s="33"/>
      <c r="E93" s="33"/>
      <c r="F93" s="33"/>
      <c r="G93" s="33"/>
      <c r="H93" s="33"/>
    </row>
    <row r="94" spans="4:8" x14ac:dyDescent="0.25">
      <c r="D94" s="33"/>
      <c r="E94" s="33"/>
      <c r="F94" s="33"/>
      <c r="G94" s="33"/>
      <c r="H94" s="33"/>
    </row>
    <row r="95" spans="4:8" x14ac:dyDescent="0.25">
      <c r="D95" s="33"/>
      <c r="E95" s="33"/>
      <c r="F95" s="33"/>
      <c r="G95" s="33"/>
      <c r="H95" s="33"/>
    </row>
    <row r="96" spans="4:8" x14ac:dyDescent="0.25">
      <c r="D96" s="33"/>
      <c r="E96" s="33"/>
      <c r="F96" s="33"/>
      <c r="G96" s="33"/>
      <c r="H96" s="33"/>
    </row>
    <row r="97" spans="4:8" x14ac:dyDescent="0.25">
      <c r="D97" s="33"/>
      <c r="E97" s="33"/>
      <c r="F97" s="33"/>
      <c r="G97" s="33"/>
      <c r="H97" s="33"/>
    </row>
    <row r="98" spans="4:8" x14ac:dyDescent="0.25">
      <c r="D98" s="33"/>
      <c r="E98" s="33"/>
      <c r="F98" s="33"/>
      <c r="G98" s="33"/>
      <c r="H98" s="33"/>
    </row>
    <row r="99" spans="4:8" x14ac:dyDescent="0.25">
      <c r="D99" s="33"/>
      <c r="E99" s="33"/>
      <c r="F99" s="33"/>
      <c r="G99" s="33"/>
      <c r="H99" s="33"/>
    </row>
    <row r="100" spans="4:8" x14ac:dyDescent="0.25">
      <c r="D100" s="33"/>
      <c r="E100" s="33"/>
      <c r="F100" s="33"/>
      <c r="G100" s="33"/>
      <c r="H100" s="33"/>
    </row>
    <row r="101" spans="4:8" x14ac:dyDescent="0.25">
      <c r="D101" s="33"/>
      <c r="E101" s="33"/>
      <c r="F101" s="33"/>
      <c r="G101" s="33"/>
      <c r="H101" s="33"/>
    </row>
    <row r="102" spans="4:8" x14ac:dyDescent="0.25">
      <c r="D102" s="33"/>
      <c r="E102" s="33"/>
      <c r="F102" s="33"/>
      <c r="G102" s="33"/>
      <c r="H102" s="33"/>
    </row>
    <row r="103" spans="4:8" x14ac:dyDescent="0.25">
      <c r="D103" s="33"/>
      <c r="E103" s="33"/>
      <c r="F103" s="33"/>
      <c r="G103" s="33"/>
      <c r="H103" s="33"/>
    </row>
    <row r="104" spans="4:8" x14ac:dyDescent="0.25">
      <c r="D104" s="33"/>
      <c r="E104" s="33"/>
      <c r="F104" s="33"/>
      <c r="G104" s="33"/>
      <c r="H104" s="33"/>
    </row>
    <row r="105" spans="4:8" x14ac:dyDescent="0.25">
      <c r="D105" s="33"/>
      <c r="E105" s="33"/>
      <c r="F105" s="33"/>
      <c r="G105" s="33"/>
      <c r="H105" s="33"/>
    </row>
    <row r="106" spans="4:8" x14ac:dyDescent="0.25">
      <c r="D106" s="33"/>
      <c r="E106" s="33"/>
      <c r="F106" s="33"/>
      <c r="G106" s="33"/>
      <c r="H106" s="33"/>
    </row>
    <row r="107" spans="4:8" x14ac:dyDescent="0.25">
      <c r="D107" s="33"/>
      <c r="E107" s="33"/>
      <c r="F107" s="33"/>
      <c r="G107" s="33"/>
      <c r="H107" s="33"/>
    </row>
    <row r="108" spans="4:8" x14ac:dyDescent="0.25">
      <c r="D108" s="33"/>
      <c r="E108" s="33"/>
      <c r="F108" s="33"/>
      <c r="G108" s="33"/>
      <c r="H108" s="33"/>
    </row>
    <row r="109" spans="4:8" x14ac:dyDescent="0.25">
      <c r="D109" s="33"/>
      <c r="E109" s="33"/>
      <c r="F109" s="33"/>
      <c r="G109" s="33"/>
      <c r="H109" s="33"/>
    </row>
    <row r="110" spans="4:8" x14ac:dyDescent="0.25">
      <c r="D110" s="33"/>
      <c r="E110" s="33"/>
      <c r="F110" s="33"/>
      <c r="G110" s="33"/>
      <c r="H110" s="33"/>
    </row>
    <row r="111" spans="4:8" x14ac:dyDescent="0.25">
      <c r="D111" s="33"/>
      <c r="E111" s="33"/>
      <c r="F111" s="33"/>
      <c r="G111" s="33"/>
      <c r="H111" s="33"/>
    </row>
  </sheetData>
  <mergeCells count="8">
    <mergeCell ref="M55:N55"/>
    <mergeCell ref="M59:N59"/>
    <mergeCell ref="D52:H52"/>
    <mergeCell ref="G1:L1"/>
    <mergeCell ref="P1:U1"/>
    <mergeCell ref="G2:L2"/>
    <mergeCell ref="P2:U2"/>
    <mergeCell ref="C1:D1"/>
  </mergeCells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9"/>
  <sheetViews>
    <sheetView workbookViewId="0">
      <selection activeCell="G85" sqref="G85"/>
    </sheetView>
  </sheetViews>
  <sheetFormatPr defaultRowHeight="15" x14ac:dyDescent="0.25"/>
  <cols>
    <col min="2" max="2" width="12.28515625" bestFit="1" customWidth="1"/>
    <col min="3" max="3" width="39.5703125" customWidth="1"/>
    <col min="4" max="4" width="45.85546875" customWidth="1"/>
    <col min="5" max="5" width="43.42578125" customWidth="1"/>
    <col min="6" max="6" width="26.5703125" customWidth="1"/>
    <col min="7" max="7" width="21" customWidth="1"/>
    <col min="9" max="9" width="42.5703125" customWidth="1"/>
    <col min="10" max="10" width="17.5703125" customWidth="1"/>
    <col min="11" max="11" width="14" customWidth="1"/>
    <col min="12" max="13" width="12.28515625" customWidth="1"/>
    <col min="14" max="14" width="15.5703125" customWidth="1"/>
    <col min="15" max="15" width="21.42578125" customWidth="1"/>
  </cols>
  <sheetData>
    <row r="1" spans="2:19" x14ac:dyDescent="0.25">
      <c r="B1" s="130"/>
      <c r="C1" s="13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19" x14ac:dyDescent="0.25">
      <c r="B2" s="130"/>
      <c r="C2" s="130"/>
      <c r="H2" s="175"/>
      <c r="I2" s="178"/>
      <c r="J2" s="178"/>
      <c r="K2" s="178"/>
      <c r="L2" s="178"/>
      <c r="M2" s="178"/>
      <c r="N2" s="178"/>
      <c r="O2" s="6"/>
      <c r="P2" s="6"/>
      <c r="Q2" s="6"/>
      <c r="R2" s="175"/>
      <c r="S2" s="6"/>
    </row>
    <row r="3" spans="2:19" x14ac:dyDescent="0.25">
      <c r="B3" s="130"/>
      <c r="C3" s="130"/>
      <c r="H3" s="7"/>
      <c r="I3" s="14"/>
      <c r="J3" s="14"/>
      <c r="K3" s="14"/>
      <c r="L3" s="14"/>
      <c r="M3" s="14"/>
      <c r="N3" s="14"/>
      <c r="O3" s="6"/>
      <c r="P3" s="6"/>
      <c r="Q3" s="6"/>
      <c r="R3" s="7"/>
      <c r="S3" s="14"/>
    </row>
    <row r="4" spans="2:19" x14ac:dyDescent="0.25">
      <c r="B4" s="130"/>
      <c r="C4" s="130"/>
      <c r="H4" s="7"/>
      <c r="I4" s="14"/>
      <c r="J4" s="14"/>
      <c r="K4" s="14"/>
      <c r="L4" s="14"/>
      <c r="M4" s="14"/>
      <c r="N4" s="14"/>
      <c r="O4" s="6"/>
      <c r="P4" s="6"/>
      <c r="Q4" s="6"/>
      <c r="R4" s="7"/>
      <c r="S4" s="14"/>
    </row>
    <row r="5" spans="2:19" x14ac:dyDescent="0.25">
      <c r="B5" s="130"/>
      <c r="C5" s="130"/>
      <c r="H5" s="7"/>
      <c r="I5" s="14"/>
      <c r="J5" s="14"/>
      <c r="K5" s="14"/>
      <c r="L5" s="14"/>
      <c r="M5" s="14"/>
      <c r="N5" s="14"/>
      <c r="O5" s="6"/>
      <c r="P5" s="6"/>
      <c r="Q5" s="6"/>
      <c r="R5" s="7"/>
      <c r="S5" s="14"/>
    </row>
    <row r="6" spans="2:19" x14ac:dyDescent="0.25">
      <c r="B6" s="130"/>
      <c r="C6" s="130"/>
      <c r="H6" s="7"/>
      <c r="I6" s="14"/>
      <c r="J6" s="14"/>
      <c r="K6" s="14"/>
      <c r="L6" s="14"/>
      <c r="M6" s="14"/>
      <c r="N6" s="14"/>
      <c r="O6" s="6"/>
      <c r="P6" s="6"/>
      <c r="Q6" s="6"/>
      <c r="R6" s="7"/>
      <c r="S6" s="14"/>
    </row>
    <row r="7" spans="2:19" x14ac:dyDescent="0.25">
      <c r="B7" s="130"/>
      <c r="C7" s="130"/>
      <c r="H7" s="175"/>
      <c r="I7" s="14"/>
      <c r="J7" s="14"/>
      <c r="K7" s="14"/>
      <c r="L7" s="145"/>
      <c r="M7" s="145"/>
      <c r="N7" s="14"/>
      <c r="O7" s="6"/>
      <c r="P7" s="6"/>
      <c r="Q7" s="6"/>
      <c r="R7" s="175"/>
      <c r="S7" s="14"/>
    </row>
    <row r="8" spans="2:19" x14ac:dyDescent="0.25">
      <c r="B8" s="130"/>
      <c r="C8" s="130"/>
      <c r="H8" s="7"/>
      <c r="I8" s="14"/>
      <c r="J8" s="14"/>
      <c r="K8" s="14"/>
      <c r="L8" s="14"/>
      <c r="M8" s="14"/>
      <c r="N8" s="14"/>
      <c r="O8" s="6"/>
      <c r="P8" s="6"/>
      <c r="Q8" s="6"/>
      <c r="R8" s="7"/>
      <c r="S8" s="14"/>
    </row>
    <row r="9" spans="2:19" x14ac:dyDescent="0.25">
      <c r="B9" s="130"/>
      <c r="C9" s="130"/>
      <c r="H9" s="7"/>
      <c r="I9" s="14"/>
      <c r="J9" s="14"/>
      <c r="K9" s="14"/>
      <c r="L9" s="14"/>
      <c r="M9" s="14"/>
      <c r="N9" s="14"/>
      <c r="O9" s="6"/>
      <c r="P9" s="6"/>
      <c r="Q9" s="6"/>
      <c r="R9" s="7"/>
      <c r="S9" s="14"/>
    </row>
    <row r="10" spans="2:19" x14ac:dyDescent="0.25">
      <c r="B10" s="130"/>
      <c r="C10" s="130"/>
      <c r="H10" s="7"/>
      <c r="I10" s="14"/>
      <c r="J10" s="14"/>
      <c r="K10" s="14"/>
      <c r="L10" s="14"/>
      <c r="M10" s="14"/>
      <c r="N10" s="14"/>
      <c r="O10" s="6"/>
      <c r="P10" s="6"/>
      <c r="Q10" s="6"/>
      <c r="R10" s="7"/>
      <c r="S10" s="14"/>
    </row>
    <row r="11" spans="2:19" x14ac:dyDescent="0.25">
      <c r="B11" s="130"/>
      <c r="C11" s="130"/>
      <c r="H11" s="7"/>
      <c r="I11" s="14"/>
      <c r="J11" s="14"/>
      <c r="K11" s="14"/>
      <c r="L11" s="14"/>
      <c r="M11" s="14"/>
      <c r="N11" s="14"/>
      <c r="O11" s="6"/>
      <c r="P11" s="6"/>
      <c r="Q11" s="6"/>
      <c r="R11" s="7"/>
      <c r="S11" s="134"/>
    </row>
    <row r="12" spans="2:19" x14ac:dyDescent="0.25">
      <c r="B12" s="130"/>
      <c r="C12" s="130"/>
      <c r="H12" s="7"/>
      <c r="I12" s="14"/>
      <c r="J12" s="14"/>
      <c r="K12" s="14"/>
      <c r="L12" s="14"/>
      <c r="M12" s="14"/>
      <c r="N12" s="14"/>
      <c r="O12" s="6"/>
      <c r="P12" s="6"/>
      <c r="Q12" s="6"/>
      <c r="R12" s="7"/>
      <c r="S12" s="14"/>
    </row>
    <row r="13" spans="2:19" x14ac:dyDescent="0.25">
      <c r="B13" s="130"/>
      <c r="C13" s="130"/>
      <c r="H13" s="7"/>
      <c r="I13" s="14"/>
      <c r="J13" s="14"/>
      <c r="K13" s="14"/>
      <c r="L13" s="14"/>
      <c r="M13" s="14"/>
      <c r="N13" s="14"/>
      <c r="O13" s="6"/>
      <c r="P13" s="6"/>
      <c r="Q13" s="6"/>
      <c r="R13" s="7"/>
      <c r="S13" s="14"/>
    </row>
    <row r="14" spans="2:19" x14ac:dyDescent="0.25">
      <c r="B14" s="130"/>
      <c r="C14" s="130"/>
      <c r="H14" s="7"/>
      <c r="I14" s="14"/>
      <c r="J14" s="14"/>
      <c r="K14" s="14"/>
      <c r="L14" s="14"/>
      <c r="M14" s="14"/>
      <c r="N14" s="14"/>
      <c r="O14" s="6"/>
      <c r="P14" s="6"/>
      <c r="Q14" s="6"/>
      <c r="R14" s="7"/>
      <c r="S14" s="14"/>
    </row>
    <row r="15" spans="2:19" x14ac:dyDescent="0.25">
      <c r="B15" s="130"/>
      <c r="C15" s="130"/>
      <c r="H15" s="7"/>
      <c r="I15" s="14"/>
      <c r="J15" s="14"/>
      <c r="K15" s="14"/>
      <c r="L15" s="14"/>
      <c r="M15" s="14"/>
      <c r="N15" s="14"/>
      <c r="O15" s="6"/>
      <c r="P15" s="6"/>
      <c r="Q15" s="6"/>
      <c r="R15" s="7"/>
      <c r="S15" s="14"/>
    </row>
    <row r="16" spans="2:19" x14ac:dyDescent="0.25">
      <c r="B16" s="130"/>
      <c r="C16" s="130"/>
      <c r="H16" s="7"/>
      <c r="I16" s="14"/>
      <c r="J16" s="14"/>
      <c r="K16" s="14"/>
      <c r="L16" s="14"/>
      <c r="M16" s="14"/>
      <c r="N16" s="14"/>
      <c r="O16" s="6"/>
      <c r="P16" s="6"/>
      <c r="Q16" s="6"/>
      <c r="R16" s="7"/>
      <c r="S16" s="14"/>
    </row>
    <row r="17" spans="2:19" x14ac:dyDescent="0.25">
      <c r="B17" s="130"/>
      <c r="C17" s="130"/>
      <c r="H17" s="7"/>
      <c r="I17" s="14"/>
      <c r="J17" s="14"/>
      <c r="K17" s="14"/>
      <c r="L17" s="14"/>
      <c r="M17" s="14"/>
      <c r="N17" s="14"/>
      <c r="O17" s="6"/>
      <c r="P17" s="6"/>
      <c r="Q17" s="6"/>
      <c r="R17" s="7"/>
      <c r="S17" s="14"/>
    </row>
    <row r="18" spans="2:19" x14ac:dyDescent="0.25">
      <c r="B18" s="130"/>
      <c r="C18" s="130"/>
      <c r="H18" s="7"/>
      <c r="I18" s="14"/>
      <c r="J18" s="14"/>
      <c r="K18" s="14"/>
      <c r="L18" s="14"/>
      <c r="M18" s="14"/>
      <c r="N18" s="14"/>
      <c r="O18" s="6"/>
      <c r="P18" s="6"/>
      <c r="Q18" s="6"/>
      <c r="R18" s="7"/>
      <c r="S18" s="14"/>
    </row>
    <row r="19" spans="2:19" x14ac:dyDescent="0.25">
      <c r="B19" s="130"/>
      <c r="C19" s="130"/>
      <c r="H19" s="7"/>
      <c r="I19" s="14"/>
      <c r="J19" s="14"/>
      <c r="K19" s="14"/>
      <c r="L19" s="14"/>
      <c r="M19" s="14"/>
      <c r="N19" s="14"/>
      <c r="O19" s="6"/>
      <c r="P19" s="6"/>
      <c r="Q19" s="6"/>
      <c r="R19" s="7"/>
      <c r="S19" s="14"/>
    </row>
    <row r="20" spans="2:19" x14ac:dyDescent="0.25">
      <c r="B20" s="130"/>
      <c r="C20" s="130"/>
      <c r="H20" s="7"/>
      <c r="I20" s="14"/>
      <c r="J20" s="14"/>
      <c r="K20" s="14"/>
      <c r="L20" s="14"/>
      <c r="M20" s="14"/>
      <c r="N20" s="14"/>
      <c r="O20" s="6"/>
      <c r="P20" s="6"/>
      <c r="Q20" s="6"/>
      <c r="R20" s="7"/>
      <c r="S20" s="14"/>
    </row>
    <row r="21" spans="2:19" x14ac:dyDescent="0.25">
      <c r="B21" s="130"/>
      <c r="C21" s="130"/>
      <c r="H21" s="7"/>
      <c r="I21" s="14"/>
      <c r="J21" s="14"/>
      <c r="K21" s="14"/>
      <c r="L21" s="14"/>
      <c r="M21" s="14"/>
      <c r="N21" s="14"/>
      <c r="O21" s="6"/>
      <c r="P21" s="6"/>
      <c r="Q21" s="6"/>
      <c r="R21" s="7"/>
      <c r="S21" s="14"/>
    </row>
    <row r="22" spans="2:19" x14ac:dyDescent="0.25">
      <c r="B22" s="130"/>
      <c r="C22" s="130"/>
      <c r="H22" s="7"/>
      <c r="I22" s="14"/>
      <c r="J22" s="14"/>
      <c r="K22" s="14"/>
      <c r="L22" s="14"/>
      <c r="M22" s="14"/>
      <c r="N22" s="14"/>
      <c r="O22" s="6"/>
      <c r="P22" s="6"/>
      <c r="Q22" s="6"/>
      <c r="R22" s="7"/>
      <c r="S22" s="14"/>
    </row>
    <row r="23" spans="2:19" x14ac:dyDescent="0.25">
      <c r="B23" s="130"/>
      <c r="C23" s="130"/>
      <c r="H23" s="7"/>
      <c r="I23" s="14"/>
      <c r="J23" s="14"/>
      <c r="K23" s="14"/>
      <c r="L23" s="14"/>
      <c r="M23" s="14"/>
      <c r="N23" s="14"/>
      <c r="O23" s="6"/>
      <c r="P23" s="6"/>
      <c r="Q23" s="6"/>
      <c r="R23" s="7"/>
      <c r="S23" s="14"/>
    </row>
    <row r="24" spans="2:19" x14ac:dyDescent="0.25">
      <c r="B24" s="130"/>
      <c r="C24" s="130"/>
      <c r="H24" s="7"/>
      <c r="I24" s="14"/>
      <c r="J24" s="14"/>
      <c r="K24" s="14"/>
      <c r="L24" s="14"/>
      <c r="M24" s="14"/>
      <c r="N24" s="14"/>
      <c r="O24" s="6"/>
      <c r="P24" s="6"/>
      <c r="Q24" s="6"/>
      <c r="R24" s="7"/>
      <c r="S24" s="14"/>
    </row>
    <row r="25" spans="2:19" x14ac:dyDescent="0.25">
      <c r="B25" s="130"/>
      <c r="C25" s="130"/>
      <c r="H25" s="7"/>
      <c r="I25" s="14"/>
      <c r="J25" s="14"/>
      <c r="K25" s="14"/>
      <c r="L25" s="14"/>
      <c r="M25" s="14"/>
      <c r="N25" s="14"/>
      <c r="O25" s="6"/>
      <c r="P25" s="6"/>
      <c r="Q25" s="6"/>
      <c r="R25" s="7"/>
      <c r="S25" s="14"/>
    </row>
    <row r="26" spans="2:19" x14ac:dyDescent="0.25">
      <c r="B26" s="130"/>
      <c r="C26" s="130"/>
      <c r="H26" s="7"/>
      <c r="I26" s="14"/>
      <c r="J26" s="14"/>
      <c r="K26" s="14"/>
      <c r="L26" s="14"/>
      <c r="M26" s="14"/>
      <c r="N26" s="14"/>
      <c r="O26" s="6"/>
      <c r="P26" s="6"/>
      <c r="Q26" s="6"/>
      <c r="R26" s="7"/>
      <c r="S26" s="14"/>
    </row>
    <row r="27" spans="2:19" x14ac:dyDescent="0.25">
      <c r="B27" s="130"/>
      <c r="C27" s="130"/>
      <c r="H27" s="7"/>
      <c r="I27" s="14"/>
      <c r="J27" s="14"/>
      <c r="K27" s="14"/>
      <c r="L27" s="14"/>
      <c r="M27" s="14"/>
      <c r="N27" s="14"/>
      <c r="O27" s="6"/>
      <c r="P27" s="6"/>
      <c r="Q27" s="6"/>
      <c r="R27" s="7"/>
      <c r="S27" s="14"/>
    </row>
    <row r="28" spans="2:19" x14ac:dyDescent="0.25">
      <c r="B28" s="130"/>
      <c r="C28" s="13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5">
      <c r="B29" s="130"/>
      <c r="C29" s="130"/>
    </row>
    <row r="30" spans="2:19" x14ac:dyDescent="0.25">
      <c r="B30" s="130"/>
      <c r="C30" s="130"/>
    </row>
    <row r="31" spans="2:19" x14ac:dyDescent="0.25">
      <c r="B31" s="130"/>
      <c r="C31" s="130"/>
    </row>
    <row r="32" spans="2:19" x14ac:dyDescent="0.25">
      <c r="B32" s="130"/>
      <c r="C32" s="130"/>
    </row>
    <row r="33" spans="2:18" x14ac:dyDescent="0.25">
      <c r="B33" s="130"/>
      <c r="C33" s="250" t="s">
        <v>148</v>
      </c>
      <c r="D33" s="250"/>
      <c r="E33" s="250"/>
    </row>
    <row r="34" spans="2:18" x14ac:dyDescent="0.25">
      <c r="B34" s="130"/>
      <c r="C34" s="153" t="s">
        <v>142</v>
      </c>
      <c r="D34" s="173" t="s">
        <v>144</v>
      </c>
      <c r="E34" s="173" t="s">
        <v>146</v>
      </c>
    </row>
    <row r="35" spans="2:18" x14ac:dyDescent="0.25">
      <c r="B35" s="130"/>
      <c r="C35" s="153" t="s">
        <v>143</v>
      </c>
      <c r="D35" s="173" t="s">
        <v>145</v>
      </c>
      <c r="E35" s="173" t="s">
        <v>147</v>
      </c>
    </row>
    <row r="36" spans="2:18" x14ac:dyDescent="0.25">
      <c r="B36" s="130"/>
      <c r="C36" s="130"/>
    </row>
    <row r="37" spans="2:18" x14ac:dyDescent="0.25">
      <c r="B37" s="146"/>
      <c r="C37" s="146"/>
      <c r="D37" s="140"/>
      <c r="E37" s="140"/>
      <c r="F37" s="250" t="s">
        <v>183</v>
      </c>
      <c r="G37" s="250"/>
    </row>
    <row r="38" spans="2:18" x14ac:dyDescent="0.25">
      <c r="B38" s="174" t="s">
        <v>82</v>
      </c>
      <c r="C38" s="174" t="s">
        <v>136</v>
      </c>
      <c r="D38" s="174" t="s">
        <v>137</v>
      </c>
      <c r="E38" s="174" t="s">
        <v>138</v>
      </c>
      <c r="F38" s="147" t="s">
        <v>139</v>
      </c>
      <c r="G38" s="147" t="s">
        <v>140</v>
      </c>
    </row>
    <row r="39" spans="2:18" x14ac:dyDescent="0.25">
      <c r="B39" s="173" t="s">
        <v>94</v>
      </c>
      <c r="C39" s="181">
        <v>5.544168</v>
      </c>
      <c r="D39" s="181">
        <v>9.003121389305349</v>
      </c>
      <c r="E39" s="181">
        <v>10.9005551974013</v>
      </c>
      <c r="F39" s="189">
        <v>10.6208077299147</v>
      </c>
      <c r="G39" s="190">
        <v>11.026596445862801</v>
      </c>
    </row>
    <row r="40" spans="2:18" x14ac:dyDescent="0.25">
      <c r="B40" s="173" t="s">
        <v>94</v>
      </c>
      <c r="C40" s="184">
        <v>5.2471589999999999</v>
      </c>
      <c r="D40" s="184">
        <v>10.150819148667424</v>
      </c>
      <c r="E40" s="184">
        <v>11.237930529240874</v>
      </c>
      <c r="F40" s="191">
        <v>9.9444932033344404</v>
      </c>
      <c r="G40" s="192">
        <v>10.427702134825299</v>
      </c>
      <c r="J40" t="s">
        <v>187</v>
      </c>
    </row>
    <row r="41" spans="2:18" x14ac:dyDescent="0.25">
      <c r="B41" s="173" t="s">
        <v>94</v>
      </c>
      <c r="C41" s="184">
        <v>6.7322040000000003</v>
      </c>
      <c r="D41" s="184">
        <v>10.891457641098151</v>
      </c>
      <c r="E41" s="184">
        <v>12.729901472840817</v>
      </c>
      <c r="F41" s="191">
        <v>11.016807682978101</v>
      </c>
      <c r="G41" s="192">
        <v>11.467090775675</v>
      </c>
    </row>
    <row r="42" spans="2:18" x14ac:dyDescent="0.25">
      <c r="B42" s="173" t="s">
        <v>94</v>
      </c>
      <c r="C42" s="184">
        <v>11.374344669999999</v>
      </c>
      <c r="D42" s="184">
        <v>10.433068757259003</v>
      </c>
      <c r="E42" s="184">
        <v>10.127397473867596</v>
      </c>
      <c r="F42" s="191">
        <v>11.2472885545364</v>
      </c>
      <c r="G42" s="192">
        <v>11.3069110193796</v>
      </c>
      <c r="I42" s="254" t="s">
        <v>153</v>
      </c>
      <c r="J42" s="251"/>
      <c r="K42" s="251"/>
      <c r="L42" s="251"/>
      <c r="M42" s="251"/>
      <c r="N42" s="251"/>
      <c r="O42" s="262"/>
    </row>
    <row r="43" spans="2:18" x14ac:dyDescent="0.25">
      <c r="B43" s="173" t="s">
        <v>94</v>
      </c>
      <c r="C43" s="184">
        <v>9.8672989999999992</v>
      </c>
      <c r="D43" s="184">
        <v>8.5958946356490333</v>
      </c>
      <c r="E43" s="184">
        <v>8.0399185787125571</v>
      </c>
      <c r="F43" s="193">
        <v>10.834380738308401</v>
      </c>
      <c r="G43" s="192">
        <v>11.1938953024379</v>
      </c>
      <c r="I43" s="82"/>
      <c r="J43" s="157"/>
      <c r="K43" s="157"/>
      <c r="L43" s="157"/>
      <c r="M43" s="157"/>
      <c r="N43" s="157"/>
      <c r="O43" s="158"/>
    </row>
    <row r="44" spans="2:18" x14ac:dyDescent="0.25">
      <c r="B44" s="173" t="s">
        <v>94</v>
      </c>
      <c r="C44" s="184">
        <v>7.4692263329999999</v>
      </c>
      <c r="D44" s="184">
        <v>7.8069810187820146</v>
      </c>
      <c r="E44" s="184">
        <v>7.8141810092961475</v>
      </c>
      <c r="F44" s="191">
        <v>9.8136797356932703</v>
      </c>
      <c r="G44" s="192">
        <v>9.7193516569860208</v>
      </c>
      <c r="I44" s="12"/>
      <c r="J44" s="253" t="s">
        <v>163</v>
      </c>
      <c r="K44" s="253"/>
      <c r="L44" s="253"/>
      <c r="M44" s="253"/>
      <c r="N44" s="253"/>
      <c r="O44" s="263"/>
    </row>
    <row r="45" spans="2:18" x14ac:dyDescent="0.25">
      <c r="B45" s="173" t="s">
        <v>94</v>
      </c>
      <c r="C45" s="184">
        <v>9.7792963329999996</v>
      </c>
      <c r="D45" s="184">
        <v>8.7248570652730812</v>
      </c>
      <c r="E45" s="184">
        <v>7.2606257915770049</v>
      </c>
      <c r="F45" s="191">
        <v>10.405454946451</v>
      </c>
      <c r="G45" s="192">
        <v>9.7487179456401591</v>
      </c>
      <c r="I45" s="12"/>
      <c r="J45" s="253" t="s">
        <v>160</v>
      </c>
      <c r="K45" s="253"/>
      <c r="L45" s="253" t="s">
        <v>164</v>
      </c>
      <c r="M45" s="253"/>
      <c r="N45" s="253" t="s">
        <v>166</v>
      </c>
      <c r="O45" s="263"/>
      <c r="P45" s="55" t="s">
        <v>188</v>
      </c>
      <c r="Q45" s="55"/>
      <c r="R45" s="55">
        <v>0.86</v>
      </c>
    </row>
    <row r="46" spans="2:18" x14ac:dyDescent="0.25">
      <c r="B46" s="173" t="s">
        <v>94</v>
      </c>
      <c r="C46" s="186">
        <v>8.8332676669999994</v>
      </c>
      <c r="D46" s="186">
        <v>8.7861851671238451</v>
      </c>
      <c r="E46" s="186">
        <v>7.5356138982017669</v>
      </c>
      <c r="F46" s="191">
        <v>11.011468357768299</v>
      </c>
      <c r="G46" s="192">
        <v>10.8646369144976</v>
      </c>
      <c r="I46" s="12"/>
      <c r="J46" s="7" t="s">
        <v>31</v>
      </c>
      <c r="K46" s="7" t="s">
        <v>125</v>
      </c>
      <c r="L46" s="7" t="s">
        <v>31</v>
      </c>
      <c r="M46" s="7" t="s">
        <v>125</v>
      </c>
      <c r="N46" s="7" t="s">
        <v>31</v>
      </c>
      <c r="O46" s="67" t="s">
        <v>125</v>
      </c>
    </row>
    <row r="47" spans="2:18" x14ac:dyDescent="0.25">
      <c r="B47" s="174" t="s">
        <v>124</v>
      </c>
      <c r="C47" s="151">
        <f>AVERAGE(C39:C46)</f>
        <v>8.1058706253749992</v>
      </c>
      <c r="D47" s="151">
        <f t="shared" ref="D47:G47" si="0">AVERAGE(D39:D46)</f>
        <v>9.2990481028947372</v>
      </c>
      <c r="E47" s="151">
        <f t="shared" si="0"/>
        <v>9.4557654938922582</v>
      </c>
      <c r="F47" s="148">
        <f t="shared" si="0"/>
        <v>10.611797618623076</v>
      </c>
      <c r="G47" s="148">
        <f t="shared" si="0"/>
        <v>10.719362774413046</v>
      </c>
      <c r="H47" s="196"/>
      <c r="I47" s="84" t="s">
        <v>94</v>
      </c>
      <c r="J47" s="14">
        <f>D47</f>
        <v>9.2990481028947372</v>
      </c>
      <c r="K47" s="14">
        <f>D48</f>
        <v>1.065583021950449</v>
      </c>
      <c r="L47" s="14">
        <f>F47</f>
        <v>10.611797618623076</v>
      </c>
      <c r="M47" s="14">
        <f>F48</f>
        <v>0.52127695475838909</v>
      </c>
      <c r="N47" s="14">
        <f>L47*0.86</f>
        <v>9.126145952015845</v>
      </c>
      <c r="O47" s="135">
        <f>0.92*M47</f>
        <v>0.47957479837771799</v>
      </c>
    </row>
    <row r="48" spans="2:18" x14ac:dyDescent="0.25">
      <c r="B48" s="174" t="s">
        <v>125</v>
      </c>
      <c r="C48" s="151">
        <f>_xlfn.STDEV.S(C39:C46)</f>
        <v>2.2084849689005144</v>
      </c>
      <c r="D48" s="151">
        <f>_xlfn.STDEV.S(D39:D46)</f>
        <v>1.065583021950449</v>
      </c>
      <c r="E48" s="151">
        <f>_xlfn.STDEV.S(E39:E46)</f>
        <v>2.0577250960417355</v>
      </c>
      <c r="F48" s="148">
        <f>_xlfn.STDEV.S(F39:F46)</f>
        <v>0.52127695475838909</v>
      </c>
      <c r="G48" s="148">
        <f>_xlfn.STDEV.S(G39:G46)</f>
        <v>0.68371128786977908</v>
      </c>
      <c r="H48" s="196"/>
      <c r="I48" s="84" t="s">
        <v>85</v>
      </c>
      <c r="J48" s="14">
        <f>D58</f>
        <v>3.0006954495638585</v>
      </c>
      <c r="K48" s="14">
        <f>D59</f>
        <v>0.54335714074191754</v>
      </c>
      <c r="L48" s="14">
        <f>F58</f>
        <v>3.8120779751332448</v>
      </c>
      <c r="M48" s="14">
        <f>F59</f>
        <v>0.31799049523449047</v>
      </c>
      <c r="N48" s="14">
        <f t="shared" ref="N48:N50" si="1">L48*0.86</f>
        <v>3.2783870586145905</v>
      </c>
      <c r="O48" s="135">
        <f t="shared" ref="O48:O50" si="2">0.92*M48</f>
        <v>0.29255125561573125</v>
      </c>
    </row>
    <row r="49" spans="2:15" x14ac:dyDescent="0.25">
      <c r="B49" s="173"/>
      <c r="C49" s="150"/>
      <c r="D49" s="152"/>
      <c r="E49" s="152"/>
      <c r="F49" s="149"/>
      <c r="G49" s="149"/>
      <c r="I49" s="84" t="s">
        <v>161</v>
      </c>
      <c r="J49" s="14">
        <f>D68</f>
        <v>3.0337785965159374</v>
      </c>
      <c r="K49" s="14">
        <f>D69</f>
        <v>0.38663366393898696</v>
      </c>
      <c r="L49" s="14">
        <f>F68</f>
        <v>3.5713856441111509</v>
      </c>
      <c r="M49" s="14">
        <f>F69</f>
        <v>0.28968320180009743</v>
      </c>
      <c r="N49" s="14">
        <f t="shared" si="1"/>
        <v>3.0713916539355899</v>
      </c>
      <c r="O49" s="135">
        <f t="shared" si="2"/>
        <v>0.26650854565608967</v>
      </c>
    </row>
    <row r="50" spans="2:15" x14ac:dyDescent="0.25">
      <c r="B50" s="173" t="s">
        <v>85</v>
      </c>
      <c r="C50" s="181">
        <v>1.9674893330000001</v>
      </c>
      <c r="D50" s="181">
        <v>2.8379402482269502</v>
      </c>
      <c r="E50" s="181">
        <v>3.7385388297872342</v>
      </c>
      <c r="F50" s="191">
        <v>3.86300178932213</v>
      </c>
      <c r="G50" s="192">
        <v>4.0919698520709398</v>
      </c>
      <c r="I50" s="84" t="s">
        <v>162</v>
      </c>
      <c r="J50" s="14">
        <f>D73</f>
        <v>2.3153521347501069</v>
      </c>
      <c r="K50" s="14">
        <f>D74</f>
        <v>0.26243091364662663</v>
      </c>
      <c r="L50" s="14">
        <f>F73</f>
        <v>3.3313384815519149</v>
      </c>
      <c r="M50" s="14">
        <f>F74</f>
        <v>0.37698098532467639</v>
      </c>
      <c r="N50" s="14">
        <f t="shared" si="1"/>
        <v>2.8649510941346468</v>
      </c>
      <c r="O50" s="135">
        <f t="shared" si="2"/>
        <v>0.34682250649870228</v>
      </c>
    </row>
    <row r="51" spans="2:15" x14ac:dyDescent="0.25">
      <c r="B51" s="173" t="s">
        <v>85</v>
      </c>
      <c r="C51" s="184">
        <v>2.2839386670000001</v>
      </c>
      <c r="D51" s="184">
        <v>2.6692685006113148</v>
      </c>
      <c r="E51" s="184">
        <v>3.5662886073135489</v>
      </c>
      <c r="F51" s="191">
        <v>3.6463141745559602</v>
      </c>
      <c r="G51" s="192">
        <v>4.0318134547067004</v>
      </c>
      <c r="I51" s="12"/>
      <c r="J51" s="6"/>
      <c r="K51" s="6"/>
      <c r="L51" s="6"/>
      <c r="M51" s="6"/>
      <c r="N51" s="6"/>
      <c r="O51" s="159"/>
    </row>
    <row r="52" spans="2:15" x14ac:dyDescent="0.25">
      <c r="B52" s="173" t="s">
        <v>85</v>
      </c>
      <c r="C52" s="184">
        <v>2.1841883329999998</v>
      </c>
      <c r="D52" s="184">
        <v>2.6642459140137844</v>
      </c>
      <c r="E52" s="184">
        <v>3.4545677496991583</v>
      </c>
      <c r="F52" s="191">
        <v>3.51745845949173</v>
      </c>
      <c r="G52" s="192">
        <v>4.2980678051709198</v>
      </c>
      <c r="I52" s="12"/>
      <c r="J52" s="253" t="s">
        <v>165</v>
      </c>
      <c r="K52" s="253"/>
      <c r="L52" s="253"/>
      <c r="M52" s="253"/>
      <c r="N52" s="253"/>
      <c r="O52" s="263"/>
    </row>
    <row r="53" spans="2:15" x14ac:dyDescent="0.25">
      <c r="B53" s="173" t="s">
        <v>85</v>
      </c>
      <c r="C53" s="184">
        <v>1.9640496670000001</v>
      </c>
      <c r="D53" s="184">
        <v>2.3001557784743993</v>
      </c>
      <c r="E53" s="184">
        <v>3.005988317659352</v>
      </c>
      <c r="F53" s="191">
        <v>3.3955438672002898</v>
      </c>
      <c r="G53" s="192">
        <v>4.1651186074458</v>
      </c>
      <c r="I53" s="12"/>
      <c r="J53" s="253" t="s">
        <v>160</v>
      </c>
      <c r="K53" s="253"/>
      <c r="L53" s="253" t="s">
        <v>164</v>
      </c>
      <c r="M53" s="253"/>
      <c r="N53" s="253" t="s">
        <v>166</v>
      </c>
      <c r="O53" s="263"/>
    </row>
    <row r="54" spans="2:15" x14ac:dyDescent="0.25">
      <c r="B54" s="173" t="s">
        <v>85</v>
      </c>
      <c r="C54" s="184">
        <v>1.9812479999999999</v>
      </c>
      <c r="D54" s="184">
        <v>3.604722239603702</v>
      </c>
      <c r="E54" s="184">
        <v>4.26386837439708</v>
      </c>
      <c r="F54" s="191">
        <v>3.9994215484336499</v>
      </c>
      <c r="G54" s="192">
        <v>4.1167087255432202</v>
      </c>
      <c r="I54" s="84"/>
      <c r="J54" s="7" t="s">
        <v>31</v>
      </c>
      <c r="K54" s="7" t="s">
        <v>125</v>
      </c>
      <c r="L54" s="7" t="s">
        <v>31</v>
      </c>
      <c r="M54" s="7" t="s">
        <v>125</v>
      </c>
      <c r="N54" s="7" t="s">
        <v>31</v>
      </c>
      <c r="O54" s="67" t="s">
        <v>125</v>
      </c>
    </row>
    <row r="55" spans="2:15" x14ac:dyDescent="0.25">
      <c r="B55" s="173" t="s">
        <v>85</v>
      </c>
      <c r="C55" s="184">
        <v>2.5281549999999999</v>
      </c>
      <c r="D55" s="184">
        <v>3.8641361702127659</v>
      </c>
      <c r="E55" s="184">
        <v>4.4795755252241412</v>
      </c>
      <c r="F55" s="191">
        <v>3.8743923497698001</v>
      </c>
      <c r="G55" s="192">
        <v>4.0125918839512602</v>
      </c>
      <c r="I55" s="84" t="s">
        <v>94</v>
      </c>
      <c r="J55" s="14">
        <f>E47</f>
        <v>9.4557654938922582</v>
      </c>
      <c r="K55" s="14">
        <f>E48</f>
        <v>2.0577250960417355</v>
      </c>
      <c r="L55" s="14">
        <f>G47</f>
        <v>10.719362774413046</v>
      </c>
      <c r="M55" s="14">
        <f>G48</f>
        <v>0.68371128786977908</v>
      </c>
      <c r="N55" s="14">
        <f>L55*0.86</f>
        <v>9.2186519859952192</v>
      </c>
      <c r="O55" s="135">
        <f>M55*0.92</f>
        <v>0.62901438484019678</v>
      </c>
    </row>
    <row r="56" spans="2:15" x14ac:dyDescent="0.25">
      <c r="B56" s="173" t="s">
        <v>85</v>
      </c>
      <c r="C56" s="184">
        <v>3.5978913330000002</v>
      </c>
      <c r="D56" s="184">
        <v>3.3596286674693965</v>
      </c>
      <c r="E56" s="184">
        <v>3.0230134858518962</v>
      </c>
      <c r="F56" s="191">
        <v>4.42612262145368</v>
      </c>
      <c r="G56" s="192">
        <v>3.8282961754581502</v>
      </c>
      <c r="I56" s="84" t="s">
        <v>85</v>
      </c>
      <c r="J56" s="14">
        <f>E58</f>
        <v>3.4733481762324936</v>
      </c>
      <c r="K56" s="14">
        <f>E59</f>
        <v>0.71937139354052015</v>
      </c>
      <c r="L56" s="14">
        <f>G58</f>
        <v>4.0508348007667685</v>
      </c>
      <c r="M56" s="14">
        <f>G59</f>
        <v>0.15454103384492862</v>
      </c>
      <c r="N56" s="14">
        <f t="shared" ref="N56:N58" si="3">L56*0.86</f>
        <v>3.4837179286594209</v>
      </c>
      <c r="O56" s="135">
        <f t="shared" ref="O56:O58" si="4">M56*0.92</f>
        <v>0.14217775113733433</v>
      </c>
    </row>
    <row r="57" spans="2:15" x14ac:dyDescent="0.25">
      <c r="B57" s="173" t="s">
        <v>85</v>
      </c>
      <c r="C57" s="186">
        <v>3.2676833329999999</v>
      </c>
      <c r="D57" s="186">
        <v>2.7054660778985511</v>
      </c>
      <c r="E57" s="186">
        <v>2.2549445199275366</v>
      </c>
      <c r="F57" s="191">
        <v>3.7743689908387199</v>
      </c>
      <c r="G57" s="192">
        <v>3.8621119017871601</v>
      </c>
      <c r="I57" s="84" t="s">
        <v>161</v>
      </c>
      <c r="J57" s="14">
        <f>E68</f>
        <v>3.0264203190103354</v>
      </c>
      <c r="K57" s="14">
        <f>E69</f>
        <v>0.37672756297214133</v>
      </c>
      <c r="L57" s="14">
        <f>G68</f>
        <v>3.593798097313424</v>
      </c>
      <c r="M57" s="14">
        <f>G69</f>
        <v>0.25671974463335284</v>
      </c>
      <c r="N57" s="14">
        <f t="shared" si="3"/>
        <v>3.0906663636895448</v>
      </c>
      <c r="O57" s="135">
        <f t="shared" si="4"/>
        <v>0.23618216506268463</v>
      </c>
    </row>
    <row r="58" spans="2:15" x14ac:dyDescent="0.25">
      <c r="B58" s="174" t="s">
        <v>124</v>
      </c>
      <c r="C58" s="151">
        <f>AVERAGE(C50:C57)</f>
        <v>2.4718304582500004</v>
      </c>
      <c r="D58" s="151">
        <f t="shared" ref="D58:G58" si="5">AVERAGE(D50:D57)</f>
        <v>3.0006954495638585</v>
      </c>
      <c r="E58" s="151">
        <f t="shared" si="5"/>
        <v>3.4733481762324936</v>
      </c>
      <c r="F58" s="148">
        <f t="shared" si="5"/>
        <v>3.8120779751332448</v>
      </c>
      <c r="G58" s="148">
        <f t="shared" si="5"/>
        <v>4.0508348007667685</v>
      </c>
      <c r="I58" s="88" t="s">
        <v>162</v>
      </c>
      <c r="J58" s="137">
        <f>E73</f>
        <v>2.4013341464501803</v>
      </c>
      <c r="K58" s="137">
        <f>E74</f>
        <v>2.4156528985816831E-2</v>
      </c>
      <c r="L58" s="137">
        <f>G73</f>
        <v>3.288890846133655</v>
      </c>
      <c r="M58" s="137">
        <f>G74</f>
        <v>0.15913618959875109</v>
      </c>
      <c r="N58" s="14">
        <f t="shared" si="3"/>
        <v>2.8284461276749431</v>
      </c>
      <c r="O58" s="138">
        <f t="shared" si="4"/>
        <v>0.14640529443085101</v>
      </c>
    </row>
    <row r="59" spans="2:15" x14ac:dyDescent="0.25">
      <c r="B59" s="174" t="s">
        <v>125</v>
      </c>
      <c r="C59" s="151">
        <f>_xlfn.STDEV.S(C50:C57)</f>
        <v>0.62968031733286334</v>
      </c>
      <c r="D59" s="151">
        <f>_xlfn.STDEV.S(D50:D57)</f>
        <v>0.54335714074191754</v>
      </c>
      <c r="E59" s="151">
        <f>_xlfn.STDEV.S(E50:E57)</f>
        <v>0.71937139354052015</v>
      </c>
      <c r="F59" s="148">
        <f>_xlfn.STDEV.S(F50:F57)</f>
        <v>0.31799049523449047</v>
      </c>
      <c r="G59" s="148">
        <f>_xlfn.STDEV.S(G50:G57)</f>
        <v>0.15454103384492862</v>
      </c>
    </row>
    <row r="60" spans="2:15" x14ac:dyDescent="0.25">
      <c r="B60" s="173"/>
      <c r="C60" s="150"/>
      <c r="D60" s="152"/>
      <c r="E60" s="152"/>
      <c r="F60" s="149"/>
      <c r="G60" s="149"/>
    </row>
    <row r="61" spans="2:15" x14ac:dyDescent="0.25">
      <c r="B61" s="173" t="s">
        <v>149</v>
      </c>
      <c r="C61" s="181">
        <v>1.698446667</v>
      </c>
      <c r="D61" s="181">
        <v>2.6912221135560985</v>
      </c>
      <c r="E61" s="181">
        <v>3.5706591143710948</v>
      </c>
      <c r="F61" s="191">
        <v>3.1096230022131399</v>
      </c>
      <c r="G61" s="192">
        <v>3.5002836300667299</v>
      </c>
    </row>
    <row r="62" spans="2:15" x14ac:dyDescent="0.25">
      <c r="B62" s="173" t="s">
        <v>149</v>
      </c>
      <c r="C62" s="184">
        <v>2.7937066669999999</v>
      </c>
      <c r="D62" s="184">
        <v>2.8832800161079235</v>
      </c>
      <c r="E62" s="184">
        <v>2.9386041679250985</v>
      </c>
      <c r="F62" s="191">
        <v>3.65361125234275</v>
      </c>
      <c r="G62" s="192">
        <v>3.5072247528395302</v>
      </c>
    </row>
    <row r="63" spans="2:15" x14ac:dyDescent="0.25">
      <c r="B63" s="173" t="s">
        <v>149</v>
      </c>
      <c r="C63" s="184">
        <v>2.7937066669999999</v>
      </c>
      <c r="D63" s="184">
        <v>2.7262288591903929</v>
      </c>
      <c r="E63" s="184">
        <v>2.8669767189618445</v>
      </c>
      <c r="F63" s="191">
        <v>3.64960675843537</v>
      </c>
      <c r="G63" s="192">
        <v>3.7095851782926101</v>
      </c>
    </row>
    <row r="64" spans="2:15" x14ac:dyDescent="0.25">
      <c r="B64" s="173" t="s">
        <v>149</v>
      </c>
      <c r="C64" s="184">
        <v>2.7873573330000001</v>
      </c>
      <c r="D64" s="184">
        <v>3.1301152107642181</v>
      </c>
      <c r="E64" s="184">
        <v>3.3025143277620095</v>
      </c>
      <c r="F64" s="191">
        <v>3.90963189615477</v>
      </c>
      <c r="G64" s="192">
        <v>3.97655143878481</v>
      </c>
    </row>
    <row r="65" spans="2:7" x14ac:dyDescent="0.25">
      <c r="B65" s="173" t="s">
        <v>149</v>
      </c>
      <c r="C65" s="184">
        <v>2.6222746670000001</v>
      </c>
      <c r="D65" s="184">
        <v>3.3691352770263499</v>
      </c>
      <c r="E65" s="184">
        <v>3.1128336639615268</v>
      </c>
      <c r="F65" s="191">
        <v>3.8584633628937599</v>
      </c>
      <c r="G65" s="192">
        <v>3.7966161792130699</v>
      </c>
    </row>
    <row r="66" spans="2:7" x14ac:dyDescent="0.25">
      <c r="B66" s="173" t="s">
        <v>149</v>
      </c>
      <c r="C66" s="184">
        <v>3.1079986669999999</v>
      </c>
      <c r="D66" s="184">
        <v>3.7043100827185338</v>
      </c>
      <c r="E66" s="184">
        <v>3.0291344958640729</v>
      </c>
      <c r="F66" s="191">
        <v>3.5278701436509201</v>
      </c>
      <c r="G66" s="192">
        <v>3.4785703742133598</v>
      </c>
    </row>
    <row r="67" spans="2:7" x14ac:dyDescent="0.25">
      <c r="B67" s="173" t="s">
        <v>149</v>
      </c>
      <c r="C67" s="186">
        <v>2.6667200000000002</v>
      </c>
      <c r="D67" s="186">
        <v>2.7321586162480456</v>
      </c>
      <c r="E67" s="186">
        <v>2.3642197442266997</v>
      </c>
      <c r="F67" s="191">
        <v>3.2908930930873499</v>
      </c>
      <c r="G67" s="192">
        <v>3.1877551277838601</v>
      </c>
    </row>
    <row r="68" spans="2:7" x14ac:dyDescent="0.25">
      <c r="B68" s="174" t="s">
        <v>124</v>
      </c>
      <c r="C68" s="151">
        <f>AVERAGE(C61:C67)</f>
        <v>2.6386015239999998</v>
      </c>
      <c r="D68" s="151">
        <f t="shared" ref="D68:G68" si="6">AVERAGE(D61:D67)</f>
        <v>3.0337785965159374</v>
      </c>
      <c r="E68" s="151">
        <f t="shared" si="6"/>
        <v>3.0264203190103354</v>
      </c>
      <c r="F68" s="148">
        <f t="shared" si="6"/>
        <v>3.5713856441111509</v>
      </c>
      <c r="G68" s="148">
        <f t="shared" si="6"/>
        <v>3.593798097313424</v>
      </c>
    </row>
    <row r="69" spans="2:7" x14ac:dyDescent="0.25">
      <c r="B69" s="174" t="s">
        <v>125</v>
      </c>
      <c r="C69" s="151">
        <f>_xlfn.STDEV.S(C61:C67)</f>
        <v>0.44262955719778807</v>
      </c>
      <c r="D69" s="151">
        <f>_xlfn.STDEV.S(D61:D67)</f>
        <v>0.38663366393898696</v>
      </c>
      <c r="E69" s="151">
        <f>_xlfn.STDEV.S(E61:E67)</f>
        <v>0.37672756297214133</v>
      </c>
      <c r="F69" s="148">
        <f>_xlfn.STDEV.S(F61:F67)</f>
        <v>0.28968320180009743</v>
      </c>
      <c r="G69" s="148">
        <f>_xlfn.STDEV.S(G61:G67)</f>
        <v>0.25671974463335284</v>
      </c>
    </row>
    <row r="70" spans="2:7" x14ac:dyDescent="0.25">
      <c r="B70" s="173"/>
      <c r="C70" s="150"/>
      <c r="D70" s="152"/>
      <c r="E70" s="152"/>
      <c r="F70" s="149"/>
      <c r="G70" s="149"/>
    </row>
    <row r="71" spans="2:7" x14ac:dyDescent="0.25">
      <c r="B71" s="173" t="s">
        <v>101</v>
      </c>
      <c r="C71" s="181">
        <v>2.0540093330000002</v>
      </c>
      <c r="D71" s="181">
        <v>2.1297854561175962</v>
      </c>
      <c r="E71" s="181">
        <v>2.3842529009943796</v>
      </c>
      <c r="F71" s="191">
        <v>3.0647726704504499</v>
      </c>
      <c r="G71" s="192">
        <v>3.17636456733619</v>
      </c>
    </row>
    <row r="72" spans="2:7" x14ac:dyDescent="0.25">
      <c r="B72" s="173" t="s">
        <v>101</v>
      </c>
      <c r="C72" s="186">
        <v>3.2730813329999999</v>
      </c>
      <c r="D72" s="186">
        <v>2.5009188133826181</v>
      </c>
      <c r="E72" s="186">
        <v>2.4184153919059805</v>
      </c>
      <c r="F72" s="191">
        <v>3.59790429265338</v>
      </c>
      <c r="G72" s="192">
        <v>3.40141712493112</v>
      </c>
    </row>
    <row r="73" spans="2:7" x14ac:dyDescent="0.25">
      <c r="B73" s="174" t="s">
        <v>124</v>
      </c>
      <c r="C73" s="151">
        <f>AVERAGE(C71:C72)</f>
        <v>2.6635453330000001</v>
      </c>
      <c r="D73" s="151">
        <f>AVERAGE(D71:D72)</f>
        <v>2.3153521347501069</v>
      </c>
      <c r="E73" s="151">
        <f>AVERAGE(E71:E72)</f>
        <v>2.4013341464501803</v>
      </c>
      <c r="F73" s="148">
        <f>AVERAGE(F71:F72)</f>
        <v>3.3313384815519149</v>
      </c>
      <c r="G73" s="148">
        <f>AVERAGE(G71:G72)</f>
        <v>3.288890846133655</v>
      </c>
    </row>
    <row r="74" spans="2:7" x14ac:dyDescent="0.25">
      <c r="B74" s="174" t="s">
        <v>125</v>
      </c>
      <c r="C74" s="151">
        <f>_xlfn.STDEV.S(C71:C72)</f>
        <v>0.86201407795464657</v>
      </c>
      <c r="D74" s="151">
        <f>_xlfn.STDEV.S(D71:D72)</f>
        <v>0.26243091364662663</v>
      </c>
      <c r="E74" s="151">
        <f>_xlfn.STDEV.S(E71:E72)</f>
        <v>2.4156528985816831E-2</v>
      </c>
      <c r="F74" s="148">
        <f>_xlfn.STDEV.S(F71:F72)</f>
        <v>0.37698098532467639</v>
      </c>
      <c r="G74" s="148">
        <f>_xlfn.STDEV.S(G71:G72)</f>
        <v>0.15913618959875109</v>
      </c>
    </row>
    <row r="75" spans="2:7" x14ac:dyDescent="0.25">
      <c r="B75" s="130"/>
      <c r="C75" s="130"/>
    </row>
    <row r="76" spans="2:7" x14ac:dyDescent="0.25">
      <c r="B76" s="130"/>
      <c r="C76" s="130"/>
    </row>
    <row r="77" spans="2:7" x14ac:dyDescent="0.25">
      <c r="B77" s="130"/>
      <c r="C77" s="130"/>
    </row>
    <row r="78" spans="2:7" x14ac:dyDescent="0.25">
      <c r="B78" s="130"/>
      <c r="C78" s="130"/>
    </row>
    <row r="79" spans="2:7" x14ac:dyDescent="0.25">
      <c r="B79" s="139"/>
      <c r="C79" s="172"/>
    </row>
    <row r="80" spans="2:7" x14ac:dyDescent="0.25">
      <c r="B80" s="173"/>
      <c r="C80" s="172"/>
    </row>
    <row r="81" spans="2:3" x14ac:dyDescent="0.25">
      <c r="B81" s="173"/>
      <c r="C81" s="172"/>
    </row>
    <row r="82" spans="2:3" x14ac:dyDescent="0.25">
      <c r="B82" s="173"/>
      <c r="C82" s="172"/>
    </row>
    <row r="83" spans="2:3" x14ac:dyDescent="0.25">
      <c r="B83" s="174"/>
      <c r="C83" s="145"/>
    </row>
    <row r="84" spans="2:3" x14ac:dyDescent="0.25">
      <c r="B84" s="173"/>
      <c r="C84" s="172"/>
    </row>
    <row r="85" spans="2:3" x14ac:dyDescent="0.25">
      <c r="B85" s="173"/>
      <c r="C85" s="172"/>
    </row>
    <row r="86" spans="2:3" x14ac:dyDescent="0.25">
      <c r="B86" s="173"/>
      <c r="C86" s="172"/>
    </row>
    <row r="87" spans="2:3" x14ac:dyDescent="0.25">
      <c r="B87" s="173"/>
      <c r="C87" s="172"/>
    </row>
    <row r="88" spans="2:3" x14ac:dyDescent="0.25">
      <c r="B88" s="173"/>
      <c r="C88" s="172"/>
    </row>
    <row r="89" spans="2:3" x14ac:dyDescent="0.25">
      <c r="B89" s="173"/>
      <c r="C89" s="172"/>
    </row>
    <row r="90" spans="2:3" x14ac:dyDescent="0.25">
      <c r="B90" s="173"/>
      <c r="C90" s="172"/>
    </row>
    <row r="91" spans="2:3" x14ac:dyDescent="0.25">
      <c r="B91" s="173"/>
      <c r="C91" s="172"/>
    </row>
    <row r="92" spans="2:3" x14ac:dyDescent="0.25">
      <c r="B92" s="173"/>
      <c r="C92" s="172"/>
    </row>
    <row r="93" spans="2:3" x14ac:dyDescent="0.25">
      <c r="B93" s="173"/>
      <c r="C93" s="172"/>
    </row>
    <row r="94" spans="2:3" x14ac:dyDescent="0.25">
      <c r="B94" s="173"/>
      <c r="C94" s="172"/>
    </row>
    <row r="95" spans="2:3" x14ac:dyDescent="0.25">
      <c r="B95" s="173"/>
      <c r="C95" s="172"/>
    </row>
    <row r="96" spans="2:3" x14ac:dyDescent="0.25">
      <c r="B96" s="173"/>
      <c r="C96" s="172"/>
    </row>
    <row r="97" spans="2:3" x14ac:dyDescent="0.25">
      <c r="B97" s="173"/>
      <c r="C97" s="172"/>
    </row>
    <row r="98" spans="2:3" x14ac:dyDescent="0.25">
      <c r="B98" s="173"/>
      <c r="C98" s="172"/>
    </row>
    <row r="99" spans="2:3" x14ac:dyDescent="0.25">
      <c r="B99" s="173"/>
      <c r="C99" s="172"/>
    </row>
    <row r="100" spans="2:3" x14ac:dyDescent="0.25">
      <c r="B100" s="173"/>
      <c r="C100" s="172"/>
    </row>
    <row r="101" spans="2:3" x14ac:dyDescent="0.25">
      <c r="B101" s="173"/>
      <c r="C101" s="172"/>
    </row>
    <row r="102" spans="2:3" x14ac:dyDescent="0.25">
      <c r="B102" s="173"/>
      <c r="C102" s="172"/>
    </row>
    <row r="103" spans="2:3" x14ac:dyDescent="0.25">
      <c r="B103" s="173"/>
      <c r="C103" s="172"/>
    </row>
    <row r="104" spans="2:3" x14ac:dyDescent="0.25">
      <c r="B104" s="130"/>
      <c r="C104" s="130"/>
    </row>
    <row r="105" spans="2:3" x14ac:dyDescent="0.25">
      <c r="B105" s="130"/>
      <c r="C105" s="130"/>
    </row>
    <row r="106" spans="2:3" x14ac:dyDescent="0.25">
      <c r="B106" s="130"/>
      <c r="C106" s="130"/>
    </row>
    <row r="107" spans="2:3" x14ac:dyDescent="0.25">
      <c r="B107" s="130"/>
      <c r="C107" s="130"/>
    </row>
    <row r="108" spans="2:3" x14ac:dyDescent="0.25">
      <c r="B108" s="130"/>
      <c r="C108" s="130"/>
    </row>
    <row r="109" spans="2:3" x14ac:dyDescent="0.25">
      <c r="B109" s="130"/>
      <c r="C109" s="130"/>
    </row>
    <row r="110" spans="2:3" x14ac:dyDescent="0.25">
      <c r="B110" s="130"/>
      <c r="C110" s="130"/>
    </row>
    <row r="111" spans="2:3" x14ac:dyDescent="0.25">
      <c r="B111" s="130"/>
      <c r="C111" s="130"/>
    </row>
    <row r="112" spans="2:3" x14ac:dyDescent="0.25">
      <c r="B112" s="130"/>
      <c r="C112" s="130"/>
    </row>
    <row r="113" spans="2:3" x14ac:dyDescent="0.25">
      <c r="B113" s="130"/>
      <c r="C113" s="130"/>
    </row>
    <row r="114" spans="2:3" x14ac:dyDescent="0.25">
      <c r="B114" s="130"/>
      <c r="C114" s="130"/>
    </row>
    <row r="115" spans="2:3" x14ac:dyDescent="0.25">
      <c r="B115" s="130"/>
      <c r="C115" s="130"/>
    </row>
    <row r="116" spans="2:3" x14ac:dyDescent="0.25">
      <c r="B116" s="130"/>
      <c r="C116" s="130"/>
    </row>
    <row r="117" spans="2:3" x14ac:dyDescent="0.25">
      <c r="B117" s="130"/>
      <c r="C117" s="130"/>
    </row>
    <row r="118" spans="2:3" x14ac:dyDescent="0.25">
      <c r="B118" s="130"/>
      <c r="C118" s="130"/>
    </row>
    <row r="119" spans="2:3" x14ac:dyDescent="0.25">
      <c r="B119" s="130"/>
      <c r="C119" s="130"/>
    </row>
    <row r="120" spans="2:3" x14ac:dyDescent="0.25">
      <c r="B120" s="130"/>
      <c r="C120" s="130"/>
    </row>
    <row r="121" spans="2:3" x14ac:dyDescent="0.25">
      <c r="B121" s="130"/>
      <c r="C121" s="130"/>
    </row>
    <row r="122" spans="2:3" x14ac:dyDescent="0.25">
      <c r="B122" s="130"/>
      <c r="C122" s="130"/>
    </row>
    <row r="123" spans="2:3" x14ac:dyDescent="0.25">
      <c r="B123" s="130"/>
      <c r="C123" s="130"/>
    </row>
    <row r="124" spans="2:3" x14ac:dyDescent="0.25">
      <c r="B124" s="130"/>
      <c r="C124" s="130"/>
    </row>
    <row r="125" spans="2:3" x14ac:dyDescent="0.25">
      <c r="B125" s="130"/>
      <c r="C125" s="130"/>
    </row>
    <row r="126" spans="2:3" x14ac:dyDescent="0.25">
      <c r="B126" s="130"/>
      <c r="C126" s="130"/>
    </row>
    <row r="127" spans="2:3" x14ac:dyDescent="0.25">
      <c r="B127" s="130"/>
      <c r="C127" s="130"/>
    </row>
    <row r="128" spans="2:3" x14ac:dyDescent="0.25">
      <c r="B128" s="130"/>
      <c r="C128" s="130"/>
    </row>
    <row r="129" spans="2:3" x14ac:dyDescent="0.25">
      <c r="B129" s="130"/>
      <c r="C129" s="130"/>
    </row>
  </sheetData>
  <mergeCells count="11">
    <mergeCell ref="J52:O52"/>
    <mergeCell ref="J53:K53"/>
    <mergeCell ref="L53:M53"/>
    <mergeCell ref="N53:O53"/>
    <mergeCell ref="C33:E33"/>
    <mergeCell ref="F37:G37"/>
    <mergeCell ref="I42:O42"/>
    <mergeCell ref="J44:O44"/>
    <mergeCell ref="J45:K45"/>
    <mergeCell ref="L45:M45"/>
    <mergeCell ref="N45:O4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workbookViewId="0">
      <selection activeCell="D2" sqref="D2:H27"/>
    </sheetView>
  </sheetViews>
  <sheetFormatPr defaultRowHeight="15" x14ac:dyDescent="0.25"/>
  <cols>
    <col min="2" max="2" width="12.28515625" bestFit="1" customWidth="1"/>
    <col min="3" max="3" width="12.28515625" customWidth="1"/>
    <col min="4" max="4" width="22.28515625" customWidth="1"/>
    <col min="5" max="5" width="28.28515625" customWidth="1"/>
    <col min="6" max="6" width="27.140625" customWidth="1"/>
    <col min="7" max="7" width="23.5703125" customWidth="1"/>
    <col min="8" max="10" width="14.85546875" customWidth="1"/>
    <col min="11" max="11" width="22.140625" customWidth="1"/>
    <col min="12" max="12" width="20.28515625" customWidth="1"/>
    <col min="13" max="14" width="17.5703125" customWidth="1"/>
    <col min="15" max="15" width="17.140625" customWidth="1"/>
    <col min="16" max="16" width="12.28515625" customWidth="1"/>
    <col min="17" max="17" width="15.5703125" customWidth="1"/>
    <col min="18" max="18" width="21.42578125" customWidth="1"/>
  </cols>
  <sheetData>
    <row r="1" spans="2:22" x14ac:dyDescent="0.25">
      <c r="B1" s="146" t="s">
        <v>206</v>
      </c>
      <c r="C1" s="254" t="s">
        <v>202</v>
      </c>
      <c r="D1" s="251"/>
      <c r="E1" s="251"/>
      <c r="F1" s="251"/>
      <c r="G1" s="251"/>
      <c r="H1" s="262"/>
      <c r="I1" s="207"/>
      <c r="J1" s="254" t="s">
        <v>203</v>
      </c>
      <c r="K1" s="251"/>
      <c r="L1" s="251"/>
      <c r="M1" s="251"/>
      <c r="N1" s="251"/>
      <c r="O1" s="262"/>
      <c r="P1" s="6"/>
      <c r="Q1" s="6"/>
      <c r="R1" s="6"/>
      <c r="S1" s="6"/>
      <c r="T1" s="6"/>
      <c r="U1" s="6"/>
      <c r="V1" s="6"/>
    </row>
    <row r="2" spans="2:22" x14ac:dyDescent="0.25">
      <c r="B2" s="146" t="s">
        <v>204</v>
      </c>
      <c r="C2" s="221" t="s">
        <v>120</v>
      </c>
      <c r="D2" s="221" t="s">
        <v>198</v>
      </c>
      <c r="E2" s="139" t="s">
        <v>199</v>
      </c>
      <c r="F2" s="139" t="s">
        <v>200</v>
      </c>
      <c r="G2" s="139" t="s">
        <v>201</v>
      </c>
      <c r="H2" s="222" t="s">
        <v>205</v>
      </c>
      <c r="I2" s="208"/>
      <c r="J2" s="141" t="s">
        <v>120</v>
      </c>
      <c r="K2" s="146" t="s">
        <v>198</v>
      </c>
      <c r="L2" s="205" t="s">
        <v>199</v>
      </c>
      <c r="M2" s="205" t="s">
        <v>200</v>
      </c>
      <c r="N2" s="205" t="s">
        <v>201</v>
      </c>
      <c r="O2" s="141" t="s">
        <v>205</v>
      </c>
      <c r="P2" s="208"/>
      <c r="Q2" s="208"/>
      <c r="R2" s="6"/>
      <c r="S2" s="6"/>
      <c r="T2" s="6"/>
      <c r="U2" s="207"/>
      <c r="V2" s="6"/>
    </row>
    <row r="3" spans="2:22" x14ac:dyDescent="0.25">
      <c r="B3" s="205" t="s">
        <v>85</v>
      </c>
      <c r="C3" s="205">
        <v>1.37</v>
      </c>
      <c r="D3" s="146">
        <v>1.23279035600364</v>
      </c>
      <c r="E3" s="205">
        <v>1.41783465301455</v>
      </c>
      <c r="F3" s="205">
        <v>2.00012816388579</v>
      </c>
      <c r="G3" s="205">
        <v>1.59789950305507</v>
      </c>
      <c r="H3" s="223">
        <f>AVERAGE(D3:G3)</f>
        <v>1.5621631689897626</v>
      </c>
      <c r="I3" s="130"/>
      <c r="J3" s="205">
        <v>1.35</v>
      </c>
      <c r="K3" s="146">
        <v>1.4852835256135299</v>
      </c>
      <c r="L3" s="205">
        <v>1.9267944903218099</v>
      </c>
      <c r="M3" s="205">
        <v>1.59830188260823</v>
      </c>
      <c r="N3" s="205">
        <v>1.9096933593123699</v>
      </c>
      <c r="O3" s="146">
        <f>AVERAGE(K3:N3)</f>
        <v>1.7300183144639849</v>
      </c>
      <c r="P3" s="14"/>
      <c r="Q3" s="14"/>
      <c r="R3" s="6"/>
      <c r="S3" s="6"/>
      <c r="T3" s="6"/>
      <c r="U3" s="7"/>
      <c r="V3" s="14"/>
    </row>
    <row r="4" spans="2:22" x14ac:dyDescent="0.25">
      <c r="B4" s="205" t="s">
        <v>85</v>
      </c>
      <c r="C4" s="205">
        <v>1.23</v>
      </c>
      <c r="D4" s="146">
        <v>1.25250695410864</v>
      </c>
      <c r="E4" s="205">
        <v>1.12490233831177</v>
      </c>
      <c r="F4" s="205">
        <v>1.5936745177468501</v>
      </c>
      <c r="G4" s="205">
        <v>1.3847389347668799</v>
      </c>
      <c r="H4" s="223">
        <f t="shared" ref="H4:H27" si="0">AVERAGE(D4:G4)</f>
        <v>1.3389556862335348</v>
      </c>
      <c r="I4" s="130"/>
      <c r="J4" s="205">
        <v>0.99</v>
      </c>
      <c r="K4" s="146">
        <v>1.53492710298503</v>
      </c>
      <c r="L4" s="205">
        <v>1.86155870526523</v>
      </c>
      <c r="M4" s="205">
        <v>1.42029922777767</v>
      </c>
      <c r="N4" s="205">
        <v>1.57586922251938</v>
      </c>
      <c r="O4" s="146">
        <f t="shared" ref="O4:O27" si="1">AVERAGE(K4:N4)</f>
        <v>1.5981635646368275</v>
      </c>
      <c r="P4" s="14"/>
      <c r="Q4" s="14"/>
      <c r="R4" s="6"/>
      <c r="S4" s="6"/>
      <c r="T4" s="6"/>
      <c r="U4" s="7"/>
      <c r="V4" s="14"/>
    </row>
    <row r="5" spans="2:22" x14ac:dyDescent="0.25">
      <c r="B5" s="205" t="s">
        <v>85</v>
      </c>
      <c r="C5" s="205">
        <v>0.94</v>
      </c>
      <c r="D5" s="146">
        <v>1.61087624364458</v>
      </c>
      <c r="E5" s="205">
        <v>1.7434100089676901</v>
      </c>
      <c r="F5" s="205">
        <v>1.6671590836432799</v>
      </c>
      <c r="G5" s="205">
        <v>1.6581055436970999</v>
      </c>
      <c r="H5" s="223">
        <f t="shared" si="0"/>
        <v>1.6698877199881623</v>
      </c>
      <c r="I5" s="130"/>
      <c r="J5" s="205">
        <v>1.24</v>
      </c>
      <c r="K5" s="146">
        <v>1.28012025094446</v>
      </c>
      <c r="L5" s="205">
        <v>1.24134092150836</v>
      </c>
      <c r="M5" s="205">
        <v>1.8732277123069601</v>
      </c>
      <c r="N5" s="205">
        <v>1.4833219252918599</v>
      </c>
      <c r="O5" s="146">
        <f t="shared" si="1"/>
        <v>1.4695027025129102</v>
      </c>
      <c r="P5" s="14"/>
      <c r="Q5" s="14"/>
      <c r="R5" s="6"/>
      <c r="S5" s="6"/>
      <c r="T5" s="6"/>
      <c r="U5" s="7"/>
      <c r="V5" s="14"/>
    </row>
    <row r="6" spans="2:22" x14ac:dyDescent="0.25">
      <c r="B6" s="205" t="s">
        <v>85</v>
      </c>
      <c r="C6" s="205">
        <v>0.96</v>
      </c>
      <c r="D6" s="146">
        <v>1.6458832647697701</v>
      </c>
      <c r="E6" s="205">
        <v>1.5242640448262099</v>
      </c>
      <c r="F6" s="205">
        <v>1.2107600754679599</v>
      </c>
      <c r="G6" s="205">
        <v>1.1918482364692899</v>
      </c>
      <c r="H6" s="223">
        <f t="shared" si="0"/>
        <v>1.3931889053833075</v>
      </c>
      <c r="I6" s="130"/>
      <c r="J6" s="205">
        <v>1.06</v>
      </c>
      <c r="K6" s="146">
        <v>1.6636382625531001</v>
      </c>
      <c r="L6" s="205">
        <v>1.20744044415436</v>
      </c>
      <c r="M6" s="205">
        <v>1.4248762951949101</v>
      </c>
      <c r="N6" s="205">
        <v>1.33504505995123</v>
      </c>
      <c r="O6" s="146">
        <f t="shared" si="1"/>
        <v>1.4077500154634002</v>
      </c>
      <c r="P6" s="14"/>
      <c r="Q6" s="14"/>
      <c r="R6" s="6"/>
      <c r="S6" s="6"/>
      <c r="T6" s="6"/>
      <c r="U6" s="7"/>
      <c r="V6" s="14"/>
    </row>
    <row r="7" spans="2:22" x14ac:dyDescent="0.25">
      <c r="B7" s="205" t="s">
        <v>90</v>
      </c>
      <c r="C7" s="205">
        <v>1.1599999999999999</v>
      </c>
      <c r="D7" s="146">
        <v>1.21624249687981</v>
      </c>
      <c r="E7" s="205">
        <v>1.2701613570036701</v>
      </c>
      <c r="F7" s="205">
        <v>1.3543089810589199</v>
      </c>
      <c r="G7" s="205">
        <v>1.4305599063833401</v>
      </c>
      <c r="H7" s="223">
        <f t="shared" si="0"/>
        <v>1.317818185331435</v>
      </c>
      <c r="I7" s="130"/>
      <c r="J7" s="205">
        <v>1.1100000000000001</v>
      </c>
      <c r="K7" s="146">
        <v>1.32402991968339</v>
      </c>
      <c r="L7" s="205">
        <v>1.3077838452244299</v>
      </c>
      <c r="M7" s="205">
        <v>1.3624571670104699</v>
      </c>
      <c r="N7" s="205">
        <v>1.3609985411302501</v>
      </c>
      <c r="O7" s="146">
        <f t="shared" si="1"/>
        <v>1.3388173682621349</v>
      </c>
      <c r="P7" s="145"/>
      <c r="Q7" s="14"/>
      <c r="R7" s="6"/>
      <c r="S7" s="6"/>
      <c r="T7" s="6"/>
      <c r="U7" s="207"/>
      <c r="V7" s="14"/>
    </row>
    <row r="8" spans="2:22" x14ac:dyDescent="0.25">
      <c r="B8" s="205" t="s">
        <v>85</v>
      </c>
      <c r="C8" s="205">
        <v>1.26</v>
      </c>
      <c r="D8" s="146">
        <v>1.33363673151516</v>
      </c>
      <c r="E8" s="205">
        <v>1.9007404142544899</v>
      </c>
      <c r="F8" s="205">
        <v>1.7806301176352901</v>
      </c>
      <c r="G8" s="205">
        <v>1.72198329776176</v>
      </c>
      <c r="H8" s="223">
        <f t="shared" si="0"/>
        <v>1.6842476402916751</v>
      </c>
      <c r="I8" s="130"/>
      <c r="J8" s="205">
        <v>1.31</v>
      </c>
      <c r="K8" s="146">
        <v>1.7541736620148101</v>
      </c>
      <c r="L8" s="205">
        <v>1.4142635344802299</v>
      </c>
      <c r="M8" s="205">
        <v>1.2471251275850801</v>
      </c>
      <c r="N8" s="205">
        <v>1.1036265194382699</v>
      </c>
      <c r="O8" s="146">
        <f t="shared" si="1"/>
        <v>1.3797972108795973</v>
      </c>
      <c r="P8" s="14"/>
      <c r="Q8" s="14"/>
      <c r="R8" s="6"/>
      <c r="S8" s="6"/>
      <c r="T8" s="6"/>
      <c r="U8" s="7"/>
      <c r="V8" s="14"/>
    </row>
    <row r="9" spans="2:22" x14ac:dyDescent="0.25">
      <c r="B9" s="205" t="s">
        <v>85</v>
      </c>
      <c r="C9" s="205">
        <v>1.1399999999999999</v>
      </c>
      <c r="D9" s="146">
        <v>1.71474046580482</v>
      </c>
      <c r="E9" s="205">
        <v>1.17052212015164</v>
      </c>
      <c r="F9" s="205">
        <v>1.5047989339419401</v>
      </c>
      <c r="G9" s="205">
        <v>1.1134345210466201</v>
      </c>
      <c r="H9" s="223">
        <f t="shared" si="0"/>
        <v>1.375874010236255</v>
      </c>
      <c r="I9" s="130"/>
      <c r="J9" s="205">
        <v>1.1200000000000001</v>
      </c>
      <c r="K9" s="146">
        <v>1.16091530831987</v>
      </c>
      <c r="L9" s="205">
        <v>1.60152091903353</v>
      </c>
      <c r="M9" s="205">
        <v>1.8166430876433901</v>
      </c>
      <c r="N9" s="205">
        <v>1.82982101800948</v>
      </c>
      <c r="O9" s="146">
        <f t="shared" si="1"/>
        <v>1.6022250832515676</v>
      </c>
      <c r="P9" s="14"/>
      <c r="Q9" s="14"/>
      <c r="R9" s="6"/>
      <c r="S9" s="6"/>
      <c r="T9" s="6"/>
      <c r="U9" s="7"/>
      <c r="V9" s="14"/>
    </row>
    <row r="10" spans="2:22" x14ac:dyDescent="0.25">
      <c r="B10" s="205" t="s">
        <v>94</v>
      </c>
      <c r="C10" s="205">
        <v>3.36</v>
      </c>
      <c r="D10" s="146">
        <v>3.9181206014821499</v>
      </c>
      <c r="E10" s="205">
        <v>4.87648810222852</v>
      </c>
      <c r="F10" s="205">
        <v>3.9526749456100401</v>
      </c>
      <c r="G10" s="205">
        <v>4.6138348489012602</v>
      </c>
      <c r="H10" s="223">
        <f t="shared" si="0"/>
        <v>4.3402796245554924</v>
      </c>
      <c r="I10" s="130"/>
      <c r="J10" s="205">
        <v>3.08</v>
      </c>
      <c r="K10" s="146">
        <v>4.7840413998892801</v>
      </c>
      <c r="L10" s="205">
        <v>4.16508105223605</v>
      </c>
      <c r="M10" s="205">
        <v>3.3644463363296402</v>
      </c>
      <c r="N10" s="205">
        <v>3.7567161032195799</v>
      </c>
      <c r="O10" s="146">
        <f t="shared" si="1"/>
        <v>4.0175712229186376</v>
      </c>
      <c r="P10" s="14"/>
      <c r="Q10" s="14"/>
      <c r="R10" s="6"/>
      <c r="S10" s="6"/>
      <c r="T10" s="6"/>
      <c r="U10" s="7"/>
      <c r="V10" s="14"/>
    </row>
    <row r="11" spans="2:22" x14ac:dyDescent="0.25">
      <c r="B11" s="205" t="s">
        <v>94</v>
      </c>
      <c r="C11" s="205">
        <v>3.88</v>
      </c>
      <c r="D11" s="146">
        <v>4.5578034961232898</v>
      </c>
      <c r="E11" s="205">
        <v>3.1291045951733398</v>
      </c>
      <c r="F11" s="205">
        <v>2.9291219572512501</v>
      </c>
      <c r="G11" s="205">
        <v>2.6228608198499299</v>
      </c>
      <c r="H11" s="223">
        <f t="shared" si="0"/>
        <v>3.3097227170994525</v>
      </c>
      <c r="I11" s="130"/>
      <c r="J11" s="205">
        <v>3.26</v>
      </c>
      <c r="K11" s="146">
        <v>2.7157601991864802</v>
      </c>
      <c r="L11" s="205">
        <v>4.50026322002096</v>
      </c>
      <c r="M11" s="205">
        <v>4.7465195065568198</v>
      </c>
      <c r="N11" s="205">
        <v>4.8001868794599503</v>
      </c>
      <c r="O11" s="146">
        <f t="shared" si="1"/>
        <v>4.1906824513060528</v>
      </c>
      <c r="P11" s="14"/>
      <c r="Q11" s="14"/>
      <c r="R11" s="6"/>
      <c r="S11" s="6"/>
      <c r="T11" s="6"/>
      <c r="U11" s="7"/>
      <c r="V11" s="134"/>
    </row>
    <row r="12" spans="2:22" x14ac:dyDescent="0.25">
      <c r="B12" s="205" t="s">
        <v>94</v>
      </c>
      <c r="C12" s="205">
        <v>3.01</v>
      </c>
      <c r="D12" s="146">
        <v>2.9019110399685899</v>
      </c>
      <c r="E12" s="205">
        <v>3.2406643262878201</v>
      </c>
      <c r="F12" s="205">
        <v>5.0870835008652904</v>
      </c>
      <c r="G12" s="205">
        <v>4.2129139216183198</v>
      </c>
      <c r="H12" s="223">
        <f t="shared" si="0"/>
        <v>3.8606431971850048</v>
      </c>
      <c r="I12" s="130"/>
      <c r="J12" s="205">
        <v>3.67</v>
      </c>
      <c r="K12" s="146">
        <v>3.7135608961428299</v>
      </c>
      <c r="L12" s="205">
        <v>2.7690754899806</v>
      </c>
      <c r="M12" s="205">
        <v>4.7482799171019101</v>
      </c>
      <c r="N12" s="205">
        <v>3.6319784417390002</v>
      </c>
      <c r="O12" s="146">
        <f t="shared" si="1"/>
        <v>3.715723686241085</v>
      </c>
      <c r="P12" s="14"/>
      <c r="Q12" s="14"/>
      <c r="R12" s="6"/>
      <c r="S12" s="6"/>
      <c r="T12" s="6"/>
      <c r="U12" s="7"/>
      <c r="V12" s="14"/>
    </row>
    <row r="13" spans="2:22" x14ac:dyDescent="0.25">
      <c r="B13" s="205" t="s">
        <v>90</v>
      </c>
      <c r="C13" s="205">
        <v>1.1000000000000001</v>
      </c>
      <c r="D13" s="146">
        <v>1.1676048683912099</v>
      </c>
      <c r="E13" s="205">
        <v>0.76507442289560901</v>
      </c>
      <c r="F13" s="205">
        <v>1.4455988421828101</v>
      </c>
      <c r="G13" s="205">
        <v>1.0345178311824901</v>
      </c>
      <c r="H13" s="223">
        <f t="shared" si="0"/>
        <v>1.1031989911630298</v>
      </c>
      <c r="I13" s="130"/>
      <c r="J13" s="205">
        <v>0.83</v>
      </c>
      <c r="K13" s="146">
        <v>1.7004056942233801</v>
      </c>
      <c r="L13" s="205">
        <v>1.2444090656012301</v>
      </c>
      <c r="M13" s="205">
        <v>0.77231725485254599</v>
      </c>
      <c r="N13" s="205">
        <v>0.90057573742330399</v>
      </c>
      <c r="O13" s="146">
        <f t="shared" si="1"/>
        <v>1.1544269380251151</v>
      </c>
      <c r="P13" s="14"/>
      <c r="Q13" s="14"/>
      <c r="R13" s="6"/>
      <c r="S13" s="6"/>
      <c r="T13" s="6"/>
      <c r="U13" s="7"/>
      <c r="V13" s="14"/>
    </row>
    <row r="14" spans="2:22" x14ac:dyDescent="0.25">
      <c r="B14" s="205" t="s">
        <v>90</v>
      </c>
      <c r="C14" s="205">
        <v>0.76</v>
      </c>
      <c r="D14" s="146">
        <v>1.6657507552072</v>
      </c>
      <c r="E14" s="205">
        <v>1.0582582248191199</v>
      </c>
      <c r="F14" s="205">
        <v>0.84655628241115</v>
      </c>
      <c r="G14" s="205">
        <v>0.88231776519852601</v>
      </c>
      <c r="H14" s="223">
        <f t="shared" si="0"/>
        <v>1.1132207569089991</v>
      </c>
      <c r="I14" s="130"/>
      <c r="J14" s="205">
        <v>0.88</v>
      </c>
      <c r="K14" s="146">
        <v>1.3955025878139899</v>
      </c>
      <c r="L14" s="205">
        <v>0.855106847915867</v>
      </c>
      <c r="M14" s="205">
        <v>1.2418438959498099</v>
      </c>
      <c r="N14" s="205">
        <v>0.939254471971113</v>
      </c>
      <c r="O14" s="146">
        <f t="shared" si="1"/>
        <v>1.107926950912695</v>
      </c>
      <c r="P14" s="14"/>
      <c r="Q14" s="14"/>
      <c r="R14" s="6"/>
      <c r="S14" s="6"/>
      <c r="T14" s="6"/>
      <c r="U14" s="7"/>
      <c r="V14" s="14"/>
    </row>
    <row r="15" spans="2:22" x14ac:dyDescent="0.25">
      <c r="B15" s="205" t="s">
        <v>90</v>
      </c>
      <c r="C15" s="205">
        <v>1.1000000000000001</v>
      </c>
      <c r="D15" s="146">
        <v>1.45797201344258</v>
      </c>
      <c r="E15" s="205">
        <v>1.11957080923236</v>
      </c>
      <c r="F15" s="205">
        <v>1.3045145113549701</v>
      </c>
      <c r="G15" s="205">
        <v>1.0431689915755</v>
      </c>
      <c r="H15" s="223">
        <f t="shared" si="0"/>
        <v>1.2313065814013524</v>
      </c>
      <c r="I15" s="130"/>
      <c r="J15" s="205">
        <v>0.93</v>
      </c>
      <c r="K15" s="146">
        <v>1.6028789500254601</v>
      </c>
      <c r="L15" s="205">
        <v>1.1953187601153199</v>
      </c>
      <c r="M15" s="205">
        <v>1.18344856329701</v>
      </c>
      <c r="N15" s="205">
        <v>1.1062922839779701</v>
      </c>
      <c r="O15" s="146">
        <f t="shared" si="1"/>
        <v>1.27198463935394</v>
      </c>
      <c r="P15" s="14"/>
      <c r="Q15" s="14"/>
      <c r="R15" s="6"/>
      <c r="S15" s="6"/>
      <c r="T15" s="6"/>
      <c r="U15" s="7"/>
      <c r="V15" s="14"/>
    </row>
    <row r="16" spans="2:22" x14ac:dyDescent="0.25">
      <c r="B16" s="205" t="s">
        <v>101</v>
      </c>
      <c r="C16" s="205">
        <v>0.87</v>
      </c>
      <c r="D16" s="146">
        <v>1.13345290381649</v>
      </c>
      <c r="E16" s="205">
        <v>1.17464651057156</v>
      </c>
      <c r="F16" s="205">
        <v>1.1895848514827501</v>
      </c>
      <c r="G16" s="205">
        <v>1.14300941820411</v>
      </c>
      <c r="H16" s="223">
        <f t="shared" si="0"/>
        <v>1.1601734210187276</v>
      </c>
      <c r="I16" s="130"/>
      <c r="J16" s="205">
        <v>0.84</v>
      </c>
      <c r="K16" s="146">
        <v>1.25627926241954</v>
      </c>
      <c r="L16" s="205">
        <v>1.2007508840830201</v>
      </c>
      <c r="M16" s="205">
        <v>1.24134092150836</v>
      </c>
      <c r="N16" s="205">
        <v>1.2558265854222299</v>
      </c>
      <c r="O16" s="146">
        <f t="shared" si="1"/>
        <v>1.2385494133582875</v>
      </c>
      <c r="P16" s="14"/>
      <c r="Q16" s="14"/>
      <c r="R16" s="6"/>
      <c r="S16" s="6"/>
      <c r="T16" s="6"/>
      <c r="U16" s="7"/>
      <c r="V16" s="14"/>
    </row>
    <row r="17" spans="1:22" x14ac:dyDescent="0.25">
      <c r="B17" s="205" t="s">
        <v>90</v>
      </c>
      <c r="C17" s="205">
        <v>1.1000000000000001</v>
      </c>
      <c r="D17" s="146">
        <v>1.6665052168693899</v>
      </c>
      <c r="E17" s="205">
        <v>1.3825258472244799</v>
      </c>
      <c r="F17" s="205">
        <v>1.08149564401429</v>
      </c>
      <c r="G17" s="205">
        <v>1.17982714731854</v>
      </c>
      <c r="H17" s="223">
        <f t="shared" si="0"/>
        <v>1.3275884638566751</v>
      </c>
      <c r="I17" s="130"/>
      <c r="J17" s="205">
        <v>1.05</v>
      </c>
      <c r="K17" s="146">
        <v>1.60086705225964</v>
      </c>
      <c r="L17" s="205">
        <v>1.5633451589271801</v>
      </c>
      <c r="M17" s="205">
        <v>1.12475144597933</v>
      </c>
      <c r="N17" s="205">
        <v>1.3043636190225401</v>
      </c>
      <c r="O17" s="146">
        <f t="shared" si="1"/>
        <v>1.3983318190471725</v>
      </c>
      <c r="P17" s="14"/>
      <c r="Q17" s="14"/>
      <c r="R17" s="6"/>
      <c r="S17" s="6"/>
      <c r="T17" s="6"/>
      <c r="U17" s="7"/>
      <c r="V17" s="14"/>
    </row>
    <row r="18" spans="1:22" x14ac:dyDescent="0.25">
      <c r="B18" s="205" t="s">
        <v>94</v>
      </c>
      <c r="C18" s="205">
        <v>3.13</v>
      </c>
      <c r="D18" s="146">
        <v>5.1328541750376004</v>
      </c>
      <c r="E18" s="205">
        <v>4.1080940480193098</v>
      </c>
      <c r="F18" s="205">
        <v>2.67174993555926</v>
      </c>
      <c r="G18" s="205">
        <v>3.2754198601922901</v>
      </c>
      <c r="H18" s="223">
        <f t="shared" si="0"/>
        <v>3.7970295047021154</v>
      </c>
      <c r="I18" s="130"/>
      <c r="J18" s="205">
        <v>2.63</v>
      </c>
      <c r="K18" s="146">
        <v>5.0599228810267798</v>
      </c>
      <c r="L18" s="205">
        <v>4.6691117400170503</v>
      </c>
      <c r="M18" s="205">
        <v>2.96815277390807</v>
      </c>
      <c r="N18" s="205">
        <v>3.9083125998738</v>
      </c>
      <c r="O18" s="146">
        <f t="shared" si="1"/>
        <v>4.1513749987064248</v>
      </c>
      <c r="P18" s="14"/>
      <c r="Q18" s="14"/>
      <c r="R18" s="6"/>
      <c r="S18" s="6"/>
      <c r="T18" s="6"/>
      <c r="U18" s="7"/>
      <c r="V18" s="14"/>
    </row>
    <row r="19" spans="1:22" x14ac:dyDescent="0.25">
      <c r="B19" s="206" t="s">
        <v>94</v>
      </c>
      <c r="C19" s="205">
        <v>2.1800000000000002</v>
      </c>
      <c r="D19" s="146">
        <v>3.5996874825976599</v>
      </c>
      <c r="E19" s="205">
        <v>4.9585232336296601</v>
      </c>
      <c r="F19" s="205">
        <v>4.3868927809172398</v>
      </c>
      <c r="G19" s="205">
        <v>4.8361495520239099</v>
      </c>
      <c r="H19" s="223">
        <f t="shared" si="0"/>
        <v>4.4453132622921174</v>
      </c>
      <c r="I19" s="130"/>
      <c r="J19" s="205">
        <v>2.39</v>
      </c>
      <c r="K19" s="146">
        <v>4.4166688678513104</v>
      </c>
      <c r="L19" s="205">
        <v>2.75931778581639</v>
      </c>
      <c r="M19" s="205">
        <v>3.7625003092962999</v>
      </c>
      <c r="N19" s="205">
        <v>2.9434567288326798</v>
      </c>
      <c r="O19" s="146">
        <f t="shared" si="1"/>
        <v>3.4704859229491696</v>
      </c>
      <c r="P19" s="14"/>
      <c r="Q19" s="14"/>
      <c r="R19" s="6"/>
      <c r="S19" s="6"/>
      <c r="T19" s="6"/>
      <c r="U19" s="7"/>
      <c r="V19" s="14"/>
    </row>
    <row r="20" spans="1:22" x14ac:dyDescent="0.25">
      <c r="B20" s="205" t="s">
        <v>94</v>
      </c>
      <c r="C20" s="205">
        <v>1.91</v>
      </c>
      <c r="D20" s="146">
        <v>3.3494074005301702</v>
      </c>
      <c r="E20" s="205">
        <v>3.5614614250471601</v>
      </c>
      <c r="F20" s="205">
        <v>3.9816965708819301</v>
      </c>
      <c r="G20" s="205">
        <v>3.7313158939261601</v>
      </c>
      <c r="H20" s="223">
        <f t="shared" si="0"/>
        <v>3.6559703225963549</v>
      </c>
      <c r="I20" s="130"/>
      <c r="J20" s="205">
        <v>2.02</v>
      </c>
      <c r="K20" s="146">
        <v>3.4172083552381598</v>
      </c>
      <c r="L20" s="205">
        <v>3.43506394790978</v>
      </c>
      <c r="M20" s="205">
        <v>3.7081790696192698</v>
      </c>
      <c r="N20" s="205">
        <v>3.5544700803109501</v>
      </c>
      <c r="O20" s="146">
        <f t="shared" si="1"/>
        <v>3.5287303632695401</v>
      </c>
      <c r="P20" s="14"/>
      <c r="Q20" s="14"/>
      <c r="R20" s="6"/>
      <c r="S20" s="6"/>
      <c r="T20" s="6"/>
      <c r="U20" s="7"/>
      <c r="V20" s="14"/>
    </row>
    <row r="21" spans="1:22" x14ac:dyDescent="0.25">
      <c r="B21" s="205" t="s">
        <v>101</v>
      </c>
      <c r="C21" s="205">
        <v>0.56000000000000005</v>
      </c>
      <c r="D21" s="146">
        <v>1.2649807202566901</v>
      </c>
      <c r="E21" s="205">
        <v>1.4479628220576399</v>
      </c>
      <c r="F21" s="205">
        <v>1.1588028156657599</v>
      </c>
      <c r="G21" s="205">
        <v>1.4357405431303101</v>
      </c>
      <c r="H21" s="223">
        <f t="shared" si="0"/>
        <v>1.3268717252775999</v>
      </c>
      <c r="I21" s="130"/>
      <c r="J21" s="205">
        <v>0.6</v>
      </c>
      <c r="K21" s="146">
        <v>1.4562116028974901</v>
      </c>
      <c r="L21" s="205">
        <v>0.97285316466023697</v>
      </c>
      <c r="M21" s="205">
        <v>0.98829448001287401</v>
      </c>
      <c r="N21" s="205">
        <v>0.85259197570859702</v>
      </c>
      <c r="O21" s="146">
        <f t="shared" si="1"/>
        <v>1.0674878058197996</v>
      </c>
      <c r="P21" s="14"/>
      <c r="Q21" s="14"/>
      <c r="R21" s="6"/>
      <c r="S21" s="6"/>
      <c r="T21" s="6"/>
      <c r="U21" s="7"/>
      <c r="V21" s="14"/>
    </row>
    <row r="22" spans="1:22" x14ac:dyDescent="0.25">
      <c r="B22" s="205" t="s">
        <v>85</v>
      </c>
      <c r="C22" s="205">
        <v>0.93</v>
      </c>
      <c r="D22" s="146">
        <v>1.61032297175898</v>
      </c>
      <c r="E22" s="205">
        <v>1.7807307125235801</v>
      </c>
      <c r="F22" s="205">
        <v>1.2843452362526699</v>
      </c>
      <c r="G22" s="205">
        <v>1.4608892652030101</v>
      </c>
      <c r="H22" s="223">
        <f t="shared" si="0"/>
        <v>1.5340720464345599</v>
      </c>
      <c r="I22" s="130"/>
      <c r="J22" s="205">
        <v>0.88</v>
      </c>
      <c r="K22" s="146">
        <v>1.5555993525287899</v>
      </c>
      <c r="L22" s="205">
        <v>1.57053769343997</v>
      </c>
      <c r="M22" s="205">
        <v>1.25537390842492</v>
      </c>
      <c r="N22" s="205">
        <v>1.36949880919083</v>
      </c>
      <c r="O22" s="146">
        <f t="shared" si="1"/>
        <v>1.4377524408961275</v>
      </c>
      <c r="P22" s="14"/>
      <c r="Q22" s="14"/>
      <c r="R22" s="6"/>
      <c r="S22" s="6"/>
      <c r="T22" s="6"/>
      <c r="U22" s="7"/>
      <c r="V22" s="14"/>
    </row>
    <row r="23" spans="1:22" x14ac:dyDescent="0.25">
      <c r="B23" s="205" t="s">
        <v>94</v>
      </c>
      <c r="C23" s="205">
        <v>1.9</v>
      </c>
      <c r="D23" s="146">
        <v>4.7502415174235804</v>
      </c>
      <c r="E23" s="205">
        <v>3.6040633602383099</v>
      </c>
      <c r="F23" s="205">
        <v>2.2144958708334701</v>
      </c>
      <c r="G23" s="205">
        <v>2.5291063839629202</v>
      </c>
      <c r="H23" s="223">
        <f t="shared" si="0"/>
        <v>3.2744767831145705</v>
      </c>
      <c r="I23" s="130"/>
      <c r="J23" s="205">
        <v>2.37</v>
      </c>
      <c r="K23" s="146">
        <v>2.1641481292439302</v>
      </c>
      <c r="L23" s="205">
        <v>3.5917907838668302</v>
      </c>
      <c r="M23" s="205">
        <v>4.6629251543871701</v>
      </c>
      <c r="N23" s="205">
        <v>4.3437878712846301</v>
      </c>
      <c r="O23" s="146">
        <f t="shared" si="1"/>
        <v>3.6906629846956402</v>
      </c>
      <c r="P23" s="14"/>
      <c r="Q23" s="14"/>
      <c r="R23" s="6"/>
      <c r="S23" s="6"/>
      <c r="T23" s="6"/>
      <c r="U23" s="7"/>
      <c r="V23" s="14"/>
    </row>
    <row r="24" spans="1:22" x14ac:dyDescent="0.25">
      <c r="B24" s="205" t="s">
        <v>94</v>
      </c>
      <c r="C24" s="205">
        <v>3.21</v>
      </c>
      <c r="D24" s="146">
        <v>2.3146380821269501</v>
      </c>
      <c r="E24" s="205">
        <v>4.4458413854556396</v>
      </c>
      <c r="F24" s="205">
        <v>5.0569050343780502</v>
      </c>
      <c r="G24" s="205">
        <v>5.0931191941627398</v>
      </c>
      <c r="H24" s="223">
        <f t="shared" si="0"/>
        <v>4.2276259240308445</v>
      </c>
      <c r="I24" s="130"/>
      <c r="J24" s="205">
        <v>2.66</v>
      </c>
      <c r="K24" s="146">
        <v>5.1580028971102996</v>
      </c>
      <c r="L24" s="205">
        <v>4.58913880382587</v>
      </c>
      <c r="M24" s="205">
        <v>2.32027139587123</v>
      </c>
      <c r="N24" s="205">
        <v>3.1997725041976199</v>
      </c>
      <c r="O24" s="146">
        <f t="shared" si="1"/>
        <v>3.8167964002512549</v>
      </c>
      <c r="P24" s="14"/>
      <c r="Q24" s="14"/>
      <c r="R24" s="6"/>
      <c r="S24" s="6"/>
      <c r="T24" s="6"/>
      <c r="U24" s="7"/>
      <c r="V24" s="14"/>
    </row>
    <row r="25" spans="1:22" x14ac:dyDescent="0.25">
      <c r="B25" s="205" t="s">
        <v>90</v>
      </c>
      <c r="C25" s="205">
        <v>1.1100000000000001</v>
      </c>
      <c r="D25" s="146">
        <v>1.4144144268126599</v>
      </c>
      <c r="E25" s="205">
        <v>1.52195036239552</v>
      </c>
      <c r="F25" s="205">
        <v>1.2773035940723201</v>
      </c>
      <c r="G25" s="205">
        <v>1.3859963708705201</v>
      </c>
      <c r="H25" s="223">
        <f t="shared" si="0"/>
        <v>1.3999161885377549</v>
      </c>
      <c r="I25" s="130"/>
      <c r="J25" s="205">
        <v>1.04</v>
      </c>
      <c r="K25" s="146">
        <v>1.1662971348434299</v>
      </c>
      <c r="L25" s="205">
        <v>1.45032680193248</v>
      </c>
      <c r="M25" s="205">
        <v>1.4137102625946301</v>
      </c>
      <c r="N25" s="205">
        <v>1.5446848071492401</v>
      </c>
      <c r="O25" s="146">
        <f t="shared" si="1"/>
        <v>1.3937547516299449</v>
      </c>
      <c r="P25" s="14"/>
      <c r="Q25" s="14"/>
      <c r="R25" s="6"/>
      <c r="S25" s="6"/>
      <c r="T25" s="6"/>
      <c r="U25" s="7"/>
      <c r="V25" s="14"/>
    </row>
    <row r="26" spans="1:22" x14ac:dyDescent="0.25">
      <c r="B26" s="205" t="s">
        <v>90</v>
      </c>
      <c r="C26" s="205">
        <v>0.8</v>
      </c>
      <c r="D26" s="146">
        <v>1.19370924190267</v>
      </c>
      <c r="E26" s="205">
        <v>1.2295210221341899</v>
      </c>
      <c r="F26" s="205">
        <v>1.13018356994703</v>
      </c>
      <c r="G26" s="205">
        <v>1.1765075160049401</v>
      </c>
      <c r="H26" s="223">
        <f t="shared" si="0"/>
        <v>1.1824803374972075</v>
      </c>
      <c r="I26" s="130"/>
      <c r="J26" s="205">
        <v>0.84</v>
      </c>
      <c r="K26" s="146">
        <v>1.15070492715836</v>
      </c>
      <c r="L26" s="205">
        <v>1.27815865062279</v>
      </c>
      <c r="M26" s="205">
        <v>1.24601858381388</v>
      </c>
      <c r="N26" s="205">
        <v>1.18460540451235</v>
      </c>
      <c r="O26" s="146">
        <f t="shared" si="1"/>
        <v>1.214871891526845</v>
      </c>
      <c r="P26" s="14"/>
      <c r="Q26" s="14"/>
      <c r="R26" s="6"/>
      <c r="S26" s="6"/>
      <c r="T26" s="6"/>
      <c r="U26" s="7"/>
      <c r="V26" s="14"/>
    </row>
    <row r="27" spans="1:22" x14ac:dyDescent="0.25">
      <c r="B27" s="205" t="s">
        <v>85</v>
      </c>
      <c r="C27" s="205">
        <v>0.87</v>
      </c>
      <c r="D27" s="146">
        <v>1.54116398605906</v>
      </c>
      <c r="E27" s="205">
        <v>1.2234350313925999</v>
      </c>
      <c r="F27" s="205">
        <v>1.2510483282284199</v>
      </c>
      <c r="G27" s="205">
        <v>1.3609985411302501</v>
      </c>
      <c r="H27" s="221">
        <f t="shared" si="0"/>
        <v>1.3441614717025825</v>
      </c>
      <c r="I27" s="130"/>
      <c r="J27" s="205">
        <v>0.81</v>
      </c>
      <c r="K27" s="146">
        <v>1.2622646582728401</v>
      </c>
      <c r="L27" s="205">
        <v>1.1633295856388499</v>
      </c>
      <c r="M27" s="205">
        <v>1.4483149041666601</v>
      </c>
      <c r="N27" s="205">
        <v>1.3984701370185699</v>
      </c>
      <c r="O27" s="146">
        <f t="shared" si="1"/>
        <v>1.3180948212742301</v>
      </c>
      <c r="P27" s="14"/>
      <c r="Q27" s="14"/>
      <c r="R27" s="6"/>
      <c r="S27" s="6"/>
      <c r="T27" s="6"/>
      <c r="U27" s="7"/>
      <c r="V27" s="14"/>
    </row>
    <row r="28" spans="1:22" x14ac:dyDescent="0.25">
      <c r="B28" s="130"/>
      <c r="C28" s="130"/>
      <c r="D28" s="130"/>
    </row>
    <row r="29" spans="1:22" x14ac:dyDescent="0.25">
      <c r="A29" s="6"/>
      <c r="B29" s="212"/>
      <c r="C29" s="212"/>
      <c r="D29" s="253" t="s">
        <v>125</v>
      </c>
      <c r="E29" s="253"/>
      <c r="F29" s="253"/>
      <c r="G29" s="253"/>
      <c r="H29" s="25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2" x14ac:dyDescent="0.25">
      <c r="A30" s="6"/>
      <c r="B30" s="212"/>
      <c r="C30" s="212"/>
      <c r="D30" s="234" t="s">
        <v>198</v>
      </c>
      <c r="E30" s="234" t="s">
        <v>199</v>
      </c>
      <c r="F30" s="234" t="s">
        <v>200</v>
      </c>
      <c r="G30" s="234" t="s">
        <v>201</v>
      </c>
      <c r="H30" s="233" t="s">
        <v>205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2" x14ac:dyDescent="0.25">
      <c r="A31" s="6"/>
      <c r="B31" s="212"/>
      <c r="C31" s="212"/>
      <c r="D31" s="214">
        <v>7.9029258561969407E-2</v>
      </c>
      <c r="E31" s="218">
        <v>7.9402994072773903E-2</v>
      </c>
      <c r="F31" s="218">
        <v>0.107456885604764</v>
      </c>
      <c r="G31" s="218">
        <v>8.8354255121926795E-2</v>
      </c>
      <c r="H31" s="218">
        <f>SQRT((D31^2+E31^2+F31^2+G31^2)/(4^2))</f>
        <v>4.4654168225514962E-2</v>
      </c>
      <c r="I31" s="215"/>
      <c r="J31" s="215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2" x14ac:dyDescent="0.25">
      <c r="A32" s="6"/>
      <c r="B32" s="212"/>
      <c r="C32" s="212"/>
      <c r="D32" s="218">
        <v>8.8373133161043005E-2</v>
      </c>
      <c r="E32" s="218">
        <v>7.5459573756291698E-2</v>
      </c>
      <c r="F32" s="218">
        <v>9.4723232311319697E-2</v>
      </c>
      <c r="G32" s="218">
        <v>9.1723722300023403E-2</v>
      </c>
      <c r="H32" s="218">
        <f t="shared" ref="H32:H55" si="2">SQRT((D32^2+E32^2+F32^2+G32^2)/(4^2))</f>
        <v>4.3938657458621161E-2</v>
      </c>
      <c r="I32" s="215"/>
      <c r="J32" s="215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1" x14ac:dyDescent="0.25">
      <c r="A33" s="6"/>
      <c r="B33" s="212"/>
      <c r="C33" s="212"/>
      <c r="D33" s="218">
        <v>0.10182509823701701</v>
      </c>
      <c r="E33" s="218">
        <v>9.5183212849600296E-2</v>
      </c>
      <c r="F33" s="218">
        <v>9.7008652759034905E-2</v>
      </c>
      <c r="G33" s="214">
        <v>0.10454687074119</v>
      </c>
      <c r="H33" s="218">
        <f t="shared" si="2"/>
        <v>4.9855366769316178E-2</v>
      </c>
      <c r="I33" s="217"/>
      <c r="J33" s="217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1" x14ac:dyDescent="0.25">
      <c r="A34" s="6"/>
      <c r="B34" s="207"/>
      <c r="C34" s="207"/>
      <c r="D34" s="214">
        <v>9.6354943969416795E-2</v>
      </c>
      <c r="E34" s="214">
        <v>8.8541449835864705E-2</v>
      </c>
      <c r="F34" s="214">
        <v>8.8920641462517699E-2</v>
      </c>
      <c r="G34" s="214">
        <v>7.4297435365022493E-2</v>
      </c>
      <c r="H34" s="218">
        <f t="shared" si="2"/>
        <v>4.3697005722869414E-2</v>
      </c>
      <c r="I34" s="217"/>
      <c r="J34" s="217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1" x14ac:dyDescent="0.25">
      <c r="A35" s="6"/>
      <c r="B35" s="7"/>
      <c r="C35" s="7"/>
      <c r="D35" s="218">
        <v>3.6044562637529899E-2</v>
      </c>
      <c r="E35" s="218">
        <v>3.2580908968501097E-2</v>
      </c>
      <c r="F35" s="218">
        <v>4.1796683773440299E-2</v>
      </c>
      <c r="G35" s="218">
        <v>3.89183822531586E-2</v>
      </c>
      <c r="H35" s="218">
        <f t="shared" si="2"/>
        <v>1.874554843256878E-2</v>
      </c>
      <c r="I35" s="216"/>
      <c r="J35" s="21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1" x14ac:dyDescent="0.25">
      <c r="A36" s="6"/>
      <c r="B36" s="7"/>
      <c r="C36" s="7"/>
      <c r="D36" s="218">
        <v>8.6246287427085302E-2</v>
      </c>
      <c r="E36" s="218">
        <v>0.109283070117562</v>
      </c>
      <c r="F36" s="218">
        <v>0.114754488561124</v>
      </c>
      <c r="G36" s="218">
        <v>9.8798791709080694E-2</v>
      </c>
      <c r="H36" s="218">
        <f t="shared" si="2"/>
        <v>5.1424097827146437E-2</v>
      </c>
      <c r="I36" s="216"/>
      <c r="J36" s="21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1" x14ac:dyDescent="0.25">
      <c r="A37" s="6"/>
      <c r="B37" s="7"/>
      <c r="C37" s="7"/>
      <c r="D37" s="218">
        <v>9.1275634994790494E-2</v>
      </c>
      <c r="E37" s="218">
        <v>7.8540863740055006E-2</v>
      </c>
      <c r="F37" s="218">
        <v>9.1502308776207505E-2</v>
      </c>
      <c r="G37" s="218">
        <v>6.8597587407161098E-2</v>
      </c>
      <c r="H37" s="218">
        <f t="shared" si="2"/>
        <v>4.1516721277543432E-2</v>
      </c>
      <c r="I37" s="216"/>
      <c r="J37" s="21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1" x14ac:dyDescent="0.25">
      <c r="A38" s="6"/>
      <c r="B38" s="7"/>
      <c r="C38" s="7"/>
      <c r="D38" s="218">
        <v>5.67108775858527E-2</v>
      </c>
      <c r="E38" s="218">
        <v>6.9533843849676397E-2</v>
      </c>
      <c r="F38" s="218">
        <v>6.5665788871419606E-2</v>
      </c>
      <c r="G38" s="218">
        <v>6.4515252692186401E-2</v>
      </c>
      <c r="H38" s="218">
        <f t="shared" si="2"/>
        <v>3.2137684981100527E-2</v>
      </c>
      <c r="I38" s="216"/>
      <c r="J38" s="216"/>
      <c r="K38" s="6"/>
      <c r="L38" s="253"/>
      <c r="M38" s="253"/>
      <c r="N38" s="253"/>
      <c r="O38" s="253"/>
      <c r="P38" s="253"/>
      <c r="Q38" s="253"/>
      <c r="R38" s="253"/>
      <c r="S38" s="6"/>
      <c r="T38" s="6"/>
    </row>
    <row r="39" spans="1:21" x14ac:dyDescent="0.25">
      <c r="A39" s="6"/>
      <c r="B39" s="7"/>
      <c r="C39" s="7"/>
      <c r="D39" s="218">
        <v>7.1252142054895398E-2</v>
      </c>
      <c r="E39" s="218">
        <v>6.0717145564743398E-2</v>
      </c>
      <c r="F39" s="218">
        <v>5.0878848397454102E-2</v>
      </c>
      <c r="G39" s="218">
        <v>6.1188720066279102E-2</v>
      </c>
      <c r="H39" s="218">
        <f t="shared" si="2"/>
        <v>3.0716604010027924E-2</v>
      </c>
      <c r="I39" s="216"/>
      <c r="J39" s="21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1" x14ac:dyDescent="0.25">
      <c r="A40" s="6"/>
      <c r="B40" s="7"/>
      <c r="C40" s="7"/>
      <c r="D40" s="218">
        <v>5.8447390256007301E-2</v>
      </c>
      <c r="E40" s="218">
        <v>4.89469939842513E-2</v>
      </c>
      <c r="F40" s="218">
        <v>6.8701062679185701E-2</v>
      </c>
      <c r="G40" s="218">
        <v>6.9011742950029598E-2</v>
      </c>
      <c r="H40" s="218">
        <f t="shared" si="2"/>
        <v>3.09175944306825E-2</v>
      </c>
      <c r="I40" s="216"/>
      <c r="J40" s="216"/>
      <c r="K40" s="6"/>
      <c r="L40" s="6"/>
      <c r="M40" s="253"/>
      <c r="N40" s="253"/>
      <c r="O40" s="253"/>
      <c r="P40" s="253"/>
      <c r="Q40" s="253"/>
      <c r="R40" s="253"/>
      <c r="S40" s="6"/>
      <c r="T40" s="6"/>
    </row>
    <row r="41" spans="1:21" x14ac:dyDescent="0.25">
      <c r="A41" s="6"/>
      <c r="B41" s="7"/>
      <c r="C41" s="7"/>
      <c r="D41" s="218">
        <v>2.96186326964798E-2</v>
      </c>
      <c r="E41" s="218">
        <v>2.6007174857490399E-2</v>
      </c>
      <c r="F41" s="218">
        <v>3.7468476390536201E-2</v>
      </c>
      <c r="G41" s="218">
        <v>3.83816460547017E-2</v>
      </c>
      <c r="H41" s="218">
        <f t="shared" si="2"/>
        <v>1.6640827097408706E-2</v>
      </c>
      <c r="I41" s="216"/>
      <c r="J41" s="216"/>
      <c r="K41" s="6"/>
      <c r="L41" s="6"/>
      <c r="M41" s="253"/>
      <c r="N41" s="253"/>
      <c r="O41" s="253"/>
      <c r="P41" s="253"/>
      <c r="Q41" s="253"/>
      <c r="R41" s="253"/>
      <c r="S41" s="213"/>
      <c r="T41" s="213"/>
      <c r="U41" s="55"/>
    </row>
    <row r="42" spans="1:21" x14ac:dyDescent="0.25">
      <c r="A42" s="6"/>
      <c r="B42" s="7"/>
      <c r="C42" s="7"/>
      <c r="D42" s="218">
        <v>4.0732603217081803E-2</v>
      </c>
      <c r="E42" s="218">
        <v>3.2856801364184E-2</v>
      </c>
      <c r="F42" s="218">
        <v>2.9761532664446401E-2</v>
      </c>
      <c r="G42" s="218">
        <v>3.0224677364640701E-2</v>
      </c>
      <c r="H42" s="218">
        <f t="shared" si="2"/>
        <v>1.6841159233146632E-2</v>
      </c>
      <c r="I42" s="216"/>
      <c r="J42" s="216"/>
      <c r="K42" s="6"/>
      <c r="L42" s="6"/>
      <c r="M42" s="7"/>
      <c r="N42" s="7"/>
      <c r="O42" s="7"/>
      <c r="P42" s="7"/>
      <c r="Q42" s="7"/>
      <c r="R42" s="7"/>
      <c r="S42" s="6"/>
      <c r="T42" s="6"/>
    </row>
    <row r="43" spans="1:21" x14ac:dyDescent="0.25">
      <c r="A43" s="6"/>
      <c r="B43" s="207"/>
      <c r="C43" s="207"/>
      <c r="D43" s="214">
        <v>3.3842446376029102E-2</v>
      </c>
      <c r="E43" s="214">
        <v>3.6439790698894699E-2</v>
      </c>
      <c r="F43" s="214">
        <v>3.3299037416847102E-2</v>
      </c>
      <c r="G43" s="214">
        <v>3.4572706718795199E-2</v>
      </c>
      <c r="H43" s="218">
        <f t="shared" si="2"/>
        <v>1.727944491593637E-2</v>
      </c>
      <c r="I43" s="214"/>
      <c r="J43" s="214"/>
      <c r="K43" s="214"/>
      <c r="L43" s="7"/>
      <c r="M43" s="14"/>
      <c r="N43" s="14"/>
      <c r="O43" s="14"/>
      <c r="P43" s="14"/>
      <c r="Q43" s="14"/>
      <c r="R43" s="14"/>
      <c r="S43" s="6"/>
      <c r="T43" s="6"/>
    </row>
    <row r="44" spans="1:21" x14ac:dyDescent="0.25">
      <c r="A44" s="6"/>
      <c r="B44" s="207"/>
      <c r="C44" s="207"/>
      <c r="D44" s="214">
        <v>2.6564735706747E-2</v>
      </c>
      <c r="E44" s="214">
        <v>3.7566370054589203E-2</v>
      </c>
      <c r="F44" s="214">
        <v>3.5076098930820199E-2</v>
      </c>
      <c r="G44" s="214">
        <v>2.82894831005517E-2</v>
      </c>
      <c r="H44" s="218">
        <f t="shared" si="2"/>
        <v>1.6100358910108071E-2</v>
      </c>
      <c r="I44" s="214"/>
      <c r="J44" s="214"/>
      <c r="K44" s="214"/>
      <c r="L44" s="7"/>
      <c r="M44" s="14"/>
      <c r="N44" s="14"/>
      <c r="O44" s="14"/>
      <c r="P44" s="14"/>
      <c r="Q44" s="14"/>
      <c r="R44" s="14"/>
      <c r="S44" s="6"/>
      <c r="T44" s="6"/>
    </row>
    <row r="45" spans="1:21" x14ac:dyDescent="0.25">
      <c r="A45" s="6"/>
      <c r="B45" s="7"/>
      <c r="C45" s="7"/>
      <c r="D45" s="218">
        <v>4.1279334221854702E-2</v>
      </c>
      <c r="E45" s="218">
        <v>3.4466369371306302E-2</v>
      </c>
      <c r="F45" s="218">
        <v>3.3935170317880403E-2</v>
      </c>
      <c r="G45" s="218">
        <v>3.71881516834804E-2</v>
      </c>
      <c r="H45" s="218">
        <f t="shared" si="2"/>
        <v>1.8416141801379033E-2</v>
      </c>
      <c r="I45" s="215"/>
      <c r="J45" s="215"/>
      <c r="K45" s="6"/>
      <c r="L45" s="7"/>
      <c r="M45" s="14"/>
      <c r="N45" s="14"/>
      <c r="O45" s="14"/>
      <c r="P45" s="14"/>
      <c r="Q45" s="14"/>
      <c r="R45" s="14"/>
      <c r="S45" s="6"/>
      <c r="T45" s="6"/>
    </row>
    <row r="46" spans="1:21" x14ac:dyDescent="0.25">
      <c r="A46" s="6"/>
      <c r="B46" s="7"/>
      <c r="C46" s="7"/>
      <c r="D46" s="218">
        <v>7.4267267058618996E-2</v>
      </c>
      <c r="E46" s="218">
        <v>6.2237624827492601E-2</v>
      </c>
      <c r="F46" s="218">
        <v>5.6873540878249897E-2</v>
      </c>
      <c r="G46" s="220">
        <v>6.7706203930034903E-2</v>
      </c>
      <c r="H46" s="218">
        <f t="shared" si="2"/>
        <v>3.2794700985038526E-2</v>
      </c>
      <c r="I46" s="216"/>
      <c r="J46" s="216"/>
      <c r="K46" s="6"/>
      <c r="L46" s="7"/>
      <c r="M46" s="14"/>
      <c r="N46" s="14"/>
      <c r="O46" s="14"/>
      <c r="P46" s="14"/>
      <c r="Q46" s="14"/>
      <c r="R46" s="14"/>
      <c r="S46" s="6"/>
      <c r="T46" s="6"/>
    </row>
    <row r="47" spans="1:21" x14ac:dyDescent="0.25">
      <c r="A47" s="6"/>
      <c r="B47" s="7"/>
      <c r="C47" s="7"/>
      <c r="D47" s="218">
        <v>6.026596783365E-2</v>
      </c>
      <c r="E47" s="218">
        <v>6.6647510783216193E-2</v>
      </c>
      <c r="F47" s="218">
        <v>6.6408782917525194E-2</v>
      </c>
      <c r="G47" s="220">
        <v>7.3403077900618896E-2</v>
      </c>
      <c r="H47" s="218">
        <f t="shared" si="2"/>
        <v>3.3421564769618405E-2</v>
      </c>
      <c r="I47" s="216"/>
      <c r="J47" s="21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1" x14ac:dyDescent="0.25">
      <c r="A48" s="6"/>
      <c r="B48" s="7"/>
      <c r="C48" s="7"/>
      <c r="D48" s="218">
        <v>5.9790271506864001E-2</v>
      </c>
      <c r="E48" s="218">
        <v>5.6370811435646401E-2</v>
      </c>
      <c r="F48" s="218">
        <v>7.1778044083288597E-2</v>
      </c>
      <c r="G48" s="220">
        <v>6.3350281247078297E-2</v>
      </c>
      <c r="H48" s="218">
        <f t="shared" si="2"/>
        <v>3.1541530851486262E-2</v>
      </c>
      <c r="I48" s="216"/>
      <c r="J48" s="216"/>
      <c r="K48" s="6"/>
      <c r="L48" s="6"/>
      <c r="M48" s="253"/>
      <c r="N48" s="253"/>
      <c r="O48" s="253"/>
      <c r="P48" s="253"/>
      <c r="Q48" s="253"/>
      <c r="R48" s="253"/>
      <c r="S48" s="6"/>
      <c r="T48" s="6"/>
    </row>
    <row r="49" spans="1:20" x14ac:dyDescent="0.25">
      <c r="A49" s="6"/>
      <c r="B49" s="7"/>
      <c r="C49" s="7"/>
      <c r="D49" s="218">
        <v>3.49893667223002E-2</v>
      </c>
      <c r="E49" s="218">
        <v>3.5627125236728299E-2</v>
      </c>
      <c r="F49" s="218">
        <v>3.3011974612686297E-2</v>
      </c>
      <c r="G49" s="220">
        <v>3.9759962860907702E-2</v>
      </c>
      <c r="H49" s="218">
        <f t="shared" si="2"/>
        <v>1.7965579852161979E-2</v>
      </c>
      <c r="I49" s="216"/>
      <c r="J49" s="216"/>
      <c r="K49" s="6"/>
      <c r="L49" s="6"/>
      <c r="M49" s="253"/>
      <c r="N49" s="253"/>
      <c r="O49" s="253"/>
      <c r="P49" s="253"/>
      <c r="Q49" s="253"/>
      <c r="R49" s="253"/>
      <c r="S49" s="6"/>
      <c r="T49" s="6"/>
    </row>
    <row r="50" spans="1:20" x14ac:dyDescent="0.25">
      <c r="A50" s="6"/>
      <c r="B50" s="7"/>
      <c r="C50" s="7"/>
      <c r="D50" s="218">
        <v>9.5548513529319007E-2</v>
      </c>
      <c r="E50" s="218">
        <v>0.102637756808434</v>
      </c>
      <c r="F50" s="218">
        <v>8.0708254646117805E-2</v>
      </c>
      <c r="G50" s="220">
        <v>7.7340938589112507E-2</v>
      </c>
      <c r="H50" s="218">
        <f t="shared" si="2"/>
        <v>4.483265461008664E-2</v>
      </c>
      <c r="I50" s="216"/>
      <c r="J50" s="216"/>
      <c r="K50" s="6"/>
      <c r="L50" s="7"/>
      <c r="M50" s="7"/>
      <c r="N50" s="7"/>
      <c r="O50" s="7"/>
      <c r="P50" s="7"/>
      <c r="Q50" s="7"/>
      <c r="R50" s="7"/>
      <c r="S50" s="6"/>
      <c r="T50" s="6"/>
    </row>
    <row r="51" spans="1:20" x14ac:dyDescent="0.25">
      <c r="A51" s="6"/>
      <c r="B51" s="7"/>
      <c r="C51" s="7"/>
      <c r="D51" s="218">
        <v>6.7372675441618596E-2</v>
      </c>
      <c r="E51" s="218">
        <v>6.8206899092509904E-2</v>
      </c>
      <c r="F51" s="218">
        <v>4.8543963984540403E-2</v>
      </c>
      <c r="G51" s="220">
        <v>5.6899835426397698E-2</v>
      </c>
      <c r="H51" s="218">
        <f t="shared" si="2"/>
        <v>3.0398772786558552E-2</v>
      </c>
      <c r="I51" s="216"/>
      <c r="J51" s="216"/>
      <c r="K51" s="6"/>
      <c r="L51" s="7"/>
      <c r="M51" s="14"/>
      <c r="N51" s="14"/>
      <c r="O51" s="14"/>
      <c r="P51" s="14"/>
      <c r="Q51" s="14"/>
      <c r="R51" s="14"/>
      <c r="S51" s="6"/>
      <c r="T51" s="6"/>
    </row>
    <row r="52" spans="1:20" x14ac:dyDescent="0.25">
      <c r="A52" s="6"/>
      <c r="B52" s="7"/>
      <c r="C52" s="7"/>
      <c r="D52" s="218">
        <v>5.3729693800412898E-2</v>
      </c>
      <c r="E52" s="218">
        <v>7.6735222312964396E-2</v>
      </c>
      <c r="F52" s="218">
        <v>6.8733453227266497E-2</v>
      </c>
      <c r="G52" s="220">
        <v>6.8869157743468495E-2</v>
      </c>
      <c r="H52" s="218">
        <f t="shared" si="2"/>
        <v>3.3766128387173897E-2</v>
      </c>
      <c r="I52" s="216"/>
      <c r="J52" s="216"/>
      <c r="K52" s="6"/>
      <c r="L52" s="7"/>
      <c r="M52" s="14"/>
      <c r="N52" s="14"/>
      <c r="O52" s="14"/>
      <c r="P52" s="14"/>
      <c r="Q52" s="14"/>
      <c r="R52" s="14"/>
      <c r="S52" s="6"/>
      <c r="T52" s="6"/>
    </row>
    <row r="53" spans="1:20" x14ac:dyDescent="0.25">
      <c r="A53" s="6"/>
      <c r="B53" s="7"/>
      <c r="C53" s="7"/>
      <c r="D53" s="218">
        <v>3.9498937283170402E-2</v>
      </c>
      <c r="E53" s="218">
        <v>3.7962007889231403E-2</v>
      </c>
      <c r="F53" s="218">
        <v>3.5459225075041602E-2</v>
      </c>
      <c r="G53" s="220">
        <v>3.8537629092054701E-2</v>
      </c>
      <c r="H53" s="218">
        <f t="shared" si="2"/>
        <v>1.8946941686656744E-2</v>
      </c>
      <c r="I53" s="216"/>
      <c r="J53" s="216"/>
      <c r="K53" s="6"/>
      <c r="L53" s="7"/>
      <c r="M53" s="14"/>
      <c r="N53" s="14"/>
      <c r="O53" s="14"/>
      <c r="P53" s="14"/>
      <c r="Q53" s="14"/>
      <c r="R53" s="14"/>
      <c r="S53" s="6"/>
      <c r="T53" s="6"/>
    </row>
    <row r="54" spans="1:20" x14ac:dyDescent="0.25">
      <c r="A54" s="6"/>
      <c r="B54" s="207"/>
      <c r="C54" s="207"/>
      <c r="D54" s="214">
        <v>3.3219734492909402E-2</v>
      </c>
      <c r="E54" s="214">
        <v>3.7388504762078598E-2</v>
      </c>
      <c r="F54" s="214">
        <v>2.9465015852089101E-2</v>
      </c>
      <c r="G54" s="214">
        <v>3.1190390756807001E-2</v>
      </c>
      <c r="H54" s="218">
        <f t="shared" si="2"/>
        <v>1.6474371541218086E-2</v>
      </c>
      <c r="I54" s="214"/>
      <c r="J54" s="214"/>
      <c r="K54" s="6"/>
      <c r="L54" s="7"/>
      <c r="M54" s="14"/>
      <c r="N54" s="14"/>
      <c r="O54" s="14"/>
      <c r="P54" s="14"/>
      <c r="Q54" s="14"/>
      <c r="R54" s="14"/>
      <c r="S54" s="6"/>
      <c r="T54" s="6"/>
    </row>
    <row r="55" spans="1:20" x14ac:dyDescent="0.25">
      <c r="A55" s="6"/>
      <c r="B55" s="207"/>
      <c r="C55" s="207"/>
      <c r="D55" s="214">
        <v>9.3332890995736703E-2</v>
      </c>
      <c r="E55" s="214">
        <v>8.1549285452505005E-2</v>
      </c>
      <c r="F55" s="214">
        <v>9.8238569974136603E-2</v>
      </c>
      <c r="G55" s="214">
        <v>9.5606064518776901E-2</v>
      </c>
      <c r="H55" s="218">
        <f t="shared" si="2"/>
        <v>4.6201089477662806E-2</v>
      </c>
      <c r="I55" s="214"/>
      <c r="J55" s="214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25">
      <c r="A56" s="6"/>
      <c r="B56" s="7"/>
      <c r="C56" s="7"/>
      <c r="D56" s="218"/>
      <c r="E56" s="215"/>
      <c r="F56" s="215"/>
      <c r="G56" s="215"/>
      <c r="H56" s="215"/>
      <c r="I56" s="215"/>
      <c r="J56" s="215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x14ac:dyDescent="0.25">
      <c r="A57" s="6"/>
      <c r="B57" s="7"/>
      <c r="C57" s="7"/>
      <c r="D57" s="218"/>
      <c r="E57" s="218"/>
      <c r="F57" s="218"/>
      <c r="G57" s="219"/>
      <c r="H57" s="216"/>
      <c r="I57" s="216"/>
      <c r="J57" s="21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x14ac:dyDescent="0.25">
      <c r="A58" s="6"/>
      <c r="B58" s="7"/>
      <c r="C58" s="7"/>
      <c r="D58" s="218"/>
      <c r="E58" s="218"/>
      <c r="F58" s="218"/>
      <c r="G58" s="219"/>
      <c r="H58" s="216"/>
      <c r="I58" s="216"/>
      <c r="J58" s="21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x14ac:dyDescent="0.25">
      <c r="A59" s="6"/>
      <c r="B59" s="7"/>
      <c r="C59" s="7"/>
      <c r="D59" s="218"/>
      <c r="E59" s="218"/>
      <c r="F59" s="218"/>
      <c r="G59" s="219"/>
      <c r="H59" s="216"/>
      <c r="I59" s="216"/>
      <c r="J59" s="21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x14ac:dyDescent="0.25">
      <c r="A60" s="6"/>
      <c r="B60" s="7"/>
      <c r="C60" s="7"/>
      <c r="D60" s="218"/>
      <c r="E60" s="218"/>
      <c r="F60" s="218"/>
      <c r="G60" s="219"/>
      <c r="H60" s="216"/>
      <c r="I60" s="216"/>
      <c r="J60" s="21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6"/>
      <c r="B61" s="7"/>
      <c r="C61" s="7"/>
      <c r="D61" s="218"/>
      <c r="E61" s="218"/>
      <c r="F61" s="218"/>
      <c r="G61" s="219"/>
      <c r="H61" s="216"/>
      <c r="I61" s="216"/>
      <c r="J61" s="21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25">
      <c r="A62" s="6"/>
      <c r="B62" s="7"/>
      <c r="C62" s="7"/>
      <c r="D62" s="218"/>
      <c r="E62" s="218"/>
      <c r="F62" s="218"/>
      <c r="G62" s="219"/>
      <c r="H62" s="216"/>
      <c r="I62" s="216"/>
      <c r="J62" s="21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5">
      <c r="A63" s="6"/>
      <c r="B63" s="7"/>
      <c r="C63" s="7"/>
      <c r="D63" s="218"/>
      <c r="E63" s="218"/>
      <c r="F63" s="218"/>
      <c r="G63" s="219"/>
      <c r="H63" s="216"/>
      <c r="I63" s="216"/>
      <c r="J63" s="21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5">
      <c r="A64" s="6"/>
      <c r="B64" s="207"/>
      <c r="C64" s="207"/>
      <c r="D64" s="214"/>
      <c r="E64" s="214"/>
      <c r="F64" s="214"/>
      <c r="G64" s="214"/>
      <c r="H64" s="214"/>
      <c r="I64" s="214"/>
      <c r="J64" s="214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25">
      <c r="A65" s="6"/>
      <c r="B65" s="207"/>
      <c r="C65" s="207"/>
      <c r="D65" s="214"/>
      <c r="E65" s="214"/>
      <c r="F65" s="214"/>
      <c r="G65" s="214"/>
      <c r="H65" s="214"/>
      <c r="I65" s="214"/>
      <c r="J65" s="214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25">
      <c r="A66" s="6"/>
      <c r="B66" s="7"/>
      <c r="C66" s="7"/>
      <c r="D66" s="218"/>
      <c r="E66" s="215"/>
      <c r="F66" s="215"/>
      <c r="G66" s="215"/>
      <c r="H66" s="215"/>
      <c r="I66" s="215"/>
      <c r="J66" s="215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5">
      <c r="A67" s="6"/>
      <c r="B67" s="7"/>
      <c r="C67" s="7"/>
      <c r="D67" s="218"/>
      <c r="E67" s="218"/>
      <c r="F67" s="218"/>
      <c r="G67" s="219"/>
      <c r="H67" s="216"/>
      <c r="I67" s="216"/>
      <c r="J67" s="21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x14ac:dyDescent="0.25">
      <c r="A68" s="6"/>
      <c r="B68" s="7"/>
      <c r="C68" s="7"/>
      <c r="D68" s="218"/>
      <c r="E68" s="218"/>
      <c r="F68" s="218"/>
      <c r="G68" s="219"/>
      <c r="H68" s="216"/>
      <c r="I68" s="216"/>
      <c r="J68" s="21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x14ac:dyDescent="0.25">
      <c r="A69" s="6"/>
      <c r="B69" s="207"/>
      <c r="C69" s="207"/>
      <c r="D69" s="214"/>
      <c r="E69" s="214"/>
      <c r="F69" s="214"/>
      <c r="G69" s="214"/>
      <c r="H69" s="214"/>
      <c r="I69" s="214"/>
      <c r="J69" s="214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x14ac:dyDescent="0.25">
      <c r="A70" s="6"/>
      <c r="B70" s="207"/>
      <c r="C70" s="207"/>
      <c r="D70" s="214"/>
      <c r="E70" s="214"/>
      <c r="F70" s="214"/>
      <c r="G70" s="214"/>
      <c r="H70" s="214"/>
      <c r="I70" s="214"/>
      <c r="J70" s="214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25">
      <c r="A71" s="6"/>
      <c r="B71" s="212"/>
      <c r="C71" s="212"/>
      <c r="D71" s="216"/>
      <c r="E71" s="215"/>
      <c r="F71" s="215"/>
      <c r="G71" s="215"/>
      <c r="H71" s="215"/>
      <c r="I71" s="215"/>
      <c r="J71" s="215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x14ac:dyDescent="0.25">
      <c r="A72" s="6"/>
      <c r="B72" s="212"/>
      <c r="C72" s="212"/>
      <c r="D72" s="216"/>
      <c r="E72" s="215"/>
      <c r="F72" s="215"/>
      <c r="G72" s="215"/>
      <c r="H72" s="215"/>
      <c r="I72" s="215"/>
      <c r="J72" s="215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x14ac:dyDescent="0.25">
      <c r="A73" s="6"/>
      <c r="B73" s="212"/>
      <c r="C73" s="212"/>
      <c r="D73" s="216"/>
      <c r="E73" s="215"/>
      <c r="F73" s="215"/>
      <c r="G73" s="215"/>
      <c r="H73" s="215"/>
      <c r="I73" s="215"/>
      <c r="J73" s="215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x14ac:dyDescent="0.25">
      <c r="A74" s="6"/>
      <c r="B74" s="212"/>
      <c r="C74" s="212"/>
      <c r="D74" s="216"/>
      <c r="E74" s="215"/>
      <c r="F74" s="215"/>
      <c r="G74" s="215"/>
      <c r="H74" s="215"/>
      <c r="I74" s="215"/>
      <c r="J74" s="215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x14ac:dyDescent="0.25">
      <c r="A75" s="6"/>
      <c r="B75" s="7"/>
      <c r="C75" s="7"/>
      <c r="D75" s="220"/>
      <c r="E75" s="215"/>
      <c r="F75" s="215"/>
      <c r="G75" s="215"/>
      <c r="H75" s="215"/>
      <c r="I75" s="215"/>
      <c r="J75" s="215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x14ac:dyDescent="0.25">
      <c r="A76" s="6"/>
      <c r="B76" s="7"/>
      <c r="C76" s="7"/>
      <c r="D76" s="220"/>
      <c r="E76" s="215"/>
      <c r="F76" s="215"/>
      <c r="G76" s="215"/>
      <c r="H76" s="215"/>
      <c r="I76" s="215"/>
      <c r="J76" s="215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x14ac:dyDescent="0.25">
      <c r="A77" s="6"/>
      <c r="B77" s="7"/>
      <c r="C77" s="7"/>
      <c r="D77" s="220"/>
      <c r="E77" s="215"/>
      <c r="F77" s="215"/>
      <c r="G77" s="215"/>
      <c r="H77" s="215"/>
      <c r="I77" s="215"/>
      <c r="J77" s="215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x14ac:dyDescent="0.25">
      <c r="A78" s="6"/>
      <c r="B78" s="7"/>
      <c r="C78" s="7"/>
      <c r="D78" s="220"/>
      <c r="E78" s="215"/>
      <c r="F78" s="215"/>
      <c r="G78" s="215"/>
      <c r="H78" s="215"/>
      <c r="I78" s="215"/>
      <c r="J78" s="215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x14ac:dyDescent="0.25">
      <c r="A79" s="6"/>
      <c r="B79" s="207"/>
      <c r="C79" s="207"/>
      <c r="D79" s="214"/>
      <c r="E79" s="215"/>
      <c r="F79" s="215"/>
      <c r="G79" s="215"/>
      <c r="H79" s="215"/>
      <c r="I79" s="215"/>
      <c r="J79" s="215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x14ac:dyDescent="0.25">
      <c r="A80" s="6"/>
      <c r="B80" s="7"/>
      <c r="C80" s="7"/>
      <c r="D80" s="220"/>
      <c r="E80" s="215"/>
      <c r="F80" s="215"/>
      <c r="G80" s="215"/>
      <c r="H80" s="215"/>
      <c r="I80" s="215"/>
      <c r="J80" s="215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x14ac:dyDescent="0.25">
      <c r="A81" s="6"/>
      <c r="B81" s="7"/>
      <c r="C81" s="7"/>
      <c r="D81" s="220"/>
      <c r="E81" s="215"/>
      <c r="F81" s="215"/>
      <c r="G81" s="215"/>
      <c r="H81" s="215"/>
      <c r="I81" s="215"/>
      <c r="J81" s="215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x14ac:dyDescent="0.25">
      <c r="A82" s="6"/>
      <c r="B82" s="7"/>
      <c r="C82" s="7"/>
      <c r="D82" s="220"/>
      <c r="E82" s="215"/>
      <c r="F82" s="215"/>
      <c r="G82" s="215"/>
      <c r="H82" s="215"/>
      <c r="I82" s="215"/>
      <c r="J82" s="215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x14ac:dyDescent="0.25">
      <c r="A83" s="6"/>
      <c r="B83" s="7"/>
      <c r="C83" s="7"/>
      <c r="D83" s="220"/>
      <c r="E83" s="215"/>
      <c r="F83" s="215"/>
      <c r="G83" s="215"/>
      <c r="H83" s="215"/>
      <c r="I83" s="215"/>
      <c r="J83" s="215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x14ac:dyDescent="0.25">
      <c r="A84" s="6"/>
      <c r="B84" s="7"/>
      <c r="C84" s="7"/>
      <c r="D84" s="220"/>
      <c r="E84" s="215"/>
      <c r="F84" s="215"/>
      <c r="G84" s="215"/>
      <c r="H84" s="215"/>
      <c r="I84" s="215"/>
      <c r="J84" s="215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x14ac:dyDescent="0.25">
      <c r="A85" s="6"/>
      <c r="B85" s="7"/>
      <c r="C85" s="7"/>
      <c r="D85" s="220"/>
      <c r="E85" s="215"/>
      <c r="F85" s="215"/>
      <c r="G85" s="215"/>
      <c r="H85" s="215"/>
      <c r="I85" s="215"/>
      <c r="J85" s="215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x14ac:dyDescent="0.25">
      <c r="A86" s="6"/>
      <c r="B86" s="7"/>
      <c r="C86" s="7"/>
      <c r="D86" s="220"/>
      <c r="E86" s="215"/>
      <c r="F86" s="215"/>
      <c r="G86" s="215"/>
      <c r="H86" s="215"/>
      <c r="I86" s="215"/>
      <c r="J86" s="215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x14ac:dyDescent="0.25">
      <c r="A87" s="6"/>
      <c r="B87" s="7"/>
      <c r="C87" s="7"/>
      <c r="D87" s="17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x14ac:dyDescent="0.25">
      <c r="A88" s="6"/>
      <c r="B88" s="7"/>
      <c r="C88" s="7"/>
      <c r="D88" s="17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x14ac:dyDescent="0.25">
      <c r="A89" s="6"/>
      <c r="B89" s="7"/>
      <c r="C89" s="7"/>
      <c r="D89" s="17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x14ac:dyDescent="0.25">
      <c r="A90" s="6"/>
      <c r="B90" s="7"/>
      <c r="C90" s="7"/>
      <c r="D90" s="17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x14ac:dyDescent="0.25">
      <c r="A91" s="6"/>
      <c r="B91" s="7"/>
      <c r="C91" s="7"/>
      <c r="D91" s="17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x14ac:dyDescent="0.25">
      <c r="A92" s="6"/>
      <c r="B92" s="7"/>
      <c r="C92" s="7"/>
      <c r="D92" s="17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x14ac:dyDescent="0.25">
      <c r="A93" s="6"/>
      <c r="B93" s="7"/>
      <c r="C93" s="7"/>
      <c r="D93" s="17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6"/>
      <c r="B94" s="7"/>
      <c r="C94" s="7"/>
      <c r="D94" s="17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x14ac:dyDescent="0.25">
      <c r="A95" s="6"/>
      <c r="B95" s="7"/>
      <c r="C95" s="7"/>
      <c r="D95" s="17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x14ac:dyDescent="0.25">
      <c r="A96" s="6"/>
      <c r="B96" s="7"/>
      <c r="C96" s="7"/>
      <c r="D96" s="17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x14ac:dyDescent="0.25">
      <c r="A97" s="6"/>
      <c r="B97" s="7"/>
      <c r="C97" s="7"/>
      <c r="D97" s="17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x14ac:dyDescent="0.25">
      <c r="A98" s="6"/>
      <c r="B98" s="7"/>
      <c r="C98" s="7"/>
      <c r="D98" s="17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x14ac:dyDescent="0.25">
      <c r="A99" s="6"/>
      <c r="B99" s="7"/>
      <c r="C99" s="7"/>
      <c r="D99" s="17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x14ac:dyDescent="0.25">
      <c r="A100" s="6"/>
      <c r="B100" s="212"/>
      <c r="C100" s="212"/>
      <c r="D100" s="21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x14ac:dyDescent="0.25">
      <c r="A101" s="6"/>
      <c r="B101" s="212"/>
      <c r="C101" s="212"/>
      <c r="D101" s="21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x14ac:dyDescent="0.25">
      <c r="A102" s="6"/>
      <c r="B102" s="212"/>
      <c r="C102" s="212"/>
      <c r="D102" s="21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x14ac:dyDescent="0.25">
      <c r="A103" s="6"/>
      <c r="B103" s="212"/>
      <c r="C103" s="212"/>
      <c r="D103" s="21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x14ac:dyDescent="0.25">
      <c r="A104" s="6"/>
      <c r="B104" s="212"/>
      <c r="C104" s="212"/>
      <c r="D104" s="21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x14ac:dyDescent="0.25">
      <c r="A105" s="6"/>
      <c r="B105" s="212"/>
      <c r="C105" s="212"/>
      <c r="D105" s="21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x14ac:dyDescent="0.25">
      <c r="A106" s="6"/>
      <c r="B106" s="212"/>
      <c r="C106" s="212"/>
      <c r="D106" s="21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x14ac:dyDescent="0.25">
      <c r="A107" s="6"/>
      <c r="B107" s="212"/>
      <c r="C107" s="212"/>
      <c r="D107" s="21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x14ac:dyDescent="0.25">
      <c r="A108" s="6"/>
      <c r="B108" s="212"/>
      <c r="C108" s="212"/>
      <c r="D108" s="21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x14ac:dyDescent="0.25">
      <c r="A109" s="6"/>
      <c r="B109" s="212"/>
      <c r="C109" s="212"/>
      <c r="D109" s="21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x14ac:dyDescent="0.25">
      <c r="A110" s="6"/>
      <c r="B110" s="212"/>
      <c r="C110" s="212"/>
      <c r="D110" s="21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x14ac:dyDescent="0.25">
      <c r="A111" s="6"/>
      <c r="B111" s="212"/>
      <c r="C111" s="212"/>
      <c r="D111" s="21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x14ac:dyDescent="0.25">
      <c r="A112" s="6"/>
      <c r="B112" s="212"/>
      <c r="C112" s="212"/>
      <c r="D112" s="21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x14ac:dyDescent="0.25">
      <c r="A113" s="6"/>
      <c r="B113" s="212"/>
      <c r="C113" s="212"/>
      <c r="D113" s="21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x14ac:dyDescent="0.25">
      <c r="A114" s="6"/>
      <c r="B114" s="212"/>
      <c r="C114" s="212"/>
      <c r="D114" s="21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x14ac:dyDescent="0.25">
      <c r="A115" s="6"/>
      <c r="B115" s="212"/>
      <c r="C115" s="212"/>
      <c r="D115" s="21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x14ac:dyDescent="0.25">
      <c r="A116" s="6"/>
      <c r="B116" s="212"/>
      <c r="C116" s="212"/>
      <c r="D116" s="21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x14ac:dyDescent="0.25">
      <c r="A117" s="6"/>
      <c r="B117" s="212"/>
      <c r="C117" s="212"/>
      <c r="D117" s="21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x14ac:dyDescent="0.25">
      <c r="A118" s="6"/>
      <c r="B118" s="212"/>
      <c r="C118" s="212"/>
      <c r="D118" s="21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x14ac:dyDescent="0.25">
      <c r="A119" s="6"/>
      <c r="B119" s="212"/>
      <c r="C119" s="212"/>
      <c r="D119" s="21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x14ac:dyDescent="0.25">
      <c r="A120" s="6"/>
      <c r="B120" s="212"/>
      <c r="C120" s="212"/>
      <c r="D120" s="21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x14ac:dyDescent="0.25">
      <c r="A121" s="6"/>
      <c r="B121" s="212"/>
      <c r="C121" s="212"/>
      <c r="D121" s="21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x14ac:dyDescent="0.25">
      <c r="A122" s="6"/>
      <c r="B122" s="212"/>
      <c r="C122" s="212"/>
      <c r="D122" s="21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x14ac:dyDescent="0.25">
      <c r="A123" s="6"/>
      <c r="B123" s="212"/>
      <c r="C123" s="212"/>
      <c r="D123" s="21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x14ac:dyDescent="0.25">
      <c r="A124" s="6"/>
      <c r="B124" s="212"/>
      <c r="C124" s="212"/>
      <c r="D124" s="21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x14ac:dyDescent="0.25">
      <c r="A125" s="6"/>
      <c r="B125" s="212"/>
      <c r="C125" s="212"/>
      <c r="D125" s="21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</sheetData>
  <sortState ref="B3:K27">
    <sortCondition ref="B3:B27"/>
  </sortState>
  <mergeCells count="12">
    <mergeCell ref="C1:H1"/>
    <mergeCell ref="J1:O1"/>
    <mergeCell ref="M48:R48"/>
    <mergeCell ref="M49:N49"/>
    <mergeCell ref="O49:P49"/>
    <mergeCell ref="Q49:R49"/>
    <mergeCell ref="L38:R38"/>
    <mergeCell ref="M40:R40"/>
    <mergeCell ref="M41:N41"/>
    <mergeCell ref="O41:P41"/>
    <mergeCell ref="Q41:R41"/>
    <mergeCell ref="D29:H29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9"/>
  <sheetViews>
    <sheetView topLeftCell="A37" workbookViewId="0">
      <selection activeCell="Q50" sqref="Q50"/>
    </sheetView>
  </sheetViews>
  <sheetFormatPr defaultRowHeight="15" x14ac:dyDescent="0.25"/>
  <cols>
    <col min="2" max="2" width="12.28515625" bestFit="1" customWidth="1"/>
    <col min="3" max="3" width="33.5703125" customWidth="1"/>
    <col min="4" max="4" width="43.42578125" customWidth="1"/>
    <col min="5" max="5" width="26.5703125" customWidth="1"/>
    <col min="6" max="6" width="21" customWidth="1"/>
    <col min="8" max="8" width="42.5703125" customWidth="1"/>
    <col min="9" max="9" width="17.5703125" customWidth="1"/>
    <col min="10" max="10" width="14" customWidth="1"/>
    <col min="11" max="12" width="12.28515625" customWidth="1"/>
    <col min="13" max="13" width="15.5703125" customWidth="1"/>
    <col min="14" max="14" width="21.42578125" customWidth="1"/>
  </cols>
  <sheetData>
    <row r="1" spans="2:18" x14ac:dyDescent="0.25">
      <c r="B1" s="146" t="s">
        <v>204</v>
      </c>
      <c r="C1" s="146" t="s">
        <v>207</v>
      </c>
      <c r="D1" s="205" t="s">
        <v>209</v>
      </c>
      <c r="E1" s="205" t="s">
        <v>208</v>
      </c>
      <c r="F1" s="205" t="s">
        <v>210</v>
      </c>
      <c r="G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18" x14ac:dyDescent="0.25">
      <c r="B2" s="205" t="s">
        <v>94</v>
      </c>
      <c r="C2" s="205">
        <v>3.36</v>
      </c>
      <c r="D2" s="205">
        <v>3.08</v>
      </c>
      <c r="E2" s="224">
        <v>4.3402796245554924</v>
      </c>
      <c r="F2" s="224">
        <v>4.0175712229186376</v>
      </c>
      <c r="G2" s="207"/>
      <c r="I2" s="208"/>
      <c r="J2" s="208"/>
      <c r="K2" s="208"/>
      <c r="L2" s="208"/>
      <c r="M2" s="208"/>
      <c r="N2" s="6"/>
      <c r="O2" s="6"/>
      <c r="P2" s="6"/>
      <c r="Q2" s="207"/>
      <c r="R2" s="6"/>
    </row>
    <row r="3" spans="2:18" x14ac:dyDescent="0.25">
      <c r="B3" s="205" t="s">
        <v>94</v>
      </c>
      <c r="C3" s="205">
        <v>3.88</v>
      </c>
      <c r="D3" s="205">
        <v>3.26</v>
      </c>
      <c r="E3" s="224">
        <v>3.3097227170994525</v>
      </c>
      <c r="F3" s="224">
        <v>4.1906824513060528</v>
      </c>
      <c r="G3" s="7"/>
      <c r="I3" s="14"/>
      <c r="J3" s="14"/>
      <c r="K3" s="14"/>
      <c r="L3" s="14"/>
      <c r="M3" s="14"/>
      <c r="N3" s="6"/>
      <c r="O3" s="6"/>
      <c r="P3" s="6"/>
      <c r="Q3" s="7"/>
      <c r="R3" s="14"/>
    </row>
    <row r="4" spans="2:18" x14ac:dyDescent="0.25">
      <c r="B4" s="205" t="s">
        <v>94</v>
      </c>
      <c r="C4" s="205">
        <v>3.01</v>
      </c>
      <c r="D4" s="205">
        <v>3.67</v>
      </c>
      <c r="E4" s="224">
        <v>3.8606431971850048</v>
      </c>
      <c r="F4" s="224">
        <v>3.715723686241085</v>
      </c>
      <c r="G4" s="7"/>
      <c r="I4" s="14"/>
      <c r="J4" s="14"/>
      <c r="K4" s="14"/>
      <c r="L4" s="14"/>
      <c r="M4" s="14"/>
      <c r="N4" s="6"/>
      <c r="O4" s="6"/>
      <c r="P4" s="6"/>
      <c r="Q4" s="7"/>
      <c r="R4" s="14"/>
    </row>
    <row r="5" spans="2:18" x14ac:dyDescent="0.25">
      <c r="B5" s="205" t="s">
        <v>94</v>
      </c>
      <c r="C5" s="205">
        <v>3.13</v>
      </c>
      <c r="D5" s="205">
        <v>2.63</v>
      </c>
      <c r="E5" s="224">
        <v>3.7970295047021154</v>
      </c>
      <c r="F5" s="224">
        <v>4.1513749987064248</v>
      </c>
      <c r="G5" s="7"/>
      <c r="I5" s="14"/>
      <c r="J5" s="14"/>
      <c r="K5" s="14"/>
      <c r="L5" s="14"/>
      <c r="M5" s="14"/>
      <c r="N5" s="6"/>
      <c r="O5" s="6"/>
      <c r="P5" s="6"/>
      <c r="Q5" s="7"/>
      <c r="R5" s="14"/>
    </row>
    <row r="6" spans="2:18" x14ac:dyDescent="0.25">
      <c r="B6" s="206" t="s">
        <v>94</v>
      </c>
      <c r="C6" s="205">
        <v>2.1800000000000002</v>
      </c>
      <c r="D6" s="205">
        <v>2.39</v>
      </c>
      <c r="E6" s="224">
        <v>4.4453132622921174</v>
      </c>
      <c r="F6" s="224">
        <v>3.4704859229491696</v>
      </c>
      <c r="G6" s="7"/>
      <c r="I6" s="14"/>
      <c r="J6" s="14"/>
      <c r="K6" s="14"/>
      <c r="L6" s="14"/>
      <c r="M6" s="14"/>
      <c r="N6" s="6"/>
      <c r="O6" s="6"/>
      <c r="P6" s="6"/>
      <c r="Q6" s="7"/>
      <c r="R6" s="14"/>
    </row>
    <row r="7" spans="2:18" x14ac:dyDescent="0.25">
      <c r="B7" s="205" t="s">
        <v>94</v>
      </c>
      <c r="C7" s="205">
        <v>1.91</v>
      </c>
      <c r="D7" s="205">
        <v>2.02</v>
      </c>
      <c r="E7" s="224">
        <v>3.6559703225963549</v>
      </c>
      <c r="F7" s="224">
        <v>3.5287303632695401</v>
      </c>
      <c r="G7" s="207"/>
      <c r="I7" s="14"/>
      <c r="J7" s="14"/>
      <c r="K7" s="145"/>
      <c r="L7" s="145"/>
      <c r="M7" s="14"/>
      <c r="N7" s="6"/>
      <c r="O7" s="6"/>
      <c r="P7" s="6"/>
      <c r="Q7" s="207"/>
      <c r="R7" s="14"/>
    </row>
    <row r="8" spans="2:18" x14ac:dyDescent="0.25">
      <c r="B8" s="205" t="s">
        <v>94</v>
      </c>
      <c r="C8" s="205">
        <v>1.9</v>
      </c>
      <c r="D8" s="205">
        <v>2.37</v>
      </c>
      <c r="E8" s="224">
        <v>3.2744767831145705</v>
      </c>
      <c r="F8" s="224">
        <v>3.6906629846956402</v>
      </c>
      <c r="G8" s="7"/>
      <c r="I8" s="14"/>
      <c r="J8" s="14"/>
      <c r="K8" s="14"/>
      <c r="L8" s="14"/>
      <c r="M8" s="14"/>
      <c r="N8" s="6"/>
      <c r="O8" s="6"/>
      <c r="P8" s="6"/>
      <c r="Q8" s="7"/>
      <c r="R8" s="14"/>
    </row>
    <row r="9" spans="2:18" x14ac:dyDescent="0.25">
      <c r="B9" s="205" t="s">
        <v>94</v>
      </c>
      <c r="C9" s="205">
        <v>3.21</v>
      </c>
      <c r="D9" s="205">
        <v>2.66</v>
      </c>
      <c r="E9" s="224">
        <v>4.2276259240308445</v>
      </c>
      <c r="F9" s="224">
        <v>3.8167964002512549</v>
      </c>
      <c r="G9" s="7"/>
      <c r="I9" s="14"/>
      <c r="J9" s="14"/>
      <c r="K9" s="14"/>
      <c r="L9" s="14"/>
      <c r="M9" s="14"/>
      <c r="N9" s="6"/>
      <c r="O9" s="6"/>
      <c r="P9" s="6"/>
      <c r="Q9" s="7"/>
      <c r="R9" s="14"/>
    </row>
    <row r="10" spans="2:18" x14ac:dyDescent="0.25">
      <c r="B10" s="205" t="s">
        <v>85</v>
      </c>
      <c r="C10" s="205">
        <v>1.37</v>
      </c>
      <c r="D10" s="205">
        <v>1.35</v>
      </c>
      <c r="E10" s="224">
        <v>1.5621631689897626</v>
      </c>
      <c r="F10" s="224">
        <v>1.7300183144639849</v>
      </c>
      <c r="G10" s="7"/>
      <c r="I10" s="14"/>
      <c r="J10" s="14"/>
      <c r="K10" s="14"/>
      <c r="L10" s="14"/>
      <c r="M10" s="14"/>
      <c r="N10" s="6"/>
      <c r="O10" s="6"/>
      <c r="P10" s="6"/>
      <c r="Q10" s="7"/>
      <c r="R10" s="14"/>
    </row>
    <row r="11" spans="2:18" x14ac:dyDescent="0.25">
      <c r="B11" s="205" t="s">
        <v>85</v>
      </c>
      <c r="C11" s="205">
        <v>1.23</v>
      </c>
      <c r="D11" s="205">
        <v>0.99</v>
      </c>
      <c r="E11" s="224">
        <v>1.3389556862335348</v>
      </c>
      <c r="F11" s="224">
        <v>1.5981635646368275</v>
      </c>
      <c r="G11" s="7"/>
      <c r="I11" s="14"/>
      <c r="J11" s="14"/>
      <c r="K11" s="14"/>
      <c r="L11" s="14"/>
      <c r="M11" s="14"/>
      <c r="N11" s="6"/>
      <c r="O11" s="6"/>
      <c r="P11" s="6"/>
      <c r="Q11" s="7"/>
      <c r="R11" s="134"/>
    </row>
    <row r="12" spans="2:18" x14ac:dyDescent="0.25">
      <c r="B12" s="205" t="s">
        <v>85</v>
      </c>
      <c r="C12" s="205">
        <v>0.94</v>
      </c>
      <c r="D12" s="205">
        <v>1.24</v>
      </c>
      <c r="E12" s="224">
        <v>1.6698877199881623</v>
      </c>
      <c r="F12" s="224">
        <v>1.4695027025129102</v>
      </c>
      <c r="G12" s="7"/>
      <c r="I12" s="14"/>
      <c r="J12" s="14"/>
      <c r="K12" s="14"/>
      <c r="L12" s="14"/>
      <c r="M12" s="14"/>
      <c r="N12" s="6"/>
      <c r="O12" s="6"/>
      <c r="P12" s="6"/>
      <c r="Q12" s="7"/>
      <c r="R12" s="14"/>
    </row>
    <row r="13" spans="2:18" x14ac:dyDescent="0.25">
      <c r="B13" s="205" t="s">
        <v>85</v>
      </c>
      <c r="C13" s="205">
        <v>0.96</v>
      </c>
      <c r="D13" s="205">
        <v>1.06</v>
      </c>
      <c r="E13" s="224">
        <v>1.3931889053833075</v>
      </c>
      <c r="F13" s="224">
        <v>1.4077500154634002</v>
      </c>
      <c r="G13" s="7"/>
      <c r="I13" s="14"/>
      <c r="J13" s="14"/>
      <c r="K13" s="14"/>
      <c r="L13" s="14"/>
      <c r="M13" s="14"/>
      <c r="N13" s="6"/>
      <c r="O13" s="6"/>
      <c r="P13" s="6"/>
      <c r="Q13" s="7"/>
      <c r="R13" s="14"/>
    </row>
    <row r="14" spans="2:18" x14ac:dyDescent="0.25">
      <c r="B14" s="205" t="s">
        <v>85</v>
      </c>
      <c r="C14" s="205">
        <v>1.26</v>
      </c>
      <c r="D14" s="205">
        <v>1.31</v>
      </c>
      <c r="E14" s="224">
        <v>1.6842476402916751</v>
      </c>
      <c r="F14" s="224">
        <v>1.3797972108795973</v>
      </c>
      <c r="G14" s="7"/>
      <c r="I14" s="14"/>
      <c r="J14" s="14"/>
      <c r="K14" s="14"/>
      <c r="L14" s="14"/>
      <c r="M14" s="14"/>
      <c r="N14" s="6"/>
      <c r="O14" s="6"/>
      <c r="P14" s="6"/>
      <c r="Q14" s="7"/>
      <c r="R14" s="14"/>
    </row>
    <row r="15" spans="2:18" x14ac:dyDescent="0.25">
      <c r="B15" s="205" t="s">
        <v>85</v>
      </c>
      <c r="C15" s="205">
        <v>1.1399999999999999</v>
      </c>
      <c r="D15" s="205">
        <v>1.1200000000000001</v>
      </c>
      <c r="E15" s="224">
        <v>1.375874010236255</v>
      </c>
      <c r="F15" s="224">
        <v>1.6022250832515676</v>
      </c>
      <c r="G15" s="7"/>
      <c r="I15" s="14"/>
      <c r="J15" s="14"/>
      <c r="K15" s="14"/>
      <c r="L15" s="14"/>
      <c r="M15" s="14"/>
      <c r="N15" s="6"/>
      <c r="O15" s="6"/>
      <c r="P15" s="6"/>
      <c r="Q15" s="7"/>
      <c r="R15" s="14"/>
    </row>
    <row r="16" spans="2:18" x14ac:dyDescent="0.25">
      <c r="B16" s="205" t="s">
        <v>85</v>
      </c>
      <c r="C16" s="205">
        <v>0.93</v>
      </c>
      <c r="D16" s="205">
        <v>0.88</v>
      </c>
      <c r="E16" s="224">
        <v>1.5340720464345599</v>
      </c>
      <c r="F16" s="224">
        <v>1.4377524408961275</v>
      </c>
      <c r="G16" s="7"/>
      <c r="I16" s="14"/>
      <c r="J16" s="14"/>
      <c r="K16" s="14"/>
      <c r="L16" s="14"/>
      <c r="M16" s="14"/>
      <c r="N16" s="6"/>
      <c r="O16" s="6"/>
      <c r="P16" s="6"/>
      <c r="Q16" s="7"/>
      <c r="R16" s="14"/>
    </row>
    <row r="17" spans="2:18" x14ac:dyDescent="0.25">
      <c r="B17" s="205" t="s">
        <v>85</v>
      </c>
      <c r="C17" s="205">
        <v>0.87</v>
      </c>
      <c r="D17" s="205">
        <v>0.81</v>
      </c>
      <c r="E17" s="224">
        <v>1.3441614717025825</v>
      </c>
      <c r="F17" s="224">
        <v>1.3180948212742301</v>
      </c>
      <c r="G17" s="7"/>
      <c r="I17" s="14"/>
      <c r="J17" s="14"/>
      <c r="K17" s="14"/>
      <c r="L17" s="14"/>
      <c r="M17" s="14"/>
      <c r="N17" s="6"/>
      <c r="O17" s="6"/>
      <c r="P17" s="6"/>
      <c r="Q17" s="7"/>
      <c r="R17" s="14"/>
    </row>
    <row r="18" spans="2:18" x14ac:dyDescent="0.25">
      <c r="B18" s="205" t="s">
        <v>90</v>
      </c>
      <c r="C18" s="205">
        <v>1.1599999999999999</v>
      </c>
      <c r="D18" s="205">
        <v>1.1100000000000001</v>
      </c>
      <c r="E18" s="224">
        <v>1.317818185331435</v>
      </c>
      <c r="F18" s="224">
        <v>1.3388173682621349</v>
      </c>
      <c r="G18" s="7"/>
      <c r="I18" s="14"/>
      <c r="J18" s="14"/>
      <c r="K18" s="14"/>
      <c r="L18" s="14"/>
      <c r="M18" s="14"/>
      <c r="N18" s="6"/>
      <c r="O18" s="6"/>
      <c r="P18" s="6"/>
      <c r="Q18" s="7"/>
      <c r="R18" s="14"/>
    </row>
    <row r="19" spans="2:18" x14ac:dyDescent="0.25">
      <c r="B19" s="205" t="s">
        <v>90</v>
      </c>
      <c r="C19" s="205">
        <v>1.1000000000000001</v>
      </c>
      <c r="D19" s="205">
        <v>0.83</v>
      </c>
      <c r="E19" s="224">
        <v>1.1031989911630298</v>
      </c>
      <c r="F19" s="224">
        <v>1.1544269380251151</v>
      </c>
      <c r="G19" s="7"/>
      <c r="I19" s="14"/>
      <c r="J19" s="14"/>
      <c r="K19" s="14"/>
      <c r="L19" s="14"/>
      <c r="M19" s="14"/>
      <c r="N19" s="6"/>
      <c r="O19" s="6"/>
      <c r="P19" s="6"/>
      <c r="Q19" s="7"/>
      <c r="R19" s="14"/>
    </row>
    <row r="20" spans="2:18" x14ac:dyDescent="0.25">
      <c r="B20" s="205" t="s">
        <v>90</v>
      </c>
      <c r="C20" s="205">
        <v>0.76</v>
      </c>
      <c r="D20" s="205">
        <v>0.88</v>
      </c>
      <c r="E20" s="224">
        <v>1.1132207569089991</v>
      </c>
      <c r="F20" s="224">
        <v>1.107926950912695</v>
      </c>
      <c r="G20" s="7"/>
      <c r="I20" s="14"/>
      <c r="J20" s="14"/>
      <c r="K20" s="14"/>
      <c r="L20" s="14"/>
      <c r="M20" s="14"/>
      <c r="N20" s="6"/>
      <c r="O20" s="6"/>
      <c r="P20" s="6"/>
      <c r="Q20" s="7"/>
      <c r="R20" s="14"/>
    </row>
    <row r="21" spans="2:18" x14ac:dyDescent="0.25">
      <c r="B21" s="205" t="s">
        <v>90</v>
      </c>
      <c r="C21" s="205">
        <v>1.1000000000000001</v>
      </c>
      <c r="D21" s="205">
        <v>0.93</v>
      </c>
      <c r="E21" s="224">
        <v>1.2313065814013524</v>
      </c>
      <c r="F21" s="224">
        <v>1.27198463935394</v>
      </c>
      <c r="G21" s="7"/>
      <c r="I21" s="14"/>
      <c r="J21" s="14"/>
      <c r="K21" s="14"/>
      <c r="L21" s="14"/>
      <c r="M21" s="14"/>
      <c r="N21" s="6"/>
      <c r="O21" s="6"/>
      <c r="P21" s="6"/>
      <c r="Q21" s="7"/>
      <c r="R21" s="14"/>
    </row>
    <row r="22" spans="2:18" x14ac:dyDescent="0.25">
      <c r="B22" s="205" t="s">
        <v>90</v>
      </c>
      <c r="C22" s="205">
        <v>1.1000000000000001</v>
      </c>
      <c r="D22" s="205">
        <v>1.05</v>
      </c>
      <c r="E22" s="224">
        <v>1.3275884638566751</v>
      </c>
      <c r="F22" s="224">
        <v>1.3983318190471725</v>
      </c>
      <c r="G22" s="7"/>
      <c r="I22" s="14"/>
      <c r="J22" s="14"/>
      <c r="K22" s="14"/>
      <c r="L22" s="14"/>
      <c r="M22" s="14"/>
      <c r="N22" s="6"/>
      <c r="O22" s="6"/>
      <c r="P22" s="6"/>
      <c r="Q22" s="7"/>
      <c r="R22" s="14"/>
    </row>
    <row r="23" spans="2:18" x14ac:dyDescent="0.25">
      <c r="B23" s="205" t="s">
        <v>90</v>
      </c>
      <c r="C23" s="205">
        <v>1.1100000000000001</v>
      </c>
      <c r="D23" s="205">
        <v>1.04</v>
      </c>
      <c r="E23" s="224">
        <v>1.3999161885377549</v>
      </c>
      <c r="F23" s="224">
        <v>1.3937547516299449</v>
      </c>
      <c r="G23" s="7"/>
      <c r="I23" s="14"/>
      <c r="J23" s="14"/>
      <c r="K23" s="14"/>
      <c r="L23" s="14"/>
      <c r="M23" s="14"/>
      <c r="N23" s="6"/>
      <c r="O23" s="6"/>
      <c r="P23" s="6"/>
      <c r="Q23" s="7"/>
      <c r="R23" s="14"/>
    </row>
    <row r="24" spans="2:18" x14ac:dyDescent="0.25">
      <c r="B24" s="205" t="s">
        <v>90</v>
      </c>
      <c r="C24" s="205">
        <v>0.8</v>
      </c>
      <c r="D24" s="205">
        <v>0.84</v>
      </c>
      <c r="E24" s="224">
        <v>1.1824803374972075</v>
      </c>
      <c r="F24" s="224">
        <v>1.214871891526845</v>
      </c>
      <c r="G24" s="7"/>
      <c r="I24" s="14"/>
      <c r="J24" s="14"/>
      <c r="K24" s="14"/>
      <c r="L24" s="14"/>
      <c r="M24" s="14"/>
      <c r="N24" s="6"/>
      <c r="O24" s="6"/>
      <c r="P24" s="6"/>
      <c r="Q24" s="7"/>
      <c r="R24" s="14"/>
    </row>
    <row r="25" spans="2:18" x14ac:dyDescent="0.25">
      <c r="B25" s="205" t="s">
        <v>101</v>
      </c>
      <c r="C25" s="205">
        <v>0.87</v>
      </c>
      <c r="D25" s="205">
        <v>0.84</v>
      </c>
      <c r="E25" s="224">
        <v>1.1601734210187276</v>
      </c>
      <c r="F25" s="224">
        <v>1.2385494133582875</v>
      </c>
      <c r="G25" s="7"/>
      <c r="I25" s="14"/>
      <c r="J25" s="14"/>
      <c r="K25" s="14"/>
      <c r="L25" s="14"/>
      <c r="M25" s="14"/>
      <c r="N25" s="6"/>
      <c r="O25" s="6"/>
      <c r="P25" s="6"/>
      <c r="Q25" s="7"/>
      <c r="R25" s="14"/>
    </row>
    <row r="26" spans="2:18" x14ac:dyDescent="0.25">
      <c r="B26" s="205" t="s">
        <v>101</v>
      </c>
      <c r="C26" s="205">
        <v>0.56000000000000005</v>
      </c>
      <c r="D26" s="205">
        <v>0.6</v>
      </c>
      <c r="E26" s="224">
        <v>1.3268717252775999</v>
      </c>
      <c r="F26" s="224">
        <v>1.0674878058197996</v>
      </c>
      <c r="G26" s="7"/>
      <c r="I26" s="14"/>
      <c r="J26" s="14"/>
      <c r="K26" s="14"/>
      <c r="L26" s="14"/>
      <c r="M26" s="14"/>
      <c r="N26" s="6"/>
      <c r="O26" s="6"/>
      <c r="P26" s="6"/>
      <c r="Q26" s="7"/>
      <c r="R26" s="14"/>
    </row>
    <row r="27" spans="2:18" x14ac:dyDescent="0.25">
      <c r="B27" s="130"/>
      <c r="G27" s="7"/>
      <c r="H27" s="14"/>
      <c r="I27" s="14"/>
      <c r="J27" s="14"/>
      <c r="K27" s="14"/>
      <c r="L27" s="14"/>
      <c r="M27" s="14"/>
      <c r="N27" s="6"/>
      <c r="O27" s="6"/>
      <c r="P27" s="6"/>
      <c r="Q27" s="7"/>
      <c r="R27" s="14"/>
    </row>
    <row r="28" spans="2:18" x14ac:dyDescent="0.25">
      <c r="B28" s="13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2:18" x14ac:dyDescent="0.25">
      <c r="B29" s="130"/>
    </row>
    <row r="30" spans="2:18" x14ac:dyDescent="0.25">
      <c r="B30" s="130"/>
    </row>
    <row r="31" spans="2:18" x14ac:dyDescent="0.25">
      <c r="B31" s="130"/>
    </row>
    <row r="32" spans="2:18" x14ac:dyDescent="0.25">
      <c r="B32" s="130"/>
    </row>
    <row r="33" spans="2:17" x14ac:dyDescent="0.25">
      <c r="B33" s="130"/>
      <c r="C33" s="250"/>
      <c r="D33" s="250"/>
    </row>
    <row r="34" spans="2:17" x14ac:dyDescent="0.25">
      <c r="B34" s="130"/>
      <c r="C34" s="205" t="s">
        <v>144</v>
      </c>
      <c r="D34" s="205" t="s">
        <v>146</v>
      </c>
    </row>
    <row r="35" spans="2:17" x14ac:dyDescent="0.25">
      <c r="B35" s="130"/>
      <c r="C35" s="205" t="s">
        <v>145</v>
      </c>
      <c r="D35" s="205" t="s">
        <v>147</v>
      </c>
    </row>
    <row r="36" spans="2:17" x14ac:dyDescent="0.25">
      <c r="B36" s="130"/>
    </row>
    <row r="37" spans="2:17" x14ac:dyDescent="0.25">
      <c r="B37" s="146"/>
      <c r="C37" s="140"/>
      <c r="D37" s="140"/>
      <c r="E37" s="250" t="s">
        <v>183</v>
      </c>
      <c r="F37" s="250"/>
    </row>
    <row r="38" spans="2:17" x14ac:dyDescent="0.25">
      <c r="B38" s="206" t="s">
        <v>82</v>
      </c>
      <c r="C38" s="206" t="s">
        <v>211</v>
      </c>
      <c r="D38" s="206" t="s">
        <v>212</v>
      </c>
      <c r="E38" s="147" t="s">
        <v>139</v>
      </c>
      <c r="F38" s="147" t="s">
        <v>140</v>
      </c>
    </row>
    <row r="39" spans="2:17" x14ac:dyDescent="0.25">
      <c r="B39" s="205" t="s">
        <v>94</v>
      </c>
      <c r="C39" s="205">
        <v>3.36</v>
      </c>
      <c r="D39" s="205">
        <v>3.08</v>
      </c>
      <c r="E39" s="224">
        <v>4.3402796245554924</v>
      </c>
      <c r="F39" s="224">
        <v>4.0175712229186376</v>
      </c>
    </row>
    <row r="40" spans="2:17" x14ac:dyDescent="0.25">
      <c r="B40" s="205" t="s">
        <v>94</v>
      </c>
      <c r="C40" s="205">
        <v>3.88</v>
      </c>
      <c r="D40" s="205">
        <v>3.26</v>
      </c>
      <c r="E40" s="224">
        <v>3.3097227170994525</v>
      </c>
      <c r="F40" s="224">
        <v>4.1906824513060528</v>
      </c>
      <c r="I40" t="s">
        <v>187</v>
      </c>
    </row>
    <row r="41" spans="2:17" x14ac:dyDescent="0.25">
      <c r="B41" s="205" t="s">
        <v>94</v>
      </c>
      <c r="C41" s="205">
        <v>3.01</v>
      </c>
      <c r="D41" s="205">
        <v>3.67</v>
      </c>
      <c r="E41" s="224">
        <v>3.8606431971850048</v>
      </c>
      <c r="F41" s="224">
        <v>3.715723686241085</v>
      </c>
    </row>
    <row r="42" spans="2:17" x14ac:dyDescent="0.25">
      <c r="B42" s="205" t="s">
        <v>94</v>
      </c>
      <c r="C42" s="205">
        <v>3.13</v>
      </c>
      <c r="D42" s="205">
        <v>2.63</v>
      </c>
      <c r="E42" s="224">
        <v>3.7970295047021154</v>
      </c>
      <c r="F42" s="224">
        <v>4.1513749987064248</v>
      </c>
      <c r="H42" s="254" t="s">
        <v>153</v>
      </c>
      <c r="I42" s="251"/>
      <c r="J42" s="251"/>
      <c r="K42" s="251"/>
      <c r="L42" s="251"/>
      <c r="M42" s="251"/>
      <c r="N42" s="262"/>
    </row>
    <row r="43" spans="2:17" x14ac:dyDescent="0.25">
      <c r="B43" s="205" t="s">
        <v>94</v>
      </c>
      <c r="C43" s="205">
        <v>2.1800000000000002</v>
      </c>
      <c r="D43" s="205">
        <v>2.39</v>
      </c>
      <c r="E43" s="224">
        <v>4.4453132622921174</v>
      </c>
      <c r="F43" s="224">
        <v>3.4704859229491696</v>
      </c>
      <c r="H43" s="82"/>
      <c r="I43" s="157"/>
      <c r="J43" s="157"/>
      <c r="K43" s="157"/>
      <c r="L43" s="157"/>
      <c r="M43" s="157"/>
      <c r="N43" s="158"/>
    </row>
    <row r="44" spans="2:17" x14ac:dyDescent="0.25">
      <c r="B44" s="205" t="s">
        <v>94</v>
      </c>
      <c r="C44" s="205">
        <v>1.91</v>
      </c>
      <c r="D44" s="205">
        <v>2.02</v>
      </c>
      <c r="E44" s="224">
        <v>3.6559703225963549</v>
      </c>
      <c r="F44" s="224">
        <v>3.5287303632695401</v>
      </c>
      <c r="H44" s="12"/>
      <c r="I44" s="253" t="s">
        <v>163</v>
      </c>
      <c r="J44" s="253"/>
      <c r="K44" s="253"/>
      <c r="L44" s="253"/>
      <c r="M44" s="253"/>
      <c r="N44" s="263"/>
    </row>
    <row r="45" spans="2:17" x14ac:dyDescent="0.25">
      <c r="B45" s="205" t="s">
        <v>94</v>
      </c>
      <c r="C45" s="205">
        <v>1.9</v>
      </c>
      <c r="D45" s="205">
        <v>2.37</v>
      </c>
      <c r="E45" s="224">
        <v>3.2744767831145705</v>
      </c>
      <c r="F45" s="224">
        <v>3.6906629846956402</v>
      </c>
      <c r="H45" s="12"/>
      <c r="I45" s="253" t="s">
        <v>160</v>
      </c>
      <c r="J45" s="253"/>
      <c r="K45" s="253" t="s">
        <v>164</v>
      </c>
      <c r="L45" s="253"/>
      <c r="M45" s="253" t="s">
        <v>166</v>
      </c>
      <c r="N45" s="263"/>
      <c r="O45" s="55" t="s">
        <v>188</v>
      </c>
      <c r="P45" s="55"/>
      <c r="Q45" s="55">
        <v>0.86</v>
      </c>
    </row>
    <row r="46" spans="2:17" x14ac:dyDescent="0.25">
      <c r="B46" s="205" t="s">
        <v>94</v>
      </c>
      <c r="C46" s="205">
        <v>3.21</v>
      </c>
      <c r="D46" s="205">
        <v>2.66</v>
      </c>
      <c r="E46" s="224">
        <v>4.2276259240308445</v>
      </c>
      <c r="F46" s="224">
        <v>3.8167964002512549</v>
      </c>
      <c r="H46" s="12"/>
      <c r="I46" s="7" t="s">
        <v>31</v>
      </c>
      <c r="J46" s="7" t="s">
        <v>125</v>
      </c>
      <c r="K46" s="7" t="s">
        <v>31</v>
      </c>
      <c r="L46" s="7" t="s">
        <v>125</v>
      </c>
      <c r="M46" s="7" t="s">
        <v>31</v>
      </c>
      <c r="N46" s="67" t="s">
        <v>125</v>
      </c>
    </row>
    <row r="47" spans="2:17" x14ac:dyDescent="0.25">
      <c r="B47" s="206" t="s">
        <v>124</v>
      </c>
      <c r="C47" s="151">
        <f t="shared" ref="C47:F47" si="0">AVERAGE(C39:C46)</f>
        <v>2.8224999999999998</v>
      </c>
      <c r="D47" s="151">
        <f t="shared" si="0"/>
        <v>2.7600000000000002</v>
      </c>
      <c r="E47" s="148">
        <f t="shared" si="0"/>
        <v>3.8638826669469939</v>
      </c>
      <c r="F47" s="148">
        <f t="shared" si="0"/>
        <v>3.8227535037922262</v>
      </c>
      <c r="G47" s="196"/>
      <c r="H47" s="84" t="s">
        <v>94</v>
      </c>
      <c r="I47" s="14">
        <f>C47</f>
        <v>2.8224999999999998</v>
      </c>
      <c r="J47" s="14">
        <f>C48</f>
        <v>0.7351919088626756</v>
      </c>
      <c r="K47" s="14">
        <f>E47</f>
        <v>3.8638826669469939</v>
      </c>
      <c r="L47" s="14">
        <f>E48</f>
        <v>0.44713767196104032</v>
      </c>
      <c r="M47" s="14">
        <f>K47*$Q$45</f>
        <v>3.3229390935744147</v>
      </c>
      <c r="N47" s="135">
        <f>0.92*L47</f>
        <v>0.41136665820415713</v>
      </c>
    </row>
    <row r="48" spans="2:17" x14ac:dyDescent="0.25">
      <c r="B48" s="206" t="s">
        <v>125</v>
      </c>
      <c r="C48" s="151">
        <f>_xlfn.STDEV.S(C39:C46)</f>
        <v>0.7351919088626756</v>
      </c>
      <c r="D48" s="151">
        <f>_xlfn.STDEV.S(D39:D46)</f>
        <v>0.54037024344424955</v>
      </c>
      <c r="E48" s="148">
        <f>_xlfn.STDEV.S(E39:E46)</f>
        <v>0.44713767196104032</v>
      </c>
      <c r="F48" s="148">
        <f>_xlfn.STDEV.S(F39:F46)</f>
        <v>0.27276325969145809</v>
      </c>
      <c r="G48" s="196"/>
      <c r="H48" s="84" t="s">
        <v>85</v>
      </c>
      <c r="I48" s="14">
        <f>C58</f>
        <v>1.0874999999999999</v>
      </c>
      <c r="J48" s="14">
        <f>C59</f>
        <v>0.18622183392011749</v>
      </c>
      <c r="K48" s="14">
        <f>E58</f>
        <v>1.4878188311574798</v>
      </c>
      <c r="L48" s="14">
        <f>E59</f>
        <v>0.14326994324123032</v>
      </c>
      <c r="M48" s="14">
        <f t="shared" ref="M48:M50" si="1">K48*$Q$45</f>
        <v>1.2795241947954326</v>
      </c>
      <c r="N48" s="135">
        <f t="shared" ref="N48:N50" si="2">0.92*L48</f>
        <v>0.1318083477819319</v>
      </c>
    </row>
    <row r="49" spans="2:14" x14ac:dyDescent="0.25">
      <c r="B49" s="205"/>
      <c r="C49" s="152"/>
      <c r="D49" s="152"/>
      <c r="E49" s="149"/>
      <c r="F49" s="149"/>
      <c r="H49" s="84" t="s">
        <v>161</v>
      </c>
      <c r="I49" s="14">
        <f>C68</f>
        <v>1.0185714285714285</v>
      </c>
      <c r="J49" s="14">
        <f>C69</f>
        <v>0.1647653454086124</v>
      </c>
      <c r="K49" s="14">
        <f>E68</f>
        <v>1.239361357813779</v>
      </c>
      <c r="L49" s="14">
        <f>E69</f>
        <v>0.11362901689086334</v>
      </c>
      <c r="M49" s="14">
        <f t="shared" si="1"/>
        <v>1.0658507677198499</v>
      </c>
      <c r="N49" s="135">
        <f t="shared" si="2"/>
        <v>0.10453869553959427</v>
      </c>
    </row>
    <row r="50" spans="2:14" x14ac:dyDescent="0.25">
      <c r="B50" s="205" t="s">
        <v>85</v>
      </c>
      <c r="C50" s="205">
        <v>1.37</v>
      </c>
      <c r="D50" s="205">
        <v>1.35</v>
      </c>
      <c r="E50" s="224">
        <v>1.5621631689897626</v>
      </c>
      <c r="F50" s="224">
        <v>1.7300183144639849</v>
      </c>
      <c r="H50" s="84" t="s">
        <v>162</v>
      </c>
      <c r="I50" s="14">
        <f>C73</f>
        <v>0.71500000000000008</v>
      </c>
      <c r="J50" s="14">
        <f>C74</f>
        <v>0.21920310216782907</v>
      </c>
      <c r="K50" s="14">
        <f>E73</f>
        <v>1.2435225731481636</v>
      </c>
      <c r="L50" s="14">
        <f>E74</f>
        <v>0.11787350135374695</v>
      </c>
      <c r="M50" s="14">
        <f t="shared" si="1"/>
        <v>1.0694294129074207</v>
      </c>
      <c r="N50" s="135">
        <f t="shared" si="2"/>
        <v>0.10844362124544721</v>
      </c>
    </row>
    <row r="51" spans="2:14" x14ac:dyDescent="0.25">
      <c r="B51" s="205" t="s">
        <v>85</v>
      </c>
      <c r="C51" s="205">
        <v>1.23</v>
      </c>
      <c r="D51" s="205">
        <v>0.99</v>
      </c>
      <c r="E51" s="224">
        <v>1.3389556862335348</v>
      </c>
      <c r="F51" s="224">
        <v>1.5981635646368275</v>
      </c>
      <c r="H51" s="12"/>
      <c r="I51" s="6"/>
      <c r="J51" s="6"/>
      <c r="K51" s="6"/>
      <c r="L51" s="6"/>
      <c r="M51" s="6"/>
      <c r="N51" s="159"/>
    </row>
    <row r="52" spans="2:14" x14ac:dyDescent="0.25">
      <c r="B52" s="205" t="s">
        <v>85</v>
      </c>
      <c r="C52" s="205">
        <v>0.94</v>
      </c>
      <c r="D52" s="205">
        <v>1.24</v>
      </c>
      <c r="E52" s="224">
        <v>1.6698877199881623</v>
      </c>
      <c r="F52" s="224">
        <v>1.4695027025129102</v>
      </c>
      <c r="H52" s="12"/>
      <c r="I52" s="253" t="s">
        <v>165</v>
      </c>
      <c r="J52" s="253"/>
      <c r="K52" s="253"/>
      <c r="L52" s="253"/>
      <c r="M52" s="253"/>
      <c r="N52" s="263"/>
    </row>
    <row r="53" spans="2:14" x14ac:dyDescent="0.25">
      <c r="B53" s="205" t="s">
        <v>85</v>
      </c>
      <c r="C53" s="205">
        <v>0.96</v>
      </c>
      <c r="D53" s="205">
        <v>1.06</v>
      </c>
      <c r="E53" s="224">
        <v>1.3931889053833075</v>
      </c>
      <c r="F53" s="224">
        <v>1.4077500154634002</v>
      </c>
      <c r="H53" s="12"/>
      <c r="I53" s="253" t="s">
        <v>160</v>
      </c>
      <c r="J53" s="253"/>
      <c r="K53" s="253" t="s">
        <v>164</v>
      </c>
      <c r="L53" s="253"/>
      <c r="M53" s="253" t="s">
        <v>166</v>
      </c>
      <c r="N53" s="263"/>
    </row>
    <row r="54" spans="2:14" x14ac:dyDescent="0.25">
      <c r="B54" s="205" t="s">
        <v>85</v>
      </c>
      <c r="C54" s="205">
        <v>1.26</v>
      </c>
      <c r="D54" s="205">
        <v>1.31</v>
      </c>
      <c r="E54" s="224">
        <v>1.6842476402916751</v>
      </c>
      <c r="F54" s="224">
        <v>1.3797972108795973</v>
      </c>
      <c r="H54" s="84"/>
      <c r="I54" s="7" t="s">
        <v>31</v>
      </c>
      <c r="J54" s="7" t="s">
        <v>125</v>
      </c>
      <c r="K54" s="7" t="s">
        <v>31</v>
      </c>
      <c r="L54" s="7" t="s">
        <v>125</v>
      </c>
      <c r="M54" s="7" t="s">
        <v>31</v>
      </c>
      <c r="N54" s="67" t="s">
        <v>125</v>
      </c>
    </row>
    <row r="55" spans="2:14" x14ac:dyDescent="0.25">
      <c r="B55" s="205" t="s">
        <v>85</v>
      </c>
      <c r="C55" s="205">
        <v>1.1399999999999999</v>
      </c>
      <c r="D55" s="205">
        <v>1.1200000000000001</v>
      </c>
      <c r="E55" s="224">
        <v>1.375874010236255</v>
      </c>
      <c r="F55" s="224">
        <v>1.6022250832515676</v>
      </c>
      <c r="H55" s="84" t="s">
        <v>94</v>
      </c>
      <c r="I55" s="14">
        <f>D47</f>
        <v>2.7600000000000002</v>
      </c>
      <c r="J55" s="14">
        <f>D48</f>
        <v>0.54037024344424955</v>
      </c>
      <c r="K55" s="14">
        <f>F47</f>
        <v>3.8227535037922262</v>
      </c>
      <c r="L55" s="14">
        <f>F48</f>
        <v>0.27276325969145809</v>
      </c>
      <c r="M55" s="14">
        <f>K55*$Q$45</f>
        <v>3.2875680132613145</v>
      </c>
      <c r="N55" s="135">
        <f>L55*0.92</f>
        <v>0.25094219891614145</v>
      </c>
    </row>
    <row r="56" spans="2:14" x14ac:dyDescent="0.25">
      <c r="B56" s="205" t="s">
        <v>85</v>
      </c>
      <c r="C56" s="205">
        <v>0.93</v>
      </c>
      <c r="D56" s="205">
        <v>0.88</v>
      </c>
      <c r="E56" s="224">
        <v>1.5340720464345599</v>
      </c>
      <c r="F56" s="224">
        <v>1.4377524408961275</v>
      </c>
      <c r="H56" s="84" t="s">
        <v>85</v>
      </c>
      <c r="I56" s="14">
        <f>D58</f>
        <v>1.0950000000000002</v>
      </c>
      <c r="J56" s="14">
        <f>D59</f>
        <v>0.19733944649475615</v>
      </c>
      <c r="K56" s="14">
        <f>F58</f>
        <v>1.4929130191723308</v>
      </c>
      <c r="L56" s="14">
        <f>F59</f>
        <v>0.13807129817278388</v>
      </c>
      <c r="M56" s="14">
        <f t="shared" ref="M56:M58" si="3">K56*$Q$45</f>
        <v>1.2839051964882044</v>
      </c>
      <c r="N56" s="135">
        <f t="shared" ref="N56:N58" si="4">L56*0.92</f>
        <v>0.12702559431896118</v>
      </c>
    </row>
    <row r="57" spans="2:14" x14ac:dyDescent="0.25">
      <c r="B57" s="205" t="s">
        <v>85</v>
      </c>
      <c r="C57" s="205">
        <v>0.87</v>
      </c>
      <c r="D57" s="205">
        <v>0.81</v>
      </c>
      <c r="E57" s="224">
        <v>1.3441614717025825</v>
      </c>
      <c r="F57" s="224">
        <v>1.3180948212742301</v>
      </c>
      <c r="H57" s="84" t="s">
        <v>161</v>
      </c>
      <c r="I57" s="14">
        <f>D68</f>
        <v>0.95428571428571429</v>
      </c>
      <c r="J57" s="14">
        <f>D69</f>
        <v>0.1120799034702688</v>
      </c>
      <c r="K57" s="14">
        <f>F68</f>
        <v>1.2685877655368356</v>
      </c>
      <c r="L57" s="14">
        <f>F69</f>
        <v>0.11487240508067995</v>
      </c>
      <c r="M57" s="14">
        <f t="shared" si="3"/>
        <v>1.0909854783616786</v>
      </c>
      <c r="N57" s="135">
        <f t="shared" si="4"/>
        <v>0.10568261267422556</v>
      </c>
    </row>
    <row r="58" spans="2:14" x14ac:dyDescent="0.25">
      <c r="B58" s="206" t="s">
        <v>124</v>
      </c>
      <c r="C58" s="151">
        <f t="shared" ref="C58:F58" si="5">AVERAGE(C50:C57)</f>
        <v>1.0874999999999999</v>
      </c>
      <c r="D58" s="151">
        <f t="shared" si="5"/>
        <v>1.0950000000000002</v>
      </c>
      <c r="E58" s="148">
        <f t="shared" si="5"/>
        <v>1.4878188311574798</v>
      </c>
      <c r="F58" s="148">
        <f t="shared" si="5"/>
        <v>1.4929130191723308</v>
      </c>
      <c r="H58" s="88" t="s">
        <v>162</v>
      </c>
      <c r="I58" s="137">
        <f>D73</f>
        <v>0.72</v>
      </c>
      <c r="J58" s="137">
        <f>D74</f>
        <v>0.16970562748477122</v>
      </c>
      <c r="K58" s="137">
        <f>F73</f>
        <v>1.1530186095890436</v>
      </c>
      <c r="L58" s="137">
        <f>F74</f>
        <v>0.12095882269113661</v>
      </c>
      <c r="M58" s="14">
        <f t="shared" si="3"/>
        <v>0.99159600424657746</v>
      </c>
      <c r="N58" s="138">
        <f t="shared" si="4"/>
        <v>0.11128211687584569</v>
      </c>
    </row>
    <row r="59" spans="2:14" x14ac:dyDescent="0.25">
      <c r="B59" s="206" t="s">
        <v>125</v>
      </c>
      <c r="C59" s="151">
        <f>_xlfn.STDEV.S(C50:C57)</f>
        <v>0.18622183392011749</v>
      </c>
      <c r="D59" s="151">
        <f>_xlfn.STDEV.S(D50:D57)</f>
        <v>0.19733944649475615</v>
      </c>
      <c r="E59" s="148">
        <f>_xlfn.STDEV.S(E50:E57)</f>
        <v>0.14326994324123032</v>
      </c>
      <c r="F59" s="148">
        <f>_xlfn.STDEV.S(F50:F57)</f>
        <v>0.13807129817278388</v>
      </c>
    </row>
    <row r="60" spans="2:14" x14ac:dyDescent="0.25">
      <c r="B60" s="205"/>
      <c r="C60" s="152"/>
      <c r="D60" s="152"/>
      <c r="E60" s="149"/>
      <c r="F60" s="149"/>
    </row>
    <row r="61" spans="2:14" x14ac:dyDescent="0.25">
      <c r="B61" s="205" t="s">
        <v>149</v>
      </c>
      <c r="C61" s="205">
        <v>1.1599999999999999</v>
      </c>
      <c r="D61" s="205">
        <v>1.1100000000000001</v>
      </c>
      <c r="E61" s="224">
        <v>1.317818185331435</v>
      </c>
      <c r="F61" s="224">
        <v>1.3388173682621349</v>
      </c>
    </row>
    <row r="62" spans="2:14" x14ac:dyDescent="0.25">
      <c r="B62" s="205" t="s">
        <v>149</v>
      </c>
      <c r="C62" s="205">
        <v>1.1000000000000001</v>
      </c>
      <c r="D62" s="205">
        <v>0.83</v>
      </c>
      <c r="E62" s="224">
        <v>1.1031989911630298</v>
      </c>
      <c r="F62" s="224">
        <v>1.1544269380251151</v>
      </c>
    </row>
    <row r="63" spans="2:14" x14ac:dyDescent="0.25">
      <c r="B63" s="205" t="s">
        <v>149</v>
      </c>
      <c r="C63" s="205">
        <v>0.76</v>
      </c>
      <c r="D63" s="205">
        <v>0.88</v>
      </c>
      <c r="E63" s="224">
        <v>1.1132207569089991</v>
      </c>
      <c r="F63" s="224">
        <v>1.107926950912695</v>
      </c>
    </row>
    <row r="64" spans="2:14" x14ac:dyDescent="0.25">
      <c r="B64" s="205" t="s">
        <v>149</v>
      </c>
      <c r="C64" s="205">
        <v>1.1000000000000001</v>
      </c>
      <c r="D64" s="205">
        <v>0.93</v>
      </c>
      <c r="E64" s="224">
        <v>1.2313065814013524</v>
      </c>
      <c r="F64" s="224">
        <v>1.27198463935394</v>
      </c>
    </row>
    <row r="65" spans="2:6" x14ac:dyDescent="0.25">
      <c r="B65" s="205" t="s">
        <v>149</v>
      </c>
      <c r="C65" s="205">
        <v>1.1000000000000001</v>
      </c>
      <c r="D65" s="205">
        <v>1.05</v>
      </c>
      <c r="E65" s="224">
        <v>1.3275884638566751</v>
      </c>
      <c r="F65" s="224">
        <v>1.3983318190471725</v>
      </c>
    </row>
    <row r="66" spans="2:6" x14ac:dyDescent="0.25">
      <c r="B66" s="205" t="s">
        <v>149</v>
      </c>
      <c r="C66" s="205">
        <v>1.1100000000000001</v>
      </c>
      <c r="D66" s="205">
        <v>1.04</v>
      </c>
      <c r="E66" s="224">
        <v>1.3999161885377549</v>
      </c>
      <c r="F66" s="224">
        <v>1.3937547516299449</v>
      </c>
    </row>
    <row r="67" spans="2:6" x14ac:dyDescent="0.25">
      <c r="B67" s="205" t="s">
        <v>149</v>
      </c>
      <c r="C67" s="205">
        <v>0.8</v>
      </c>
      <c r="D67" s="205">
        <v>0.84</v>
      </c>
      <c r="E67" s="224">
        <v>1.1824803374972075</v>
      </c>
      <c r="F67" s="224">
        <v>1.214871891526845</v>
      </c>
    </row>
    <row r="68" spans="2:6" x14ac:dyDescent="0.25">
      <c r="B68" s="206" t="s">
        <v>124</v>
      </c>
      <c r="C68" s="151">
        <f t="shared" ref="C68:F68" si="6">AVERAGE(C61:C67)</f>
        <v>1.0185714285714285</v>
      </c>
      <c r="D68" s="151">
        <f t="shared" si="6"/>
        <v>0.95428571428571429</v>
      </c>
      <c r="E68" s="148">
        <f t="shared" si="6"/>
        <v>1.239361357813779</v>
      </c>
      <c r="F68" s="148">
        <f t="shared" si="6"/>
        <v>1.2685877655368356</v>
      </c>
    </row>
    <row r="69" spans="2:6" x14ac:dyDescent="0.25">
      <c r="B69" s="206" t="s">
        <v>125</v>
      </c>
      <c r="C69" s="151">
        <f>_xlfn.STDEV.S(C61:C67)</f>
        <v>0.1647653454086124</v>
      </c>
      <c r="D69" s="151">
        <f>_xlfn.STDEV.S(D61:D67)</f>
        <v>0.1120799034702688</v>
      </c>
      <c r="E69" s="148">
        <f>_xlfn.STDEV.S(E61:E67)</f>
        <v>0.11362901689086334</v>
      </c>
      <c r="F69" s="148">
        <f>_xlfn.STDEV.S(F61:F67)</f>
        <v>0.11487240508067995</v>
      </c>
    </row>
    <row r="70" spans="2:6" x14ac:dyDescent="0.25">
      <c r="B70" s="205"/>
      <c r="C70" s="152"/>
      <c r="D70" s="152"/>
      <c r="E70" s="149"/>
      <c r="F70" s="149"/>
    </row>
    <row r="71" spans="2:6" x14ac:dyDescent="0.25">
      <c r="B71" s="205" t="s">
        <v>101</v>
      </c>
      <c r="C71" s="205">
        <v>0.87</v>
      </c>
      <c r="D71" s="205">
        <v>0.84</v>
      </c>
      <c r="E71" s="224">
        <v>1.1601734210187276</v>
      </c>
      <c r="F71" s="224">
        <v>1.2385494133582875</v>
      </c>
    </row>
    <row r="72" spans="2:6" x14ac:dyDescent="0.25">
      <c r="B72" s="205" t="s">
        <v>101</v>
      </c>
      <c r="C72" s="205">
        <v>0.56000000000000005</v>
      </c>
      <c r="D72" s="205">
        <v>0.6</v>
      </c>
      <c r="E72" s="224">
        <v>1.3268717252775999</v>
      </c>
      <c r="F72" s="224">
        <v>1.0674878058197996</v>
      </c>
    </row>
    <row r="73" spans="2:6" x14ac:dyDescent="0.25">
      <c r="B73" s="206" t="s">
        <v>124</v>
      </c>
      <c r="C73" s="151">
        <f>AVERAGE(C71:C72)</f>
        <v>0.71500000000000008</v>
      </c>
      <c r="D73" s="151">
        <f>AVERAGE(D71:D72)</f>
        <v>0.72</v>
      </c>
      <c r="E73" s="148">
        <f>AVERAGE(E71:E72)</f>
        <v>1.2435225731481636</v>
      </c>
      <c r="F73" s="148">
        <f>AVERAGE(F71:F72)</f>
        <v>1.1530186095890436</v>
      </c>
    </row>
    <row r="74" spans="2:6" x14ac:dyDescent="0.25">
      <c r="B74" s="206" t="s">
        <v>125</v>
      </c>
      <c r="C74" s="151">
        <f>_xlfn.STDEV.S(C71:C72)</f>
        <v>0.21920310216782907</v>
      </c>
      <c r="D74" s="151">
        <f>_xlfn.STDEV.S(D71:D72)</f>
        <v>0.16970562748477122</v>
      </c>
      <c r="E74" s="148">
        <f>_xlfn.STDEV.S(E71:E72)</f>
        <v>0.11787350135374695</v>
      </c>
      <c r="F74" s="148">
        <f>_xlfn.STDEV.S(F71:F72)</f>
        <v>0.12095882269113661</v>
      </c>
    </row>
    <row r="75" spans="2:6" x14ac:dyDescent="0.25">
      <c r="B75" s="130"/>
    </row>
    <row r="76" spans="2:6" x14ac:dyDescent="0.25">
      <c r="B76" s="130"/>
    </row>
    <row r="77" spans="2:6" x14ac:dyDescent="0.25">
      <c r="B77" s="130"/>
    </row>
    <row r="78" spans="2:6" x14ac:dyDescent="0.25">
      <c r="B78" s="130"/>
    </row>
    <row r="79" spans="2:6" x14ac:dyDescent="0.25">
      <c r="B79" s="139"/>
    </row>
    <row r="80" spans="2:6" x14ac:dyDescent="0.25">
      <c r="B80" s="205"/>
    </row>
    <row r="81" spans="2:2" x14ac:dyDescent="0.25">
      <c r="B81" s="205"/>
    </row>
    <row r="82" spans="2:2" x14ac:dyDescent="0.25">
      <c r="B82" s="205"/>
    </row>
    <row r="83" spans="2:2" x14ac:dyDescent="0.25">
      <c r="B83" s="206"/>
    </row>
    <row r="84" spans="2:2" x14ac:dyDescent="0.25">
      <c r="B84" s="205"/>
    </row>
    <row r="85" spans="2:2" x14ac:dyDescent="0.25">
      <c r="B85" s="205"/>
    </row>
    <row r="86" spans="2:2" x14ac:dyDescent="0.25">
      <c r="B86" s="205"/>
    </row>
    <row r="87" spans="2:2" x14ac:dyDescent="0.25">
      <c r="B87" s="205"/>
    </row>
    <row r="88" spans="2:2" x14ac:dyDescent="0.25">
      <c r="B88" s="205"/>
    </row>
    <row r="89" spans="2:2" x14ac:dyDescent="0.25">
      <c r="B89" s="205"/>
    </row>
    <row r="90" spans="2:2" x14ac:dyDescent="0.25">
      <c r="B90" s="205"/>
    </row>
    <row r="91" spans="2:2" x14ac:dyDescent="0.25">
      <c r="B91" s="205"/>
    </row>
    <row r="92" spans="2:2" x14ac:dyDescent="0.25">
      <c r="B92" s="205"/>
    </row>
    <row r="93" spans="2:2" x14ac:dyDescent="0.25">
      <c r="B93" s="205"/>
    </row>
    <row r="94" spans="2:2" x14ac:dyDescent="0.25">
      <c r="B94" s="205"/>
    </row>
    <row r="95" spans="2:2" x14ac:dyDescent="0.25">
      <c r="B95" s="205"/>
    </row>
    <row r="96" spans="2:2" x14ac:dyDescent="0.25">
      <c r="B96" s="205"/>
    </row>
    <row r="97" spans="2:2" x14ac:dyDescent="0.25">
      <c r="B97" s="205"/>
    </row>
    <row r="98" spans="2:2" x14ac:dyDescent="0.25">
      <c r="B98" s="205"/>
    </row>
    <row r="99" spans="2:2" x14ac:dyDescent="0.25">
      <c r="B99" s="205"/>
    </row>
    <row r="100" spans="2:2" x14ac:dyDescent="0.25">
      <c r="B100" s="205"/>
    </row>
    <row r="101" spans="2:2" x14ac:dyDescent="0.25">
      <c r="B101" s="205"/>
    </row>
    <row r="102" spans="2:2" x14ac:dyDescent="0.25">
      <c r="B102" s="205"/>
    </row>
    <row r="103" spans="2:2" x14ac:dyDescent="0.25">
      <c r="B103" s="205"/>
    </row>
    <row r="104" spans="2:2" x14ac:dyDescent="0.25">
      <c r="B104" s="130"/>
    </row>
    <row r="105" spans="2:2" x14ac:dyDescent="0.25">
      <c r="B105" s="130"/>
    </row>
    <row r="106" spans="2:2" x14ac:dyDescent="0.25">
      <c r="B106" s="130"/>
    </row>
    <row r="107" spans="2:2" x14ac:dyDescent="0.25">
      <c r="B107" s="130"/>
    </row>
    <row r="108" spans="2:2" x14ac:dyDescent="0.25">
      <c r="B108" s="130"/>
    </row>
    <row r="109" spans="2:2" x14ac:dyDescent="0.25">
      <c r="B109" s="130"/>
    </row>
    <row r="110" spans="2:2" x14ac:dyDescent="0.25">
      <c r="B110" s="130"/>
    </row>
    <row r="111" spans="2:2" x14ac:dyDescent="0.25">
      <c r="B111" s="130"/>
    </row>
    <row r="112" spans="2:2" x14ac:dyDescent="0.25">
      <c r="B112" s="130"/>
    </row>
    <row r="113" spans="2:2" x14ac:dyDescent="0.25">
      <c r="B113" s="130"/>
    </row>
    <row r="114" spans="2:2" x14ac:dyDescent="0.25">
      <c r="B114" s="130"/>
    </row>
    <row r="115" spans="2:2" x14ac:dyDescent="0.25">
      <c r="B115" s="130"/>
    </row>
    <row r="116" spans="2:2" x14ac:dyDescent="0.25">
      <c r="B116" s="130"/>
    </row>
    <row r="117" spans="2:2" x14ac:dyDescent="0.25">
      <c r="B117" s="130"/>
    </row>
    <row r="118" spans="2:2" x14ac:dyDescent="0.25">
      <c r="B118" s="130"/>
    </row>
    <row r="119" spans="2:2" x14ac:dyDescent="0.25">
      <c r="B119" s="130"/>
    </row>
    <row r="120" spans="2:2" x14ac:dyDescent="0.25">
      <c r="B120" s="130"/>
    </row>
    <row r="121" spans="2:2" x14ac:dyDescent="0.25">
      <c r="B121" s="130"/>
    </row>
    <row r="122" spans="2:2" x14ac:dyDescent="0.25">
      <c r="B122" s="130"/>
    </row>
    <row r="123" spans="2:2" x14ac:dyDescent="0.25">
      <c r="B123" s="130"/>
    </row>
    <row r="124" spans="2:2" x14ac:dyDescent="0.25">
      <c r="B124" s="130"/>
    </row>
    <row r="125" spans="2:2" x14ac:dyDescent="0.25">
      <c r="B125" s="130"/>
    </row>
    <row r="126" spans="2:2" x14ac:dyDescent="0.25">
      <c r="B126" s="130"/>
    </row>
    <row r="127" spans="2:2" x14ac:dyDescent="0.25">
      <c r="B127" s="130"/>
    </row>
    <row r="128" spans="2:2" x14ac:dyDescent="0.25">
      <c r="B128" s="130"/>
    </row>
    <row r="129" spans="2:2" x14ac:dyDescent="0.25">
      <c r="B129" s="130"/>
    </row>
  </sheetData>
  <sortState ref="B2:F26">
    <sortCondition ref="B2:B26"/>
  </sortState>
  <mergeCells count="11">
    <mergeCell ref="I52:N52"/>
    <mergeCell ref="I53:J53"/>
    <mergeCell ref="K53:L53"/>
    <mergeCell ref="M53:N53"/>
    <mergeCell ref="C33:D33"/>
    <mergeCell ref="E37:F37"/>
    <mergeCell ref="H42:N42"/>
    <mergeCell ref="I44:N44"/>
    <mergeCell ref="I45:J45"/>
    <mergeCell ref="K45:L45"/>
    <mergeCell ref="M45:N4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topLeftCell="D1" workbookViewId="0">
      <selection activeCell="M44" sqref="M44"/>
    </sheetView>
  </sheetViews>
  <sheetFormatPr defaultRowHeight="15" x14ac:dyDescent="0.25"/>
  <cols>
    <col min="1" max="1" width="14.42578125" customWidth="1"/>
    <col min="2" max="2" width="12.28515625" customWidth="1"/>
    <col min="3" max="3" width="12.28515625" style="225" customWidth="1"/>
    <col min="9" max="9" width="4.140625" customWidth="1"/>
    <col min="10" max="10" width="12.28515625" customWidth="1"/>
    <col min="11" max="11" width="17.28515625" customWidth="1"/>
    <col min="14" max="14" width="16.42578125" customWidth="1"/>
    <col min="15" max="15" width="14.85546875" customWidth="1"/>
    <col min="17" max="18" width="15.140625" customWidth="1"/>
  </cols>
  <sheetData>
    <row r="1" spans="1:23" x14ac:dyDescent="0.25">
      <c r="A1" s="225" t="s">
        <v>79</v>
      </c>
      <c r="B1" s="225"/>
      <c r="D1" s="225"/>
      <c r="E1" s="225" t="s">
        <v>80</v>
      </c>
      <c r="K1" s="261" t="s">
        <v>150</v>
      </c>
      <c r="L1" s="261"/>
      <c r="N1" s="264" t="s">
        <v>233</v>
      </c>
      <c r="O1" s="264"/>
      <c r="P1" s="264"/>
      <c r="Q1" s="264"/>
      <c r="R1" s="264"/>
      <c r="T1" s="261" t="s">
        <v>242</v>
      </c>
      <c r="U1" s="261"/>
      <c r="W1" s="235" t="s">
        <v>243</v>
      </c>
    </row>
    <row r="2" spans="1:23" x14ac:dyDescent="0.25">
      <c r="A2" s="225" t="s">
        <v>82</v>
      </c>
      <c r="B2" s="225" t="s">
        <v>218</v>
      </c>
      <c r="C2" s="225" t="s">
        <v>235</v>
      </c>
      <c r="D2" s="225" t="s">
        <v>83</v>
      </c>
      <c r="E2" s="225"/>
      <c r="J2" s="37" t="s">
        <v>236</v>
      </c>
      <c r="K2" s="37" t="s">
        <v>234</v>
      </c>
      <c r="L2" s="37" t="s">
        <v>125</v>
      </c>
      <c r="N2" s="113" t="s">
        <v>198</v>
      </c>
      <c r="O2" s="113" t="s">
        <v>199</v>
      </c>
      <c r="P2" s="113" t="s">
        <v>200</v>
      </c>
      <c r="Q2" s="113" t="s">
        <v>201</v>
      </c>
      <c r="R2" s="113" t="s">
        <v>205</v>
      </c>
      <c r="T2" s="113" t="s">
        <v>7</v>
      </c>
      <c r="U2" s="113" t="s">
        <v>125</v>
      </c>
      <c r="W2" s="235">
        <v>0.9</v>
      </c>
    </row>
    <row r="3" spans="1:23" x14ac:dyDescent="0.25">
      <c r="A3" s="225" t="s">
        <v>219</v>
      </c>
      <c r="B3" s="225" t="s">
        <v>161</v>
      </c>
      <c r="C3" s="225" t="s">
        <v>90</v>
      </c>
      <c r="D3" s="225">
        <v>212</v>
      </c>
      <c r="E3" s="225">
        <v>31</v>
      </c>
      <c r="J3" s="172" t="str">
        <f>(C3&amp;" -"&amp;D3)</f>
        <v>ST -212</v>
      </c>
      <c r="K3" s="37">
        <v>0.29828614443660317</v>
      </c>
      <c r="L3" s="245">
        <v>9.8432227682691519E-3</v>
      </c>
      <c r="N3" s="36">
        <v>0.488763038848057</v>
      </c>
      <c r="O3" s="36">
        <v>0.47792709556296598</v>
      </c>
      <c r="P3" s="36">
        <v>0.46291985321477003</v>
      </c>
      <c r="Q3" s="36">
        <v>0.51982203300289898</v>
      </c>
      <c r="R3" s="36">
        <f>AVERAGE(N3:Q3)</f>
        <v>0.48735800515717298</v>
      </c>
      <c r="T3">
        <f>R3*$W$2</f>
        <v>0.43862220464145568</v>
      </c>
      <c r="U3">
        <f>$W$2*R31</f>
        <v>1.2564483780232354E-2</v>
      </c>
    </row>
    <row r="4" spans="1:23" x14ac:dyDescent="0.25">
      <c r="A4" s="225" t="s">
        <v>219</v>
      </c>
      <c r="B4" s="225" t="s">
        <v>161</v>
      </c>
      <c r="C4" s="225" t="s">
        <v>90</v>
      </c>
      <c r="D4" s="225">
        <v>213</v>
      </c>
      <c r="E4" s="225">
        <v>31</v>
      </c>
      <c r="J4" s="172" t="str">
        <f t="shared" ref="J4:J27" si="0">(C4&amp;" -"&amp;D4)</f>
        <v>ST -213</v>
      </c>
      <c r="K4" s="37">
        <v>0.34999027946537059</v>
      </c>
      <c r="L4" s="245">
        <v>3.4729927765681956E-2</v>
      </c>
      <c r="N4" s="36">
        <v>0.44825628817225899</v>
      </c>
      <c r="O4" s="36">
        <v>0.44669289336993201</v>
      </c>
      <c r="P4" s="36">
        <v>0.453512529318012</v>
      </c>
      <c r="Q4" s="36">
        <v>0.452043477305481</v>
      </c>
      <c r="R4" s="36">
        <f t="shared" ref="R4:R27" si="1">AVERAGE(N4:Q4)</f>
        <v>0.45012629704142104</v>
      </c>
      <c r="T4" s="225">
        <f t="shared" ref="T4:T27" si="2">R4*$W$2</f>
        <v>0.40511366733727894</v>
      </c>
      <c r="U4" s="225">
        <f t="shared" ref="U4:U27" si="3">$W$2*R32</f>
        <v>1.2325694759428903E-2</v>
      </c>
    </row>
    <row r="5" spans="1:23" x14ac:dyDescent="0.25">
      <c r="A5" s="225" t="s">
        <v>220</v>
      </c>
      <c r="B5" s="225" t="s">
        <v>161</v>
      </c>
      <c r="C5" s="225" t="s">
        <v>90</v>
      </c>
      <c r="D5" s="225">
        <v>215</v>
      </c>
      <c r="E5" s="225">
        <v>31</v>
      </c>
      <c r="J5" s="172" t="str">
        <f t="shared" si="0"/>
        <v>ST -215</v>
      </c>
      <c r="K5" s="37">
        <v>0.47308783239323143</v>
      </c>
      <c r="L5" s="245">
        <v>3.0479049582432059E-2</v>
      </c>
      <c r="N5" s="36">
        <v>0.69928223550617497</v>
      </c>
      <c r="O5" s="36">
        <v>0.64905817748143302</v>
      </c>
      <c r="P5" s="36">
        <v>0.65807465267760901</v>
      </c>
      <c r="Q5" s="36">
        <v>0.66992141156765295</v>
      </c>
      <c r="R5" s="36">
        <f t="shared" si="1"/>
        <v>0.66908411930821743</v>
      </c>
      <c r="T5" s="225">
        <f t="shared" si="2"/>
        <v>0.60217570737739567</v>
      </c>
      <c r="U5" s="225">
        <f t="shared" si="3"/>
        <v>1.4951597874856342E-2</v>
      </c>
    </row>
    <row r="6" spans="1:23" x14ac:dyDescent="0.25">
      <c r="A6" s="225" t="s">
        <v>221</v>
      </c>
      <c r="B6" s="225" t="s">
        <v>161</v>
      </c>
      <c r="C6" s="225" t="s">
        <v>90</v>
      </c>
      <c r="D6" s="225">
        <v>225</v>
      </c>
      <c r="E6" s="225">
        <v>32</v>
      </c>
      <c r="J6" s="172" t="str">
        <f t="shared" si="0"/>
        <v>ST -225</v>
      </c>
      <c r="K6" s="37">
        <v>0.40755415711606585</v>
      </c>
      <c r="L6" s="245">
        <v>1.6531615175956162E-2</v>
      </c>
      <c r="N6" s="36">
        <v>0.57849650948504505</v>
      </c>
      <c r="O6" s="36">
        <v>0.52179649281790597</v>
      </c>
      <c r="P6" s="36">
        <v>0.57212837117384396</v>
      </c>
      <c r="Q6" s="36">
        <v>0.58445358278356496</v>
      </c>
      <c r="R6" s="36">
        <f t="shared" si="1"/>
        <v>0.5642187390650899</v>
      </c>
      <c r="T6" s="225">
        <f t="shared" si="2"/>
        <v>0.50779686515858091</v>
      </c>
      <c r="U6" s="225">
        <f t="shared" si="3"/>
        <v>1.3325910252444756E-2</v>
      </c>
    </row>
    <row r="7" spans="1:23" x14ac:dyDescent="0.25">
      <c r="A7" s="225" t="s">
        <v>220</v>
      </c>
      <c r="B7" s="225" t="s">
        <v>161</v>
      </c>
      <c r="C7" s="225" t="s">
        <v>90</v>
      </c>
      <c r="D7" s="225">
        <v>224</v>
      </c>
      <c r="E7" s="225">
        <v>32</v>
      </c>
      <c r="J7" s="172" t="str">
        <f t="shared" si="0"/>
        <v>ST -224</v>
      </c>
      <c r="K7" s="37">
        <v>0.4162162734288864</v>
      </c>
      <c r="L7" s="245">
        <v>2.8134243308032755E-2</v>
      </c>
      <c r="N7" s="36">
        <v>1.0331883236755</v>
      </c>
      <c r="O7" s="36">
        <v>0.99935969476308895</v>
      </c>
      <c r="P7" s="36">
        <v>1.06479315825702</v>
      </c>
      <c r="Q7" s="36">
        <v>0.93648696413504096</v>
      </c>
      <c r="R7" s="36">
        <f t="shared" si="1"/>
        <v>1.0084570352076623</v>
      </c>
      <c r="T7" s="225">
        <f t="shared" si="2"/>
        <v>0.90761133168689612</v>
      </c>
      <c r="U7" s="225">
        <f t="shared" si="3"/>
        <v>1.9338841645883651E-2</v>
      </c>
    </row>
    <row r="8" spans="1:23" x14ac:dyDescent="0.25">
      <c r="A8" s="225" t="s">
        <v>220</v>
      </c>
      <c r="B8" s="225" t="s">
        <v>161</v>
      </c>
      <c r="C8" s="225" t="s">
        <v>90</v>
      </c>
      <c r="D8" s="225">
        <v>234</v>
      </c>
      <c r="E8" s="225">
        <v>33</v>
      </c>
      <c r="J8" s="172" t="str">
        <f t="shared" si="0"/>
        <v>ST -234</v>
      </c>
      <c r="K8" s="37">
        <v>0.37373584545671357</v>
      </c>
      <c r="L8" s="245">
        <v>2.6132582164571674E-2</v>
      </c>
      <c r="N8" s="36">
        <v>0.53728892665647898</v>
      </c>
      <c r="O8" s="36">
        <v>0.52823875760680405</v>
      </c>
      <c r="P8" s="36">
        <v>0.45641693948957501</v>
      </c>
      <c r="Q8" s="36">
        <v>0.52042178359517099</v>
      </c>
      <c r="R8" s="36">
        <f t="shared" si="1"/>
        <v>0.51059160183700725</v>
      </c>
      <c r="T8" s="225">
        <f t="shared" si="2"/>
        <v>0.45953244165330653</v>
      </c>
      <c r="U8" s="225">
        <f t="shared" si="3"/>
        <v>1.3573316502211993E-2</v>
      </c>
    </row>
    <row r="9" spans="1:23" x14ac:dyDescent="0.25">
      <c r="A9" s="225" t="s">
        <v>222</v>
      </c>
      <c r="B9" s="225" t="s">
        <v>161</v>
      </c>
      <c r="C9" s="225" t="s">
        <v>90</v>
      </c>
      <c r="D9" s="225">
        <v>179</v>
      </c>
      <c r="E9" s="225">
        <v>26</v>
      </c>
      <c r="J9" s="172" t="str">
        <f t="shared" si="0"/>
        <v>ST -179</v>
      </c>
      <c r="K9" s="37">
        <v>0.49688703229113279</v>
      </c>
      <c r="L9" s="245">
        <v>2.2488369479387222E-2</v>
      </c>
      <c r="N9" s="36">
        <v>0.66946317516007503</v>
      </c>
      <c r="O9" s="36">
        <v>0.56778860284324795</v>
      </c>
      <c r="P9" s="36">
        <v>0.62360584054872803</v>
      </c>
      <c r="Q9" s="36">
        <v>0.54772054369959</v>
      </c>
      <c r="R9" s="36">
        <f t="shared" si="1"/>
        <v>0.60214454056291022</v>
      </c>
      <c r="T9" s="225">
        <f t="shared" si="2"/>
        <v>0.54193008650661922</v>
      </c>
      <c r="U9" s="225">
        <f t="shared" si="3"/>
        <v>1.3963450751160371E-2</v>
      </c>
    </row>
    <row r="10" spans="1:23" x14ac:dyDescent="0.25">
      <c r="A10" s="225" t="s">
        <v>223</v>
      </c>
      <c r="B10" s="225" t="s">
        <v>161</v>
      </c>
      <c r="C10" s="225" t="s">
        <v>90</v>
      </c>
      <c r="D10" s="225">
        <v>168</v>
      </c>
      <c r="E10" s="225">
        <v>25</v>
      </c>
      <c r="J10" s="172" t="str">
        <f t="shared" si="0"/>
        <v>ST -168</v>
      </c>
      <c r="K10" s="37">
        <v>0.35837689501418724</v>
      </c>
      <c r="L10" s="245">
        <v>1.5217056124390341E-2</v>
      </c>
      <c r="N10" s="36">
        <v>0.62902381219127301</v>
      </c>
      <c r="O10" s="36">
        <v>0.56961480970286205</v>
      </c>
      <c r="P10" s="36">
        <v>0.60621981214354403</v>
      </c>
      <c r="Q10" s="36">
        <v>0.56897462648639197</v>
      </c>
      <c r="R10" s="36">
        <f t="shared" si="1"/>
        <v>0.59345826513101785</v>
      </c>
      <c r="T10" s="225">
        <f t="shared" si="2"/>
        <v>0.53411243861791613</v>
      </c>
      <c r="U10" s="225">
        <f t="shared" si="3"/>
        <v>1.4602155926785206E-2</v>
      </c>
    </row>
    <row r="11" spans="1:23" x14ac:dyDescent="0.25">
      <c r="A11" s="225" t="s">
        <v>222</v>
      </c>
      <c r="B11" s="225" t="s">
        <v>161</v>
      </c>
      <c r="C11" s="225" t="s">
        <v>90</v>
      </c>
      <c r="D11" s="225">
        <v>176</v>
      </c>
      <c r="E11" s="225">
        <v>25</v>
      </c>
      <c r="J11" s="172" t="str">
        <f t="shared" si="0"/>
        <v>ST -176</v>
      </c>
      <c r="K11" s="37">
        <v>0.38866450266635755</v>
      </c>
      <c r="L11" s="245">
        <v>1.4781415824431323E-2</v>
      </c>
      <c r="N11" s="36">
        <v>0.50421504006243201</v>
      </c>
      <c r="O11" s="36">
        <v>0.52034091834677498</v>
      </c>
      <c r="P11" s="36">
        <v>0.51432319611195698</v>
      </c>
      <c r="Q11" s="36">
        <v>0.58681889129915399</v>
      </c>
      <c r="R11" s="36">
        <f t="shared" si="1"/>
        <v>0.53142451145507952</v>
      </c>
      <c r="T11" s="225">
        <f t="shared" si="2"/>
        <v>0.4782820603095716</v>
      </c>
      <c r="U11" s="225">
        <f t="shared" si="3"/>
        <v>1.2820616891764194E-2</v>
      </c>
    </row>
    <row r="12" spans="1:23" x14ac:dyDescent="0.25">
      <c r="A12" s="225" t="s">
        <v>224</v>
      </c>
      <c r="B12" s="225" t="s">
        <v>161</v>
      </c>
      <c r="C12" s="225" t="s">
        <v>90</v>
      </c>
      <c r="D12" s="225">
        <v>159</v>
      </c>
      <c r="E12" s="225">
        <v>24</v>
      </c>
      <c r="J12" s="172" t="str">
        <f t="shared" si="0"/>
        <v>ST -159</v>
      </c>
      <c r="K12" s="37">
        <v>0.33291410381978453</v>
      </c>
      <c r="L12" s="245">
        <v>1.1716356513222328E-2</v>
      </c>
      <c r="N12" s="36">
        <v>0.48878325516015603</v>
      </c>
      <c r="O12" s="36">
        <v>0.48225338635216303</v>
      </c>
      <c r="P12" s="36">
        <v>0.46527168418895998</v>
      </c>
      <c r="Q12" s="36">
        <v>0.48070346909123501</v>
      </c>
      <c r="R12" s="36">
        <f t="shared" si="1"/>
        <v>0.47925294869812851</v>
      </c>
      <c r="T12" s="225">
        <f t="shared" si="2"/>
        <v>0.43132765382831567</v>
      </c>
      <c r="U12" s="225">
        <f t="shared" si="3"/>
        <v>1.2749772043944368E-2</v>
      </c>
    </row>
    <row r="13" spans="1:23" x14ac:dyDescent="0.25">
      <c r="A13" s="225" t="s">
        <v>223</v>
      </c>
      <c r="B13" s="225" t="s">
        <v>161</v>
      </c>
      <c r="C13" s="225" t="s">
        <v>90</v>
      </c>
      <c r="D13" s="225">
        <v>153</v>
      </c>
      <c r="E13" s="225">
        <v>24</v>
      </c>
      <c r="J13" s="172" t="str">
        <f t="shared" si="0"/>
        <v>ST -153</v>
      </c>
      <c r="K13" s="37">
        <v>0.35768891055325369</v>
      </c>
      <c r="L13" s="245">
        <v>1.8786031429858543E-2</v>
      </c>
      <c r="N13" s="36">
        <v>0.53695872689219504</v>
      </c>
      <c r="O13" s="36">
        <v>0.54038876117833401</v>
      </c>
      <c r="P13" s="36">
        <v>0.49424839819760003</v>
      </c>
      <c r="Q13" s="36">
        <v>0.503547901763163</v>
      </c>
      <c r="R13" s="36">
        <f t="shared" si="1"/>
        <v>0.51878594700782299</v>
      </c>
      <c r="T13" s="225">
        <f t="shared" si="2"/>
        <v>0.46690735230704072</v>
      </c>
      <c r="U13" s="225">
        <f t="shared" si="3"/>
        <v>1.3001902867544414E-2</v>
      </c>
    </row>
    <row r="14" spans="1:23" x14ac:dyDescent="0.25">
      <c r="A14" s="225" t="s">
        <v>225</v>
      </c>
      <c r="B14" s="225" t="s">
        <v>161</v>
      </c>
      <c r="C14" s="225" t="s">
        <v>90</v>
      </c>
      <c r="D14" s="225">
        <v>162</v>
      </c>
      <c r="E14" s="225">
        <v>24</v>
      </c>
      <c r="J14" s="172" t="str">
        <f t="shared" si="0"/>
        <v>ST -162</v>
      </c>
      <c r="K14" s="37">
        <v>0.34484733087330871</v>
      </c>
      <c r="L14" s="245">
        <v>1.8730778091281177E-2</v>
      </c>
      <c r="N14" s="36">
        <v>0.44017650210333797</v>
      </c>
      <c r="O14" s="36">
        <v>0.50604798569274601</v>
      </c>
      <c r="P14" s="36">
        <v>0.415869756189579</v>
      </c>
      <c r="Q14" s="36">
        <v>0.47624240288804498</v>
      </c>
      <c r="R14" s="36">
        <f t="shared" si="1"/>
        <v>0.45958416171842698</v>
      </c>
      <c r="T14" s="225">
        <f t="shared" si="2"/>
        <v>0.41362574554658427</v>
      </c>
      <c r="U14" s="225">
        <f t="shared" si="3"/>
        <v>1.1387466236025311E-2</v>
      </c>
    </row>
    <row r="15" spans="1:23" x14ac:dyDescent="0.25">
      <c r="A15" s="225" t="s">
        <v>222</v>
      </c>
      <c r="B15" s="225" t="s">
        <v>161</v>
      </c>
      <c r="C15" s="225" t="s">
        <v>90</v>
      </c>
      <c r="D15" s="225">
        <v>164</v>
      </c>
      <c r="E15" s="225">
        <v>24</v>
      </c>
      <c r="J15" s="172" t="str">
        <f t="shared" si="0"/>
        <v>ST -164</v>
      </c>
      <c r="K15" s="37">
        <v>0.38988343420757682</v>
      </c>
      <c r="L15" s="245">
        <v>1.0417440050047876E-2</v>
      </c>
      <c r="N15" s="36">
        <v>0.487482672415117</v>
      </c>
      <c r="O15" s="36">
        <v>0.54509916189741303</v>
      </c>
      <c r="P15" s="36">
        <v>0.49598700103811799</v>
      </c>
      <c r="Q15" s="36">
        <v>0.49395189228681402</v>
      </c>
      <c r="R15" s="36">
        <f t="shared" si="1"/>
        <v>0.50563018190936559</v>
      </c>
      <c r="T15" s="225">
        <f t="shared" si="2"/>
        <v>0.45506716371842904</v>
      </c>
      <c r="U15" s="225">
        <f t="shared" si="3"/>
        <v>1.2890567576045583E-2</v>
      </c>
    </row>
    <row r="16" spans="1:23" x14ac:dyDescent="0.25">
      <c r="A16" s="225" t="s">
        <v>222</v>
      </c>
      <c r="B16" s="225" t="s">
        <v>161</v>
      </c>
      <c r="C16" s="225" t="s">
        <v>90</v>
      </c>
      <c r="D16" s="225">
        <v>150</v>
      </c>
      <c r="E16" s="225">
        <v>23</v>
      </c>
      <c r="J16" s="172" t="str">
        <f t="shared" si="0"/>
        <v>ST -150</v>
      </c>
      <c r="K16" s="37">
        <v>0.31894466159226492</v>
      </c>
      <c r="L16" s="245">
        <v>1.0665026820801431E-2</v>
      </c>
      <c r="N16" s="36">
        <v>0.45559480946421399</v>
      </c>
      <c r="O16" s="36">
        <v>0.45841161561668198</v>
      </c>
      <c r="P16" s="36">
        <v>0.43759555292535901</v>
      </c>
      <c r="Q16" s="36">
        <v>0.47139048798427302</v>
      </c>
      <c r="R16" s="36">
        <f t="shared" si="1"/>
        <v>0.45574811649763197</v>
      </c>
      <c r="T16" s="225">
        <f t="shared" si="2"/>
        <v>0.41017330484786879</v>
      </c>
      <c r="U16" s="225">
        <f t="shared" si="3"/>
        <v>1.2493458325079919E-2</v>
      </c>
    </row>
    <row r="17" spans="1:21" x14ac:dyDescent="0.25">
      <c r="A17" s="225" t="s">
        <v>223</v>
      </c>
      <c r="B17" s="225" t="s">
        <v>161</v>
      </c>
      <c r="C17" s="225" t="s">
        <v>90</v>
      </c>
      <c r="D17" s="225">
        <v>130</v>
      </c>
      <c r="E17" s="225">
        <v>22</v>
      </c>
      <c r="J17" s="172" t="str">
        <f t="shared" si="0"/>
        <v>ST -130</v>
      </c>
      <c r="K17" s="37">
        <v>0.29320333404573629</v>
      </c>
      <c r="L17" s="245">
        <v>2.7491820718466054E-2</v>
      </c>
      <c r="N17" s="36">
        <v>0.41890894177513599</v>
      </c>
      <c r="O17" s="36">
        <v>0.43518981178557198</v>
      </c>
      <c r="P17" s="36">
        <v>0.38162332349378603</v>
      </c>
      <c r="Q17" s="36">
        <v>0.41324837438740197</v>
      </c>
      <c r="R17" s="36">
        <f t="shared" si="1"/>
        <v>0.41224261286047398</v>
      </c>
      <c r="T17" s="225">
        <f t="shared" si="2"/>
        <v>0.37101835157442659</v>
      </c>
      <c r="U17" s="225">
        <f t="shared" si="3"/>
        <v>1.1800806028893435E-2</v>
      </c>
    </row>
    <row r="18" spans="1:21" x14ac:dyDescent="0.25">
      <c r="A18" s="225" t="s">
        <v>226</v>
      </c>
      <c r="B18" s="225" t="s">
        <v>161</v>
      </c>
      <c r="C18" s="225" t="s">
        <v>90</v>
      </c>
      <c r="D18" s="225">
        <v>126</v>
      </c>
      <c r="E18" s="225">
        <v>21</v>
      </c>
      <c r="J18" s="172" t="str">
        <f t="shared" si="0"/>
        <v>ST -126</v>
      </c>
      <c r="K18" s="37">
        <v>0.45187441698572922</v>
      </c>
      <c r="L18" s="245">
        <v>1.8382947811463522E-2</v>
      </c>
      <c r="N18" s="36">
        <v>0.37945343932848802</v>
      </c>
      <c r="O18" s="36">
        <v>0.40638830581512397</v>
      </c>
      <c r="P18" s="36">
        <v>0.46258291467978602</v>
      </c>
      <c r="Q18" s="36">
        <v>0.42392258717570103</v>
      </c>
      <c r="R18" s="36">
        <f t="shared" si="1"/>
        <v>0.41808681174977474</v>
      </c>
      <c r="T18" s="225">
        <f t="shared" si="2"/>
        <v>0.37627813057479725</v>
      </c>
      <c r="U18" s="225">
        <f t="shared" si="3"/>
        <v>1.155188669932148E-2</v>
      </c>
    </row>
    <row r="19" spans="1:21" x14ac:dyDescent="0.25">
      <c r="A19" s="225" t="s">
        <v>85</v>
      </c>
      <c r="B19" s="225" t="s">
        <v>85</v>
      </c>
      <c r="C19" s="225" t="s">
        <v>85</v>
      </c>
      <c r="D19" s="225">
        <v>98</v>
      </c>
      <c r="E19" s="225">
        <v>20</v>
      </c>
      <c r="J19" s="172" t="str">
        <f t="shared" si="0"/>
        <v>Lung -98</v>
      </c>
      <c r="K19" s="37">
        <v>0.53445798104956266</v>
      </c>
      <c r="L19" s="245">
        <v>1.0095156097023879E-2</v>
      </c>
      <c r="N19" s="36">
        <v>0.45287234610154198</v>
      </c>
      <c r="O19" s="36">
        <v>0.56164958273583598</v>
      </c>
      <c r="P19" s="36">
        <v>0.49754365706974502</v>
      </c>
      <c r="Q19" s="36">
        <v>0.46389697496622401</v>
      </c>
      <c r="R19" s="36">
        <f t="shared" si="1"/>
        <v>0.49399064021833677</v>
      </c>
      <c r="T19" s="225">
        <f t="shared" si="2"/>
        <v>0.44459157619650308</v>
      </c>
      <c r="U19" s="225">
        <f t="shared" si="3"/>
        <v>2.814565511681285E-2</v>
      </c>
    </row>
    <row r="20" spans="1:21" x14ac:dyDescent="0.25">
      <c r="A20" s="225" t="s">
        <v>227</v>
      </c>
      <c r="B20" s="225" t="s">
        <v>161</v>
      </c>
      <c r="C20" s="225" t="s">
        <v>90</v>
      </c>
      <c r="D20" s="225">
        <v>110</v>
      </c>
      <c r="E20" s="225">
        <v>20</v>
      </c>
      <c r="J20" s="172" t="str">
        <f t="shared" si="0"/>
        <v>ST -110</v>
      </c>
      <c r="K20" s="37">
        <v>0.39084259740259741</v>
      </c>
      <c r="L20" s="245">
        <v>5.0081818181818248E-3</v>
      </c>
      <c r="N20" s="36">
        <v>0.416752535151237</v>
      </c>
      <c r="O20" s="36">
        <v>0.44478582126192101</v>
      </c>
      <c r="P20" s="36">
        <v>0.44512275979690602</v>
      </c>
      <c r="Q20" s="36">
        <v>0.43390270658193197</v>
      </c>
      <c r="R20" s="36">
        <f t="shared" si="1"/>
        <v>0.43514095569799904</v>
      </c>
      <c r="T20" s="225">
        <f t="shared" si="2"/>
        <v>0.39162686012819914</v>
      </c>
      <c r="U20" s="225">
        <f t="shared" si="3"/>
        <v>1.1046545748369373E-2</v>
      </c>
    </row>
    <row r="21" spans="1:21" x14ac:dyDescent="0.25">
      <c r="A21" s="225" t="s">
        <v>85</v>
      </c>
      <c r="B21" s="225" t="s">
        <v>85</v>
      </c>
      <c r="C21" s="225" t="s">
        <v>85</v>
      </c>
      <c r="D21" s="225">
        <v>85</v>
      </c>
      <c r="E21" s="225">
        <v>18</v>
      </c>
      <c r="J21" s="172" t="str">
        <f t="shared" si="0"/>
        <v>Lung -85</v>
      </c>
      <c r="K21" s="37">
        <v>0.44967644915534943</v>
      </c>
      <c r="L21" s="245">
        <v>5.395776977455068E-3</v>
      </c>
      <c r="N21" s="36">
        <v>0.51207918546896303</v>
      </c>
      <c r="O21" s="36">
        <v>0.52970107084863605</v>
      </c>
      <c r="P21" s="36">
        <v>0.363192785630151</v>
      </c>
      <c r="Q21" s="36">
        <v>0.44722525625520698</v>
      </c>
      <c r="R21" s="36">
        <f t="shared" si="1"/>
        <v>0.46304957455073931</v>
      </c>
      <c r="T21" s="225">
        <f t="shared" si="2"/>
        <v>0.4167446170956654</v>
      </c>
      <c r="U21" s="225">
        <f t="shared" si="3"/>
        <v>3.060368823135275E-2</v>
      </c>
    </row>
    <row r="22" spans="1:21" x14ac:dyDescent="0.25">
      <c r="A22" s="225" t="s">
        <v>85</v>
      </c>
      <c r="B22" s="225" t="s">
        <v>85</v>
      </c>
      <c r="C22" s="225" t="s">
        <v>85</v>
      </c>
      <c r="D22" s="225">
        <v>61</v>
      </c>
      <c r="E22" s="225">
        <v>16</v>
      </c>
      <c r="J22" s="172" t="str">
        <f t="shared" si="0"/>
        <v>Lung -61</v>
      </c>
      <c r="K22" s="37">
        <v>0.40191357944027012</v>
      </c>
      <c r="L22" s="245">
        <v>1.9554143407105228E-2</v>
      </c>
      <c r="N22" s="36">
        <v>0.49858142775749598</v>
      </c>
      <c r="O22" s="36">
        <v>0.47810904237185697</v>
      </c>
      <c r="P22" s="36">
        <v>0.434839395709188</v>
      </c>
      <c r="Q22" s="36">
        <v>0.41755444886449999</v>
      </c>
      <c r="R22" s="36">
        <f t="shared" si="1"/>
        <v>0.45727107867576022</v>
      </c>
      <c r="T22" s="225">
        <f t="shared" si="2"/>
        <v>0.41154397080818422</v>
      </c>
      <c r="U22" s="225">
        <f t="shared" si="3"/>
        <v>2.8423570577048338E-2</v>
      </c>
    </row>
    <row r="23" spans="1:21" x14ac:dyDescent="0.25">
      <c r="A23" s="225" t="s">
        <v>228</v>
      </c>
      <c r="B23" s="225" t="s">
        <v>161</v>
      </c>
      <c r="C23" s="225" t="s">
        <v>90</v>
      </c>
      <c r="D23" s="225">
        <v>60</v>
      </c>
      <c r="E23" s="225">
        <v>15</v>
      </c>
      <c r="J23" s="172" t="str">
        <f t="shared" si="0"/>
        <v>ST -60</v>
      </c>
      <c r="K23" s="37">
        <v>0.35204831552999177</v>
      </c>
      <c r="L23" s="245">
        <v>9.2012455345957776E-3</v>
      </c>
      <c r="N23" s="36">
        <v>0.39820069941500802</v>
      </c>
      <c r="O23" s="36">
        <v>0.43902417231369201</v>
      </c>
      <c r="P23" s="36">
        <v>0.46733374802306299</v>
      </c>
      <c r="Q23" s="36">
        <v>0.38150876439189202</v>
      </c>
      <c r="R23" s="36">
        <f t="shared" si="1"/>
        <v>0.42151684603591377</v>
      </c>
      <c r="T23" s="225">
        <f t="shared" si="2"/>
        <v>0.37936516143232241</v>
      </c>
      <c r="U23" s="225">
        <f t="shared" si="3"/>
        <v>1.1205340661080917E-2</v>
      </c>
    </row>
    <row r="24" spans="1:21" x14ac:dyDescent="0.25">
      <c r="A24" s="225" t="s">
        <v>85</v>
      </c>
      <c r="B24" s="225" t="s">
        <v>85</v>
      </c>
      <c r="C24" s="225" t="s">
        <v>85</v>
      </c>
      <c r="D24" s="225">
        <v>44</v>
      </c>
      <c r="E24" s="225">
        <v>14</v>
      </c>
      <c r="J24" s="172" t="str">
        <f t="shared" si="0"/>
        <v>Lung -44</v>
      </c>
      <c r="K24" s="37">
        <v>0.42125360561582642</v>
      </c>
      <c r="L24" s="245">
        <v>1.2524925454503705E-2</v>
      </c>
      <c r="N24" s="36">
        <v>0.50575147978196</v>
      </c>
      <c r="O24" s="36">
        <v>0.44236660258073501</v>
      </c>
      <c r="P24" s="36">
        <v>0.52539499637153797</v>
      </c>
      <c r="Q24" s="36">
        <v>0.53065123751729104</v>
      </c>
      <c r="R24" s="36">
        <f t="shared" si="1"/>
        <v>0.50104107906288098</v>
      </c>
      <c r="T24" s="225">
        <f t="shared" si="2"/>
        <v>0.45093697115659287</v>
      </c>
      <c r="U24" s="225">
        <f t="shared" si="3"/>
        <v>3.1987026308656831E-2</v>
      </c>
    </row>
    <row r="25" spans="1:21" x14ac:dyDescent="0.25">
      <c r="A25" s="225" t="s">
        <v>229</v>
      </c>
      <c r="B25" s="225" t="s">
        <v>161</v>
      </c>
      <c r="C25" s="225" t="s">
        <v>90</v>
      </c>
      <c r="D25" s="225">
        <v>16</v>
      </c>
      <c r="E25" s="225">
        <v>10</v>
      </c>
      <c r="J25" s="172" t="str">
        <f t="shared" si="0"/>
        <v>ST -16</v>
      </c>
      <c r="K25" s="37">
        <v>0.43319695956217696</v>
      </c>
      <c r="L25" s="245">
        <v>7.5519241636365753E-2</v>
      </c>
      <c r="N25" s="36">
        <v>0.48700421969544</v>
      </c>
      <c r="O25" s="36">
        <v>0.53773368552265799</v>
      </c>
      <c r="P25" s="36">
        <v>0.52300273277315001</v>
      </c>
      <c r="Q25" s="36">
        <v>0.86876231860321995</v>
      </c>
      <c r="R25" s="36">
        <f t="shared" si="1"/>
        <v>0.604125739148617</v>
      </c>
      <c r="T25" s="225">
        <f t="shared" si="2"/>
        <v>0.54371316523375535</v>
      </c>
      <c r="U25" s="225">
        <f t="shared" si="3"/>
        <v>5.6367383948303804E-2</v>
      </c>
    </row>
    <row r="26" spans="1:21" x14ac:dyDescent="0.25">
      <c r="A26" s="225" t="s">
        <v>230</v>
      </c>
      <c r="B26" s="225" t="s">
        <v>231</v>
      </c>
      <c r="C26" s="225" t="s">
        <v>231</v>
      </c>
      <c r="D26" s="225">
        <v>243</v>
      </c>
      <c r="E26" s="225" t="s">
        <v>232</v>
      </c>
      <c r="J26" s="172" t="str">
        <f t="shared" si="0"/>
        <v>Breast -243</v>
      </c>
      <c r="K26" s="37">
        <v>0.3121840913811007</v>
      </c>
      <c r="L26" s="245">
        <v>4.0061962614231728E-2</v>
      </c>
      <c r="N26" s="36">
        <v>0.27234741782771599</v>
      </c>
      <c r="O26" s="36">
        <v>0.31405366968805798</v>
      </c>
      <c r="P26" s="36">
        <v>0.339452096455166</v>
      </c>
      <c r="Q26" s="36">
        <v>0.36486400076367298</v>
      </c>
      <c r="R26" s="36">
        <f t="shared" si="1"/>
        <v>0.32267929618365321</v>
      </c>
      <c r="T26" s="225">
        <f t="shared" si="2"/>
        <v>0.29041136656528788</v>
      </c>
      <c r="U26" s="225">
        <f t="shared" si="3"/>
        <v>9.925040037321942E-3</v>
      </c>
    </row>
    <row r="27" spans="1:21" x14ac:dyDescent="0.25">
      <c r="A27" s="225" t="s">
        <v>230</v>
      </c>
      <c r="B27" s="225" t="s">
        <v>231</v>
      </c>
      <c r="C27" s="225" t="s">
        <v>231</v>
      </c>
      <c r="D27" s="225">
        <v>247</v>
      </c>
      <c r="E27" s="225" t="s">
        <v>232</v>
      </c>
      <c r="J27" s="172" t="str">
        <f t="shared" si="0"/>
        <v>Breast -247</v>
      </c>
      <c r="K27" s="37">
        <v>0.3488392143582798</v>
      </c>
      <c r="L27" s="245">
        <v>1.0957115594566434E-2</v>
      </c>
      <c r="N27" s="36">
        <v>0.20266179002228699</v>
      </c>
      <c r="O27" s="36">
        <v>0.25691563292544001</v>
      </c>
      <c r="P27" s="36">
        <v>0.36237065560478998</v>
      </c>
      <c r="Q27" s="36">
        <v>0.426766348410967</v>
      </c>
      <c r="R27" s="36">
        <f t="shared" si="1"/>
        <v>0.312178606740871</v>
      </c>
      <c r="T27" s="225">
        <f t="shared" si="2"/>
        <v>0.2809607460667839</v>
      </c>
      <c r="U27" s="225">
        <f t="shared" si="3"/>
        <v>8.9038284858509245E-2</v>
      </c>
    </row>
    <row r="28" spans="1:21" x14ac:dyDescent="0.25">
      <c r="N28" s="36"/>
      <c r="O28" s="36"/>
      <c r="P28" s="36"/>
      <c r="Q28" s="36"/>
      <c r="R28" s="36"/>
    </row>
    <row r="29" spans="1:21" x14ac:dyDescent="0.25">
      <c r="N29" s="264" t="s">
        <v>237</v>
      </c>
      <c r="O29" s="264"/>
      <c r="P29" s="264"/>
      <c r="Q29" s="264"/>
      <c r="R29" s="36"/>
    </row>
    <row r="30" spans="1:21" x14ac:dyDescent="0.25">
      <c r="N30" s="113" t="s">
        <v>238</v>
      </c>
      <c r="O30" s="113" t="s">
        <v>239</v>
      </c>
      <c r="P30" s="113" t="s">
        <v>200</v>
      </c>
      <c r="Q30" s="113" t="s">
        <v>240</v>
      </c>
      <c r="R30" s="113" t="s">
        <v>241</v>
      </c>
    </row>
    <row r="31" spans="1:21" x14ac:dyDescent="0.25">
      <c r="N31" s="36">
        <v>2.6754399983503801E-2</v>
      </c>
      <c r="O31" s="113">
        <v>2.82388003684334E-2</v>
      </c>
      <c r="P31" s="36">
        <v>2.4047297614947699E-2</v>
      </c>
      <c r="Q31" s="36">
        <v>3.2044429224463697E-2</v>
      </c>
      <c r="R31" s="36">
        <f xml:space="preserve"> SQRT(N31^2+O31^2+P31^2+Q31^2)/COUNT(N31:Q31)</f>
        <v>1.3960537533591505E-2</v>
      </c>
    </row>
    <row r="32" spans="1:21" x14ac:dyDescent="0.25">
      <c r="N32" s="36">
        <v>2.9331201960263599E-2</v>
      </c>
      <c r="O32" s="36">
        <v>2.74327506605276E-2</v>
      </c>
      <c r="P32" s="36">
        <v>2.6200325843760201E-2</v>
      </c>
      <c r="Q32" s="36">
        <v>2.6487939596192001E-2</v>
      </c>
      <c r="R32" s="36">
        <f t="shared" ref="R32:R55" si="4" xml:space="preserve"> SQRT(N32^2+O32^2+P32^2+Q32^2)/COUNT(N32:Q32)</f>
        <v>1.3695216399365448E-2</v>
      </c>
    </row>
    <row r="33" spans="14:18" x14ac:dyDescent="0.25">
      <c r="N33" s="36">
        <v>3.2294252200146201E-2</v>
      </c>
      <c r="O33" s="36">
        <v>3.4828461803653697E-2</v>
      </c>
      <c r="P33" s="36">
        <v>3.6525775522218001E-2</v>
      </c>
      <c r="Q33" s="36">
        <v>2.87356090277829E-2</v>
      </c>
      <c r="R33" s="36">
        <f t="shared" si="4"/>
        <v>1.6612886527618158E-2</v>
      </c>
    </row>
    <row r="34" spans="14:18" x14ac:dyDescent="0.25">
      <c r="N34" s="36">
        <v>2.93558053738186E-2</v>
      </c>
      <c r="O34" s="36">
        <v>3.0741118577874101E-2</v>
      </c>
      <c r="P34" s="36">
        <v>2.7884964682642E-2</v>
      </c>
      <c r="Q34" s="36">
        <v>3.03874951296659E-2</v>
      </c>
      <c r="R34" s="36">
        <f t="shared" si="4"/>
        <v>1.480656694716084E-2</v>
      </c>
    </row>
    <row r="35" spans="14:18" x14ac:dyDescent="0.25">
      <c r="N35" s="36">
        <v>4.5704118686109498E-2</v>
      </c>
      <c r="O35" s="36">
        <v>4.05889940028029E-2</v>
      </c>
      <c r="P35" s="36">
        <v>4.4103732615005699E-2</v>
      </c>
      <c r="Q35" s="36">
        <v>4.1303757553176002E-2</v>
      </c>
      <c r="R35" s="36">
        <f t="shared" si="4"/>
        <v>2.1487601828759612E-2</v>
      </c>
    </row>
    <row r="36" spans="14:18" x14ac:dyDescent="0.25">
      <c r="N36" s="36">
        <v>3.1871441840335697E-2</v>
      </c>
      <c r="O36" s="36">
        <v>2.9625214242862401E-2</v>
      </c>
      <c r="P36" s="36">
        <v>2.6911255586184402E-2</v>
      </c>
      <c r="Q36" s="36">
        <v>3.1961703839497403E-2</v>
      </c>
      <c r="R36" s="36">
        <f t="shared" si="4"/>
        <v>1.5081462780235547E-2</v>
      </c>
    </row>
    <row r="37" spans="14:18" x14ac:dyDescent="0.25">
      <c r="N37" s="36">
        <v>3.27200126859487E-2</v>
      </c>
      <c r="O37" s="36">
        <v>3.1356125592018301E-2</v>
      </c>
      <c r="P37" s="36">
        <v>2.94080042285969E-2</v>
      </c>
      <c r="Q37" s="36">
        <v>3.05414452372328E-2</v>
      </c>
      <c r="R37" s="36">
        <f t="shared" si="4"/>
        <v>1.5514945279067077E-2</v>
      </c>
    </row>
    <row r="38" spans="14:18" x14ac:dyDescent="0.25">
      <c r="N38" s="36">
        <v>3.13851431092836E-2</v>
      </c>
      <c r="O38" s="36">
        <v>3.33253144416659E-2</v>
      </c>
      <c r="P38" s="36">
        <v>3.4027724275429203E-2</v>
      </c>
      <c r="Q38" s="36">
        <v>3.0956771477871601E-2</v>
      </c>
      <c r="R38" s="36">
        <f t="shared" si="4"/>
        <v>1.6224617696428006E-2</v>
      </c>
    </row>
    <row r="39" spans="14:18" x14ac:dyDescent="0.25">
      <c r="N39" s="36">
        <v>2.9725997686880699E-2</v>
      </c>
      <c r="O39" s="36">
        <v>2.7380859464325599E-2</v>
      </c>
      <c r="P39" s="36">
        <v>2.7492632124968601E-2</v>
      </c>
      <c r="Q39" s="36">
        <v>2.9284609951392999E-2</v>
      </c>
      <c r="R39" s="36">
        <f t="shared" si="4"/>
        <v>1.4245129879737993E-2</v>
      </c>
    </row>
    <row r="40" spans="14:18" x14ac:dyDescent="0.25">
      <c r="N40" s="36">
        <v>2.8829902739111499E-2</v>
      </c>
      <c r="O40" s="36">
        <v>2.7850133061837399E-2</v>
      </c>
      <c r="P40" s="36">
        <v>2.9508460754632201E-2</v>
      </c>
      <c r="Q40" s="36">
        <v>2.70823527451311E-2</v>
      </c>
      <c r="R40" s="36">
        <f t="shared" si="4"/>
        <v>1.4166413382160408E-2</v>
      </c>
    </row>
    <row r="41" spans="14:18" x14ac:dyDescent="0.25">
      <c r="N41" s="36">
        <v>2.82676552185127E-2</v>
      </c>
      <c r="O41" s="36">
        <v>2.9750022469150799E-2</v>
      </c>
      <c r="P41" s="36">
        <v>3.0963673650283199E-2</v>
      </c>
      <c r="Q41" s="36">
        <v>2.63889313398003E-2</v>
      </c>
      <c r="R41" s="36">
        <f t="shared" si="4"/>
        <v>1.4446558741716015E-2</v>
      </c>
    </row>
    <row r="42" spans="14:18" x14ac:dyDescent="0.25">
      <c r="N42" s="36">
        <v>2.5771453845146199E-2</v>
      </c>
      <c r="O42" s="36">
        <v>2.5557953517412101E-2</v>
      </c>
      <c r="P42" s="36">
        <v>2.4073036706790001E-2</v>
      </c>
      <c r="Q42" s="36">
        <v>2.5779477510732798E-2</v>
      </c>
      <c r="R42" s="36">
        <f t="shared" si="4"/>
        <v>1.2652740262250346E-2</v>
      </c>
    </row>
    <row r="43" spans="14:18" x14ac:dyDescent="0.25">
      <c r="N43" s="36">
        <v>2.78630471072309E-2</v>
      </c>
      <c r="O43" s="36">
        <v>3.2980134592279199E-2</v>
      </c>
      <c r="P43" s="36">
        <v>2.8213228580051299E-2</v>
      </c>
      <c r="Q43" s="36">
        <v>2.4945558464268699E-2</v>
      </c>
      <c r="R43" s="36">
        <f t="shared" si="4"/>
        <v>1.432285286227287E-2</v>
      </c>
    </row>
    <row r="44" spans="14:18" x14ac:dyDescent="0.25">
      <c r="N44" s="36">
        <v>2.7619524134149E-2</v>
      </c>
      <c r="O44" s="36">
        <v>2.6278445865226301E-2</v>
      </c>
      <c r="P44" s="36">
        <v>2.9074723727466702E-2</v>
      </c>
      <c r="Q44" s="36">
        <v>2.8008137234073499E-2</v>
      </c>
      <c r="R44" s="36">
        <f t="shared" si="4"/>
        <v>1.3881620361199909E-2</v>
      </c>
    </row>
    <row r="45" spans="14:18" x14ac:dyDescent="0.25">
      <c r="N45" s="36">
        <v>2.4348663331738001E-2</v>
      </c>
      <c r="O45" s="36">
        <v>2.8714258971423798E-2</v>
      </c>
      <c r="P45" s="36">
        <v>2.3928164006383899E-2</v>
      </c>
      <c r="Q45" s="36">
        <v>2.75839157419847E-2</v>
      </c>
      <c r="R45" s="36">
        <f t="shared" si="4"/>
        <v>1.3112006698770483E-2</v>
      </c>
    </row>
    <row r="46" spans="14:18" x14ac:dyDescent="0.25">
      <c r="N46" s="36">
        <v>2.4070628923802601E-2</v>
      </c>
      <c r="O46" s="36">
        <v>2.6117357249820599E-2</v>
      </c>
      <c r="P46" s="36">
        <v>2.7793831845620301E-2</v>
      </c>
      <c r="Q46" s="36">
        <v>2.4534943655380899E-2</v>
      </c>
      <c r="R46" s="36">
        <f t="shared" si="4"/>
        <v>1.2835429665912756E-2</v>
      </c>
    </row>
    <row r="47" spans="14:18" x14ac:dyDescent="0.25">
      <c r="N47" s="36">
        <v>6.5956328486228594E-2</v>
      </c>
      <c r="O47" s="36">
        <v>6.3837091573755098E-2</v>
      </c>
      <c r="P47" s="36">
        <v>6.5899657378887699E-2</v>
      </c>
      <c r="Q47" s="36">
        <v>5.3663602064092798E-2</v>
      </c>
      <c r="R47" s="36">
        <f t="shared" si="4"/>
        <v>3.1272950129792053E-2</v>
      </c>
    </row>
    <row r="48" spans="14:18" x14ac:dyDescent="0.25">
      <c r="N48" s="36">
        <v>2.44250325801437E-2</v>
      </c>
      <c r="O48" s="36">
        <v>2.6251259170878598E-2</v>
      </c>
      <c r="P48" s="36">
        <v>2.14050632731136E-2</v>
      </c>
      <c r="Q48" s="36">
        <v>2.58167771389184E-2</v>
      </c>
      <c r="R48" s="36">
        <f t="shared" si="4"/>
        <v>1.2273939720410415E-2</v>
      </c>
    </row>
    <row r="49" spans="14:18" x14ac:dyDescent="0.25">
      <c r="N49" s="36">
        <v>7.1988091893226802E-2</v>
      </c>
      <c r="O49" s="36">
        <v>7.6488834630542998E-2</v>
      </c>
      <c r="P49" s="36">
        <v>5.6908677580388402E-2</v>
      </c>
      <c r="Q49" s="36">
        <v>6.5031024512069602E-2</v>
      </c>
      <c r="R49" s="36">
        <f t="shared" si="4"/>
        <v>3.4004098034836387E-2</v>
      </c>
    </row>
    <row r="50" spans="14:18" x14ac:dyDescent="0.25">
      <c r="N50" s="36">
        <v>6.6331273148857298E-2</v>
      </c>
      <c r="O50" s="36">
        <v>6.05286047642771E-2</v>
      </c>
      <c r="P50" s="36">
        <v>6.39561783209074E-2</v>
      </c>
      <c r="Q50" s="36">
        <v>6.1681143186263901E-2</v>
      </c>
      <c r="R50" s="36">
        <f t="shared" si="4"/>
        <v>3.1581745085609264E-2</v>
      </c>
    </row>
    <row r="51" spans="14:18" x14ac:dyDescent="0.25">
      <c r="N51" s="36">
        <v>2.3496628670381398E-2</v>
      </c>
      <c r="O51" s="36">
        <v>2.8444376124204099E-2</v>
      </c>
      <c r="P51" s="36">
        <v>2.2775510209903999E-2</v>
      </c>
      <c r="Q51" s="36">
        <v>2.4500874358011699E-2</v>
      </c>
      <c r="R51" s="36">
        <f t="shared" si="4"/>
        <v>1.245037851231213E-2</v>
      </c>
    </row>
    <row r="52" spans="14:18" x14ac:dyDescent="0.25">
      <c r="N52" s="36">
        <v>7.42898348651721E-2</v>
      </c>
      <c r="O52" s="36">
        <v>5.7392643018824602E-2</v>
      </c>
      <c r="P52" s="36">
        <v>7.4973865982218404E-2</v>
      </c>
      <c r="Q52" s="36">
        <v>7.6005176749601597E-2</v>
      </c>
      <c r="R52" s="36">
        <f t="shared" si="4"/>
        <v>3.5541140342952034E-2</v>
      </c>
    </row>
    <row r="53" spans="14:18" x14ac:dyDescent="0.25">
      <c r="N53" s="36">
        <v>2.9867481789701601E-2</v>
      </c>
      <c r="O53" s="36">
        <v>3.1302015567959501E-2</v>
      </c>
      <c r="P53" s="36">
        <v>7.9470265244880101E-2</v>
      </c>
      <c r="Q53" s="36">
        <v>0.233610187472406</v>
      </c>
      <c r="R53" s="36">
        <f t="shared" si="4"/>
        <v>6.263042660922645E-2</v>
      </c>
    </row>
    <row r="54" spans="14:18" x14ac:dyDescent="0.25">
      <c r="N54" s="36">
        <v>2.1962095773627E-2</v>
      </c>
      <c r="O54" s="36">
        <v>2.1963971496973701E-2</v>
      </c>
      <c r="P54" s="36">
        <v>2.14581248253169E-2</v>
      </c>
      <c r="Q54" s="36">
        <v>2.2816770287756302E-2</v>
      </c>
      <c r="R54" s="36">
        <f t="shared" si="4"/>
        <v>1.1027822263691046E-2</v>
      </c>
    </row>
    <row r="55" spans="14:18" x14ac:dyDescent="0.25">
      <c r="N55" s="36">
        <v>0.110256120243725</v>
      </c>
      <c r="O55" s="36">
        <v>0.107770969699564</v>
      </c>
      <c r="P55" s="36">
        <v>0.25011909761809398</v>
      </c>
      <c r="Q55" s="36">
        <v>0.26508164965198799</v>
      </c>
      <c r="R55" s="36">
        <f t="shared" si="4"/>
        <v>9.8931427620565823E-2</v>
      </c>
    </row>
  </sheetData>
  <mergeCells count="4">
    <mergeCell ref="N1:R1"/>
    <mergeCell ref="K1:L1"/>
    <mergeCell ref="N29:Q29"/>
    <mergeCell ref="T1:U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9"/>
  <sheetViews>
    <sheetView workbookViewId="0">
      <selection activeCell="I45" sqref="I45"/>
    </sheetView>
  </sheetViews>
  <sheetFormatPr defaultRowHeight="15" x14ac:dyDescent="0.25"/>
  <cols>
    <col min="1" max="1" width="16.28515625" customWidth="1"/>
    <col min="2" max="2" width="17.7109375" customWidth="1"/>
    <col min="3" max="3" width="13.28515625" customWidth="1"/>
    <col min="4" max="5" width="13.28515625" style="225" customWidth="1"/>
    <col min="6" max="6" width="13.140625" customWidth="1"/>
    <col min="7" max="7" width="13.28515625" customWidth="1"/>
    <col min="12" max="12" width="27.42578125" customWidth="1"/>
    <col min="14" max="14" width="13.140625" customWidth="1"/>
    <col min="15" max="15" width="15.42578125" customWidth="1"/>
  </cols>
  <sheetData>
    <row r="3" spans="1:15" x14ac:dyDescent="0.25">
      <c r="A3" s="225"/>
      <c r="B3" s="261" t="s">
        <v>150</v>
      </c>
      <c r="C3" s="261"/>
      <c r="D3" s="235"/>
      <c r="E3" s="235"/>
      <c r="F3" s="261" t="s">
        <v>269</v>
      </c>
      <c r="G3" s="261"/>
    </row>
    <row r="4" spans="1:15" x14ac:dyDescent="0.25">
      <c r="A4" s="113" t="s">
        <v>236</v>
      </c>
      <c r="B4" s="113" t="s">
        <v>234</v>
      </c>
      <c r="C4" s="113" t="s">
        <v>125</v>
      </c>
      <c r="D4" s="113"/>
      <c r="E4" s="113"/>
      <c r="F4" s="113" t="s">
        <v>205</v>
      </c>
      <c r="G4" s="113" t="s">
        <v>241</v>
      </c>
      <c r="L4" s="17" t="s">
        <v>7</v>
      </c>
      <c r="M4" s="225"/>
      <c r="N4" s="225"/>
      <c r="O4" s="225"/>
    </row>
    <row r="5" spans="1:15" x14ac:dyDescent="0.25">
      <c r="A5" s="236" t="s">
        <v>267</v>
      </c>
      <c r="B5" s="237">
        <v>0.3121840913811007</v>
      </c>
      <c r="C5" s="246">
        <v>4.0061962614231728E-2</v>
      </c>
      <c r="D5" s="37"/>
      <c r="E5" s="37"/>
      <c r="F5" s="241">
        <v>0.32267929618365321</v>
      </c>
      <c r="G5" s="242">
        <v>1.1027822263691046E-2</v>
      </c>
      <c r="L5" s="225"/>
      <c r="M5" s="261" t="s">
        <v>271</v>
      </c>
      <c r="N5" s="261"/>
      <c r="O5" s="261"/>
    </row>
    <row r="6" spans="1:15" x14ac:dyDescent="0.25">
      <c r="A6" s="239" t="s">
        <v>268</v>
      </c>
      <c r="B6" s="240">
        <v>0.3488392143582798</v>
      </c>
      <c r="C6" s="247">
        <v>1.0957115594566434E-2</v>
      </c>
      <c r="D6" s="37"/>
      <c r="E6" s="37"/>
      <c r="F6" s="243">
        <v>0.312178606740871</v>
      </c>
      <c r="G6" s="138">
        <v>9.8931427620565823E-2</v>
      </c>
      <c r="L6" s="17"/>
      <c r="M6" s="235" t="s">
        <v>230</v>
      </c>
      <c r="N6" s="235" t="s">
        <v>272</v>
      </c>
      <c r="O6" s="235" t="s">
        <v>161</v>
      </c>
    </row>
    <row r="7" spans="1:15" s="225" customFormat="1" x14ac:dyDescent="0.25">
      <c r="A7" s="145" t="s">
        <v>31</v>
      </c>
      <c r="B7" s="37">
        <f>AVERAGE(B5:B6)</f>
        <v>0.33051165286969025</v>
      </c>
      <c r="C7" s="37">
        <f>SQRT(C5^2+C6^2)/COUNT(C5:C6)</f>
        <v>2.0766675411923737E-2</v>
      </c>
      <c r="D7" s="37"/>
      <c r="E7" s="145" t="s">
        <v>31</v>
      </c>
      <c r="F7" s="37">
        <f>AVERAGE(F5:F6)</f>
        <v>0.31742895146226213</v>
      </c>
      <c r="G7" s="37">
        <f>SQRT(G5^2+G6^2)/COUNT(G5:G6)</f>
        <v>4.9772081117135374E-2</v>
      </c>
      <c r="L7" s="17" t="s">
        <v>120</v>
      </c>
      <c r="M7" s="36">
        <f>B7</f>
        <v>0.33051165286969025</v>
      </c>
      <c r="N7" s="36">
        <f>B14</f>
        <v>0.45182540381525216</v>
      </c>
      <c r="O7" s="36">
        <f>B36</f>
        <v>0.38043384351794574</v>
      </c>
    </row>
    <row r="8" spans="1:15" s="225" customFormat="1" x14ac:dyDescent="0.25">
      <c r="A8" s="145" t="s">
        <v>270</v>
      </c>
      <c r="B8" s="37">
        <f>STDEV(B5:B6)/SQRT(COUNT(B5:B6))</f>
        <v>1.8327561488589546E-2</v>
      </c>
      <c r="C8" s="37"/>
      <c r="D8" s="37"/>
      <c r="E8" s="145" t="s">
        <v>270</v>
      </c>
      <c r="F8" s="37">
        <f>STDEV(F5:F6)/SQRT(COUNT(F5:F6))</f>
        <v>5.2503447213911036E-3</v>
      </c>
      <c r="G8" s="37"/>
      <c r="L8" s="17" t="s">
        <v>269</v>
      </c>
      <c r="M8" s="36">
        <f>F7</f>
        <v>0.31742895146226213</v>
      </c>
      <c r="N8" s="36">
        <f>F14</f>
        <v>0.47883809312692932</v>
      </c>
      <c r="O8" s="36">
        <f>F36</f>
        <v>0.53299881242577529</v>
      </c>
    </row>
    <row r="9" spans="1:15" s="225" customFormat="1" x14ac:dyDescent="0.25">
      <c r="A9" s="172"/>
      <c r="B9" s="37"/>
      <c r="C9" s="37"/>
      <c r="D9" s="37"/>
      <c r="E9" s="37"/>
      <c r="F9" s="36"/>
      <c r="G9" s="36"/>
      <c r="L9" s="17" t="s">
        <v>273</v>
      </c>
      <c r="M9" s="36"/>
      <c r="N9" s="36"/>
      <c r="O9" s="36"/>
    </row>
    <row r="10" spans="1:15" x14ac:dyDescent="0.25">
      <c r="A10" s="236" t="s">
        <v>265</v>
      </c>
      <c r="B10" s="237">
        <v>0.42125360561582642</v>
      </c>
      <c r="C10" s="246">
        <v>1.2524925454503705E-2</v>
      </c>
      <c r="D10" s="37"/>
      <c r="E10" s="37"/>
      <c r="F10" s="241">
        <v>0.50104107906288098</v>
      </c>
      <c r="G10" s="242">
        <v>3.5541140342952034E-2</v>
      </c>
      <c r="L10" s="17"/>
      <c r="M10" s="225"/>
      <c r="N10" s="225"/>
      <c r="O10" s="225"/>
    </row>
    <row r="11" spans="1:15" x14ac:dyDescent="0.25">
      <c r="A11" s="238" t="s">
        <v>263</v>
      </c>
      <c r="B11" s="172">
        <v>0.40191357944027012</v>
      </c>
      <c r="C11" s="248">
        <v>1.9554143407105228E-2</v>
      </c>
      <c r="D11" s="37"/>
      <c r="E11" s="37"/>
      <c r="F11" s="244">
        <v>0.45727107867576022</v>
      </c>
      <c r="G11" s="135">
        <v>3.1581745085609264E-2</v>
      </c>
      <c r="L11" s="17" t="s">
        <v>125</v>
      </c>
      <c r="M11" s="225"/>
      <c r="N11" s="225"/>
      <c r="O11" s="225"/>
    </row>
    <row r="12" spans="1:15" x14ac:dyDescent="0.25">
      <c r="A12" s="238" t="s">
        <v>262</v>
      </c>
      <c r="B12" s="172">
        <v>0.44967644915534943</v>
      </c>
      <c r="C12" s="248">
        <v>5.395776977455068E-3</v>
      </c>
      <c r="D12" s="37"/>
      <c r="E12" s="37"/>
      <c r="F12" s="244">
        <v>0.46304957455073931</v>
      </c>
      <c r="G12" s="135">
        <v>3.4004098034836387E-2</v>
      </c>
      <c r="L12" s="17"/>
      <c r="M12" s="261" t="s">
        <v>271</v>
      </c>
      <c r="N12" s="261"/>
      <c r="O12" s="261"/>
    </row>
    <row r="13" spans="1:15" x14ac:dyDescent="0.25">
      <c r="A13" s="239" t="s">
        <v>260</v>
      </c>
      <c r="B13" s="240">
        <v>0.53445798104956266</v>
      </c>
      <c r="C13" s="247">
        <v>1.0095156097023879E-2</v>
      </c>
      <c r="D13" s="37"/>
      <c r="E13" s="37"/>
      <c r="F13" s="243">
        <v>0.49399064021833677</v>
      </c>
      <c r="G13" s="138">
        <v>3.1272950129792053E-2</v>
      </c>
      <c r="L13" s="17"/>
      <c r="M13" s="235" t="s">
        <v>230</v>
      </c>
      <c r="N13" s="235" t="s">
        <v>272</v>
      </c>
      <c r="O13" s="235" t="s">
        <v>161</v>
      </c>
    </row>
    <row r="14" spans="1:15" s="225" customFormat="1" x14ac:dyDescent="0.25">
      <c r="A14" s="145" t="s">
        <v>31</v>
      </c>
      <c r="B14" s="37">
        <f>AVERAGE(B10:B13)</f>
        <v>0.45182540381525216</v>
      </c>
      <c r="C14" s="37">
        <f>SQRT(C10^2+C11^2+C12^2+C13^2)/COUNT(C10:C13)</f>
        <v>6.4723685185574852E-3</v>
      </c>
      <c r="D14" s="37"/>
      <c r="E14" s="145" t="s">
        <v>31</v>
      </c>
      <c r="F14" s="37">
        <f>AVERAGE(F10:F13)</f>
        <v>0.47883809312692932</v>
      </c>
      <c r="G14" s="37">
        <f>SQRT(G10^2+G11^2+G12^2+G13^2)/COUNT(G10:G13)</f>
        <v>1.6573426344062506E-2</v>
      </c>
      <c r="L14" s="17" t="s">
        <v>120</v>
      </c>
      <c r="M14" s="36">
        <f>C7</f>
        <v>2.0766675411923737E-2</v>
      </c>
      <c r="N14" s="36">
        <f>C14</f>
        <v>6.4723685185574852E-3</v>
      </c>
      <c r="O14" s="36">
        <f>C36</f>
        <v>5.0556261899854349E-2</v>
      </c>
    </row>
    <row r="15" spans="1:15" s="225" customFormat="1" x14ac:dyDescent="0.25">
      <c r="A15" s="145" t="s">
        <v>270</v>
      </c>
      <c r="B15" s="37">
        <f>STDEV(B10:B13)/SQRT(COUNT(B10:B13))</f>
        <v>2.9238367892348963E-2</v>
      </c>
      <c r="C15" s="37"/>
      <c r="D15" s="37"/>
      <c r="E15" s="145" t="s">
        <v>270</v>
      </c>
      <c r="F15" s="37">
        <f>STDEV(F10:F13)/SQRT(COUNT(F10:F13))</f>
        <v>1.0942979861525461E-2</v>
      </c>
      <c r="G15" s="37"/>
      <c r="L15" s="17" t="s">
        <v>269</v>
      </c>
      <c r="M15" s="36">
        <f>G7</f>
        <v>4.9772081117135374E-2</v>
      </c>
      <c r="N15" s="36">
        <f>G14</f>
        <v>1.6573426344062506E-2</v>
      </c>
      <c r="O15" s="36">
        <f>G36</f>
        <v>4.9758608530692076E-2</v>
      </c>
    </row>
    <row r="16" spans="1:15" s="225" customFormat="1" x14ac:dyDescent="0.25">
      <c r="A16" s="172"/>
      <c r="B16" s="37"/>
      <c r="C16" s="37"/>
      <c r="D16" s="37"/>
      <c r="E16" s="37"/>
      <c r="F16" s="36"/>
      <c r="G16" s="36"/>
      <c r="L16" s="17" t="s">
        <v>273</v>
      </c>
      <c r="M16" s="36"/>
      <c r="N16" s="36"/>
      <c r="O16" s="36"/>
    </row>
    <row r="17" spans="1:15" x14ac:dyDescent="0.25">
      <c r="A17" s="236" t="s">
        <v>261</v>
      </c>
      <c r="B17" s="237">
        <v>0.39084259740259741</v>
      </c>
      <c r="C17" s="246">
        <v>5.0081818181818248E-3</v>
      </c>
      <c r="D17" s="37"/>
      <c r="E17" s="37"/>
      <c r="F17" s="241">
        <v>0.43514095569799904</v>
      </c>
      <c r="G17" s="242">
        <v>1.2273939720410415E-2</v>
      </c>
      <c r="L17" s="17"/>
      <c r="M17" s="225"/>
      <c r="N17" s="225"/>
      <c r="O17" s="225"/>
    </row>
    <row r="18" spans="1:15" x14ac:dyDescent="0.25">
      <c r="A18" s="238" t="s">
        <v>259</v>
      </c>
      <c r="B18" s="172">
        <v>0.45187441698572922</v>
      </c>
      <c r="C18" s="248">
        <v>1.8382947811463522E-2</v>
      </c>
      <c r="D18" s="37"/>
      <c r="E18" s="37"/>
      <c r="F18" s="244">
        <v>0.41808681174977474</v>
      </c>
      <c r="G18" s="135">
        <v>1.2835429665912756E-2</v>
      </c>
      <c r="L18" s="17" t="s">
        <v>274</v>
      </c>
      <c r="M18" s="225"/>
      <c r="N18" s="225"/>
      <c r="O18" s="225"/>
    </row>
    <row r="19" spans="1:15" x14ac:dyDescent="0.25">
      <c r="A19" s="238" t="s">
        <v>258</v>
      </c>
      <c r="B19" s="172">
        <v>0.29320333404573629</v>
      </c>
      <c r="C19" s="248">
        <v>2.7491820718466054E-2</v>
      </c>
      <c r="D19" s="37"/>
      <c r="E19" s="37"/>
      <c r="F19" s="244">
        <v>0.41224261286047398</v>
      </c>
      <c r="G19" s="135">
        <v>1.3112006698770483E-2</v>
      </c>
      <c r="L19" s="17"/>
      <c r="M19" s="261" t="s">
        <v>271</v>
      </c>
      <c r="N19" s="261"/>
      <c r="O19" s="261"/>
    </row>
    <row r="20" spans="1:15" x14ac:dyDescent="0.25">
      <c r="A20" s="238" t="s">
        <v>257</v>
      </c>
      <c r="B20" s="172">
        <v>0.31894466159226492</v>
      </c>
      <c r="C20" s="248">
        <v>1.0665026820801431E-2</v>
      </c>
      <c r="D20" s="37"/>
      <c r="E20" s="37"/>
      <c r="F20" s="244">
        <v>0.45574811649763197</v>
      </c>
      <c r="G20" s="135">
        <v>1.3881620361199909E-2</v>
      </c>
      <c r="L20" s="17"/>
      <c r="M20" s="235" t="s">
        <v>230</v>
      </c>
      <c r="N20" s="235" t="s">
        <v>272</v>
      </c>
      <c r="O20" s="235" t="s">
        <v>161</v>
      </c>
    </row>
    <row r="21" spans="1:15" x14ac:dyDescent="0.25">
      <c r="A21" s="238" t="s">
        <v>254</v>
      </c>
      <c r="B21" s="172">
        <v>0.35768891055325369</v>
      </c>
      <c r="C21" s="248">
        <v>1.8786031429858543E-2</v>
      </c>
      <c r="D21" s="37"/>
      <c r="E21" s="37"/>
      <c r="F21" s="244">
        <v>0.51878594700782299</v>
      </c>
      <c r="G21" s="135">
        <v>1.4446558741716015E-2</v>
      </c>
      <c r="L21" s="17" t="s">
        <v>120</v>
      </c>
      <c r="M21" s="36">
        <f>1.96*M29</f>
        <v>3.592202051763551E-2</v>
      </c>
      <c r="N21" s="36">
        <f t="shared" ref="N21:O22" si="0">1.96*N29</f>
        <v>5.7307201069003964E-2</v>
      </c>
      <c r="O21" s="36">
        <f t="shared" si="0"/>
        <v>2.5249983739376775E-2</v>
      </c>
    </row>
    <row r="22" spans="1:15" x14ac:dyDescent="0.25">
      <c r="A22" s="238" t="s">
        <v>253</v>
      </c>
      <c r="B22" s="172">
        <v>0.33291410381978453</v>
      </c>
      <c r="C22" s="248">
        <v>1.1716356513222328E-2</v>
      </c>
      <c r="D22" s="37"/>
      <c r="E22" s="37"/>
      <c r="F22" s="244">
        <v>0.47925294869812851</v>
      </c>
      <c r="G22" s="135">
        <v>1.4166413382160408E-2</v>
      </c>
      <c r="L22" s="17" t="s">
        <v>269</v>
      </c>
      <c r="M22" s="36">
        <f>1.96*M30</f>
        <v>1.0290675653926563E-2</v>
      </c>
      <c r="N22" s="36">
        <f t="shared" si="0"/>
        <v>2.1448240528589901E-2</v>
      </c>
      <c r="O22" s="36">
        <f t="shared" si="0"/>
        <v>6.1204990071035872E-2</v>
      </c>
    </row>
    <row r="23" spans="1:15" x14ac:dyDescent="0.25">
      <c r="A23" s="238" t="s">
        <v>266</v>
      </c>
      <c r="B23" s="172">
        <v>0.43319695956217696</v>
      </c>
      <c r="C23" s="248">
        <v>7.5519241636365753E-2</v>
      </c>
      <c r="D23" s="37"/>
      <c r="E23" s="37"/>
      <c r="F23" s="244">
        <v>0.604125739148617</v>
      </c>
      <c r="G23" s="135">
        <v>6.263042660922645E-2</v>
      </c>
      <c r="L23" s="17" t="s">
        <v>273</v>
      </c>
      <c r="M23" s="36"/>
      <c r="N23" s="36"/>
      <c r="O23" s="36"/>
    </row>
    <row r="24" spans="1:15" x14ac:dyDescent="0.25">
      <c r="A24" s="238" t="s">
        <v>255</v>
      </c>
      <c r="B24" s="172">
        <v>0.34484733087330871</v>
      </c>
      <c r="C24" s="248">
        <v>1.8730778091281177E-2</v>
      </c>
      <c r="D24" s="37"/>
      <c r="E24" s="37"/>
      <c r="F24" s="244">
        <v>0.45958416171842698</v>
      </c>
      <c r="G24" s="135">
        <v>1.2652740262250346E-2</v>
      </c>
      <c r="L24" s="225"/>
      <c r="M24" s="225"/>
      <c r="N24" s="225"/>
      <c r="O24" s="225"/>
    </row>
    <row r="25" spans="1:15" x14ac:dyDescent="0.25">
      <c r="A25" s="238" t="s">
        <v>256</v>
      </c>
      <c r="B25" s="172">
        <v>0.38988343420757682</v>
      </c>
      <c r="C25" s="248">
        <v>1.0417440050047876E-2</v>
      </c>
      <c r="D25" s="37"/>
      <c r="E25" s="37"/>
      <c r="F25" s="244">
        <v>0.50563018190936559</v>
      </c>
      <c r="G25" s="135">
        <v>1.432285286227287E-2</v>
      </c>
      <c r="L25" s="225"/>
      <c r="M25" s="225"/>
      <c r="N25" s="225"/>
      <c r="O25" s="225"/>
    </row>
    <row r="26" spans="1:15" x14ac:dyDescent="0.25">
      <c r="A26" s="238" t="s">
        <v>251</v>
      </c>
      <c r="B26" s="172">
        <v>0.35837689501418724</v>
      </c>
      <c r="C26" s="248">
        <v>1.5217056124390341E-2</v>
      </c>
      <c r="D26" s="37"/>
      <c r="E26" s="37"/>
      <c r="F26" s="244">
        <v>0.59345826513101785</v>
      </c>
      <c r="G26" s="135">
        <v>1.6224617696428006E-2</v>
      </c>
      <c r="L26" s="17" t="s">
        <v>275</v>
      </c>
      <c r="M26" s="225"/>
      <c r="N26" s="225"/>
      <c r="O26" s="225"/>
    </row>
    <row r="27" spans="1:15" x14ac:dyDescent="0.25">
      <c r="A27" s="238" t="s">
        <v>252</v>
      </c>
      <c r="B27" s="172">
        <v>0.38866450266635755</v>
      </c>
      <c r="C27" s="248">
        <v>1.4781415824431323E-2</v>
      </c>
      <c r="D27" s="37"/>
      <c r="E27" s="37"/>
      <c r="F27" s="244">
        <v>0.53142451145507952</v>
      </c>
      <c r="G27" s="135">
        <v>1.4245129879737993E-2</v>
      </c>
      <c r="L27" s="17"/>
      <c r="M27" s="261" t="s">
        <v>271</v>
      </c>
      <c r="N27" s="261"/>
      <c r="O27" s="261"/>
    </row>
    <row r="28" spans="1:15" x14ac:dyDescent="0.25">
      <c r="A28" s="238" t="s">
        <v>250</v>
      </c>
      <c r="B28" s="172">
        <v>0.49688703229113279</v>
      </c>
      <c r="C28" s="248">
        <v>2.2488369479387222E-2</v>
      </c>
      <c r="D28" s="37"/>
      <c r="E28" s="37"/>
      <c r="F28" s="244">
        <v>0.60214454056291022</v>
      </c>
      <c r="G28" s="135">
        <v>1.5514945279067077E-2</v>
      </c>
      <c r="L28" s="17"/>
      <c r="M28" s="235" t="s">
        <v>230</v>
      </c>
      <c r="N28" s="235" t="s">
        <v>272</v>
      </c>
      <c r="O28" s="235" t="s">
        <v>161</v>
      </c>
    </row>
    <row r="29" spans="1:15" x14ac:dyDescent="0.25">
      <c r="A29" s="238" t="s">
        <v>244</v>
      </c>
      <c r="B29" s="172">
        <v>0.29828614443660317</v>
      </c>
      <c r="C29" s="248">
        <v>9.8432227682691519E-3</v>
      </c>
      <c r="D29" s="37"/>
      <c r="E29" s="37"/>
      <c r="F29" s="244">
        <v>0.48735800515717298</v>
      </c>
      <c r="G29" s="135">
        <v>1.3960537533591505E-2</v>
      </c>
      <c r="L29" s="17" t="s">
        <v>120</v>
      </c>
      <c r="M29" s="36">
        <f>B8</f>
        <v>1.8327561488589546E-2</v>
      </c>
      <c r="N29" s="36">
        <f>B15</f>
        <v>2.9238367892348963E-2</v>
      </c>
      <c r="O29" s="36">
        <f>B37</f>
        <v>1.2882644764988151E-2</v>
      </c>
    </row>
    <row r="30" spans="1:15" x14ac:dyDescent="0.25">
      <c r="A30" s="238" t="s">
        <v>245</v>
      </c>
      <c r="B30" s="172">
        <v>0.34999027946537059</v>
      </c>
      <c r="C30" s="248">
        <v>3.4729927765681956E-2</v>
      </c>
      <c r="D30" s="37"/>
      <c r="E30" s="37"/>
      <c r="F30" s="244">
        <v>0.45012629704142104</v>
      </c>
      <c r="G30" s="135">
        <v>1.3695216399365448E-2</v>
      </c>
      <c r="L30" s="17" t="s">
        <v>269</v>
      </c>
      <c r="M30" s="36">
        <f>F8</f>
        <v>5.2503447213911036E-3</v>
      </c>
      <c r="N30" s="36">
        <f>F15</f>
        <v>1.0942979861525461E-2</v>
      </c>
      <c r="O30" s="36">
        <f>F37</f>
        <v>3.1227035750528508E-2</v>
      </c>
    </row>
    <row r="31" spans="1:15" x14ac:dyDescent="0.25">
      <c r="A31" s="238" t="s">
        <v>246</v>
      </c>
      <c r="B31" s="172">
        <v>0.47308783239323143</v>
      </c>
      <c r="C31" s="248">
        <v>3.0479049582432059E-2</v>
      </c>
      <c r="D31" s="37"/>
      <c r="E31" s="37"/>
      <c r="F31" s="244">
        <v>0.66908411930821743</v>
      </c>
      <c r="G31" s="135">
        <v>1.6612886527618158E-2</v>
      </c>
      <c r="L31" s="17" t="s">
        <v>273</v>
      </c>
      <c r="M31" s="36"/>
      <c r="N31" s="36"/>
      <c r="O31" s="36"/>
    </row>
    <row r="32" spans="1:15" x14ac:dyDescent="0.25">
      <c r="A32" s="238" t="s">
        <v>248</v>
      </c>
      <c r="B32" s="172">
        <v>0.4162162734288864</v>
      </c>
      <c r="C32" s="248">
        <v>2.8134243308032755E-2</v>
      </c>
      <c r="D32" s="37"/>
      <c r="E32" s="37"/>
      <c r="F32" s="244">
        <v>1.0084570352076623</v>
      </c>
      <c r="G32" s="135">
        <v>2.1487601828759612E-2</v>
      </c>
    </row>
    <row r="33" spans="1:7" x14ac:dyDescent="0.25">
      <c r="A33" s="238" t="s">
        <v>247</v>
      </c>
      <c r="B33" s="172">
        <v>0.40755415711606585</v>
      </c>
      <c r="C33" s="248">
        <v>1.6531615175956162E-2</v>
      </c>
      <c r="D33" s="37"/>
      <c r="E33" s="37"/>
      <c r="F33" s="244">
        <v>0.5642187390650899</v>
      </c>
      <c r="G33" s="135">
        <v>1.480656694716084E-2</v>
      </c>
    </row>
    <row r="34" spans="1:7" x14ac:dyDescent="0.25">
      <c r="A34" s="238" t="s">
        <v>249</v>
      </c>
      <c r="B34" s="172">
        <v>0.37373584545671357</v>
      </c>
      <c r="C34" s="248">
        <v>2.6132582164571674E-2</v>
      </c>
      <c r="D34" s="37"/>
      <c r="E34" s="37"/>
      <c r="F34" s="244">
        <v>0.51059160183700725</v>
      </c>
      <c r="G34" s="135">
        <v>1.5081462780235547E-2</v>
      </c>
    </row>
    <row r="35" spans="1:7" x14ac:dyDescent="0.25">
      <c r="A35" s="239" t="s">
        <v>264</v>
      </c>
      <c r="B35" s="240">
        <v>0.35204831552999177</v>
      </c>
      <c r="C35" s="247">
        <v>9.2012455345957776E-3</v>
      </c>
      <c r="D35" s="37"/>
      <c r="E35" s="37"/>
      <c r="F35" s="243">
        <v>0.42151684603591377</v>
      </c>
      <c r="G35" s="138">
        <v>1.245037851231213E-2</v>
      </c>
    </row>
    <row r="36" spans="1:7" x14ac:dyDescent="0.25">
      <c r="A36" s="145" t="s">
        <v>31</v>
      </c>
      <c r="B36" s="37">
        <f>AVERAGE(B17:B35)</f>
        <v>0.38043384351794574</v>
      </c>
      <c r="C36" s="37">
        <f>SQRT(C17^2+C18^2+C19^2+C20^2+C21^+C22^2+C23^2+C24^2+C25^2+C26^2+C27^2+C28^2+C29^2+C30^2+C31^2+C33^2+C34^2+C35^2)/COUNT(C17:C35)</f>
        <v>5.0556261899854349E-2</v>
      </c>
      <c r="E36" s="145" t="s">
        <v>31</v>
      </c>
      <c r="F36" s="37">
        <f>AVERAGE(F17:F35)</f>
        <v>0.53299881242577529</v>
      </c>
      <c r="G36" s="37">
        <f>SQRT(G17^2+G18^2+G19^2+G20^2+G21^+G22^2+G23^2+G24^2+G25^2+G26^2+G27^2+G28^2+G29^2+G30^2+G31^2+G33^2+G34^2+G35^2)/COUNT(G17:G35)</f>
        <v>4.9758608530692076E-2</v>
      </c>
    </row>
    <row r="37" spans="1:7" x14ac:dyDescent="0.25">
      <c r="A37" s="145" t="s">
        <v>270</v>
      </c>
      <c r="B37" s="37">
        <f>STDEV(B17:B35)/SQRT(COUNT(B17:B35))</f>
        <v>1.2882644764988151E-2</v>
      </c>
      <c r="C37" s="37"/>
      <c r="E37" s="145" t="s">
        <v>270</v>
      </c>
      <c r="F37" s="37">
        <f>STDEV(F17:F35)/SQRT(COUNT(F17:F35))</f>
        <v>3.1227035750528508E-2</v>
      </c>
      <c r="G37" s="37"/>
    </row>
    <row r="44" spans="1:7" x14ac:dyDescent="0.25">
      <c r="A44" s="37" t="s">
        <v>236</v>
      </c>
      <c r="B44" s="37" t="s">
        <v>234</v>
      </c>
      <c r="C44" s="37" t="s">
        <v>125</v>
      </c>
    </row>
    <row r="45" spans="1:7" x14ac:dyDescent="0.25">
      <c r="A45" s="172" t="s">
        <v>267</v>
      </c>
      <c r="B45" s="37">
        <v>0.3121840913811007</v>
      </c>
      <c r="C45" s="245">
        <v>4.0061962614231728E-2</v>
      </c>
    </row>
    <row r="46" spans="1:7" x14ac:dyDescent="0.25">
      <c r="A46" s="172" t="s">
        <v>268</v>
      </c>
      <c r="B46" s="37">
        <v>0.3488392143582798</v>
      </c>
      <c r="C46" s="245">
        <v>1.0957115594566434E-2</v>
      </c>
    </row>
    <row r="47" spans="1:7" x14ac:dyDescent="0.25">
      <c r="A47" s="172" t="s">
        <v>265</v>
      </c>
      <c r="B47" s="37">
        <v>0.42125360561582642</v>
      </c>
      <c r="C47" s="245">
        <v>1.2524925454503705E-2</v>
      </c>
    </row>
    <row r="48" spans="1:7" x14ac:dyDescent="0.25">
      <c r="A48" s="172" t="s">
        <v>263</v>
      </c>
      <c r="B48" s="37">
        <v>0.40191357944027012</v>
      </c>
      <c r="C48" s="245">
        <v>1.9554143407105228E-2</v>
      </c>
    </row>
    <row r="49" spans="1:3" x14ac:dyDescent="0.25">
      <c r="A49" s="172" t="s">
        <v>262</v>
      </c>
      <c r="B49" s="37">
        <v>0.44967644915534943</v>
      </c>
      <c r="C49" s="245">
        <v>5.395776977455068E-3</v>
      </c>
    </row>
    <row r="50" spans="1:3" x14ac:dyDescent="0.25">
      <c r="A50" s="172" t="s">
        <v>260</v>
      </c>
      <c r="B50" s="37">
        <v>0.53445798104956266</v>
      </c>
      <c r="C50" s="245">
        <v>1.0095156097023879E-2</v>
      </c>
    </row>
    <row r="51" spans="1:3" x14ac:dyDescent="0.25">
      <c r="A51" s="172" t="s">
        <v>261</v>
      </c>
      <c r="B51" s="37">
        <v>0.39084259740259741</v>
      </c>
      <c r="C51" s="245">
        <v>5.0081818181818248E-3</v>
      </c>
    </row>
    <row r="52" spans="1:3" x14ac:dyDescent="0.25">
      <c r="A52" s="172" t="s">
        <v>259</v>
      </c>
      <c r="B52" s="37">
        <v>0.45187441698572922</v>
      </c>
      <c r="C52" s="245">
        <v>1.8382947811463522E-2</v>
      </c>
    </row>
    <row r="53" spans="1:3" x14ac:dyDescent="0.25">
      <c r="A53" s="172" t="s">
        <v>258</v>
      </c>
      <c r="B53" s="37">
        <v>0.29320333404573629</v>
      </c>
      <c r="C53" s="245">
        <v>2.7491820718466054E-2</v>
      </c>
    </row>
    <row r="54" spans="1:3" x14ac:dyDescent="0.25">
      <c r="A54" s="172" t="s">
        <v>257</v>
      </c>
      <c r="B54" s="37">
        <v>0.31894466159226492</v>
      </c>
      <c r="C54" s="245">
        <v>1.0665026820801431E-2</v>
      </c>
    </row>
    <row r="55" spans="1:3" x14ac:dyDescent="0.25">
      <c r="A55" s="172" t="s">
        <v>254</v>
      </c>
      <c r="B55" s="37">
        <v>0.35768891055325369</v>
      </c>
      <c r="C55" s="245">
        <v>1.8786031429858543E-2</v>
      </c>
    </row>
    <row r="56" spans="1:3" x14ac:dyDescent="0.25">
      <c r="A56" s="172" t="s">
        <v>253</v>
      </c>
      <c r="B56" s="37">
        <v>0.33291410381978453</v>
      </c>
      <c r="C56" s="245">
        <v>1.1716356513222328E-2</v>
      </c>
    </row>
    <row r="57" spans="1:3" x14ac:dyDescent="0.25">
      <c r="A57" s="172" t="s">
        <v>266</v>
      </c>
      <c r="B57" s="37">
        <v>0.43319695956217696</v>
      </c>
      <c r="C57" s="245">
        <v>7.5519241636365753E-2</v>
      </c>
    </row>
    <row r="58" spans="1:3" x14ac:dyDescent="0.25">
      <c r="A58" s="172" t="s">
        <v>255</v>
      </c>
      <c r="B58" s="37">
        <v>0.34484733087330871</v>
      </c>
      <c r="C58" s="245">
        <v>1.8730778091281177E-2</v>
      </c>
    </row>
    <row r="59" spans="1:3" x14ac:dyDescent="0.25">
      <c r="A59" s="172" t="s">
        <v>256</v>
      </c>
      <c r="B59" s="37">
        <v>0.38988343420757682</v>
      </c>
      <c r="C59" s="245">
        <v>1.0417440050047876E-2</v>
      </c>
    </row>
    <row r="60" spans="1:3" x14ac:dyDescent="0.25">
      <c r="A60" s="172" t="s">
        <v>251</v>
      </c>
      <c r="B60" s="37">
        <v>0.35837689501418724</v>
      </c>
      <c r="C60" s="245">
        <v>1.5217056124390341E-2</v>
      </c>
    </row>
    <row r="61" spans="1:3" x14ac:dyDescent="0.25">
      <c r="A61" s="172" t="s">
        <v>252</v>
      </c>
      <c r="B61" s="37">
        <v>0.38866450266635755</v>
      </c>
      <c r="C61" s="245">
        <v>1.4781415824431323E-2</v>
      </c>
    </row>
    <row r="62" spans="1:3" x14ac:dyDescent="0.25">
      <c r="A62" s="172" t="s">
        <v>250</v>
      </c>
      <c r="B62" s="37">
        <v>0.49688703229113279</v>
      </c>
      <c r="C62" s="245">
        <v>2.2488369479387222E-2</v>
      </c>
    </row>
    <row r="63" spans="1:3" x14ac:dyDescent="0.25">
      <c r="A63" s="172" t="s">
        <v>244</v>
      </c>
      <c r="B63" s="37">
        <v>0.29828614443660317</v>
      </c>
      <c r="C63" s="245">
        <v>9.8432227682691519E-3</v>
      </c>
    </row>
    <row r="64" spans="1:3" x14ac:dyDescent="0.25">
      <c r="A64" s="172" t="s">
        <v>245</v>
      </c>
      <c r="B64" s="37">
        <v>0.34999027946537059</v>
      </c>
      <c r="C64" s="245">
        <v>3.4729927765681956E-2</v>
      </c>
    </row>
    <row r="65" spans="1:3" x14ac:dyDescent="0.25">
      <c r="A65" s="172" t="s">
        <v>246</v>
      </c>
      <c r="B65" s="37">
        <v>0.47308783239323143</v>
      </c>
      <c r="C65" s="245">
        <v>3.0479049582432059E-2</v>
      </c>
    </row>
    <row r="66" spans="1:3" x14ac:dyDescent="0.25">
      <c r="A66" s="172" t="s">
        <v>248</v>
      </c>
      <c r="B66" s="37">
        <v>0.4162162734288864</v>
      </c>
      <c r="C66" s="245">
        <v>2.8134243308032755E-2</v>
      </c>
    </row>
    <row r="67" spans="1:3" x14ac:dyDescent="0.25">
      <c r="A67" s="172" t="s">
        <v>247</v>
      </c>
      <c r="B67" s="37">
        <v>0.40755415711606585</v>
      </c>
      <c r="C67" s="245">
        <v>1.6531615175956162E-2</v>
      </c>
    </row>
    <row r="68" spans="1:3" x14ac:dyDescent="0.25">
      <c r="A68" s="172" t="s">
        <v>249</v>
      </c>
      <c r="B68" s="37">
        <v>0.37373584545671357</v>
      </c>
      <c r="C68" s="245">
        <v>2.6132582164571674E-2</v>
      </c>
    </row>
    <row r="69" spans="1:3" x14ac:dyDescent="0.25">
      <c r="A69" s="172" t="s">
        <v>264</v>
      </c>
      <c r="B69" s="37">
        <v>0.35204831552999177</v>
      </c>
      <c r="C69" s="245">
        <v>9.2012455345957776E-3</v>
      </c>
    </row>
  </sheetData>
  <sortState ref="A45:C69">
    <sortCondition ref="A45:A69"/>
  </sortState>
  <mergeCells count="6">
    <mergeCell ref="M19:O19"/>
    <mergeCell ref="M27:O27"/>
    <mergeCell ref="B3:C3"/>
    <mergeCell ref="F3:G3"/>
    <mergeCell ref="M5:O5"/>
    <mergeCell ref="M12:O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topLeftCell="AA1" zoomScale="80" zoomScaleNormal="80" workbookViewId="0">
      <selection activeCell="AB24" sqref="AB24"/>
    </sheetView>
  </sheetViews>
  <sheetFormatPr defaultRowHeight="15" x14ac:dyDescent="0.25"/>
  <cols>
    <col min="1" max="1" width="26.7109375" customWidth="1"/>
    <col min="2" max="2" width="23.85546875" customWidth="1"/>
    <col min="3" max="3" width="24.85546875" customWidth="1"/>
    <col min="4" max="6" width="26" customWidth="1"/>
    <col min="7" max="7" width="32.7109375" customWidth="1"/>
    <col min="8" max="8" width="26.5703125" customWidth="1"/>
    <col min="9" max="9" width="22" customWidth="1"/>
    <col min="10" max="10" width="18.28515625" customWidth="1"/>
    <col min="11" max="12" width="23.140625" customWidth="1"/>
    <col min="13" max="13" width="33.42578125" customWidth="1"/>
    <col min="14" max="14" width="29.28515625" customWidth="1"/>
    <col min="15" max="15" width="25.5703125" customWidth="1"/>
    <col min="16" max="16" width="23.7109375" customWidth="1"/>
    <col min="17" max="17" width="19" customWidth="1"/>
    <col min="18" max="18" width="21.7109375" customWidth="1"/>
    <col min="19" max="19" width="35.140625" customWidth="1"/>
    <col min="20" max="20" width="17.28515625" customWidth="1"/>
    <col min="21" max="21" width="21.42578125" customWidth="1"/>
    <col min="23" max="23" width="12.5703125" customWidth="1"/>
    <col min="27" max="27" width="18.28515625" customWidth="1"/>
    <col min="28" max="28" width="20" customWidth="1"/>
    <col min="29" max="29" width="18.28515625" customWidth="1"/>
    <col min="30" max="30" width="25.42578125" customWidth="1"/>
    <col min="31" max="31" width="18.85546875" customWidth="1"/>
    <col min="32" max="32" width="20.42578125" customWidth="1"/>
    <col min="33" max="33" width="16.28515625" customWidth="1"/>
    <col min="34" max="34" width="20.7109375" customWidth="1"/>
    <col min="35" max="35" width="19.140625" customWidth="1"/>
  </cols>
  <sheetData>
    <row r="1" spans="1:23" x14ac:dyDescent="0.25">
      <c r="A1" s="1" t="s">
        <v>0</v>
      </c>
      <c r="B1" s="2"/>
      <c r="C1" s="251" t="s">
        <v>32</v>
      </c>
      <c r="D1" s="251"/>
      <c r="E1" s="2"/>
      <c r="F1" s="2"/>
      <c r="G1" s="251" t="s">
        <v>1</v>
      </c>
      <c r="H1" s="251"/>
      <c r="I1" s="251"/>
      <c r="J1" s="251"/>
      <c r="K1" s="251"/>
      <c r="L1" s="251"/>
      <c r="M1" s="204" t="s">
        <v>2</v>
      </c>
      <c r="N1" s="201"/>
      <c r="O1" s="201"/>
      <c r="P1" s="252" t="s">
        <v>3</v>
      </c>
      <c r="Q1" s="253"/>
      <c r="R1" s="253"/>
      <c r="S1" s="253"/>
      <c r="T1" s="253"/>
      <c r="U1" s="253"/>
    </row>
    <row r="2" spans="1:23" x14ac:dyDescent="0.25">
      <c r="A2" s="5" t="s">
        <v>4</v>
      </c>
      <c r="B2" s="6"/>
      <c r="C2" s="6"/>
      <c r="D2" s="6"/>
      <c r="E2" s="6"/>
      <c r="F2" s="6"/>
      <c r="G2" s="254" t="s">
        <v>5</v>
      </c>
      <c r="H2" s="251"/>
      <c r="I2" s="251"/>
      <c r="J2" s="251"/>
      <c r="K2" s="251"/>
      <c r="L2" s="251"/>
      <c r="M2" s="7" t="s">
        <v>6</v>
      </c>
      <c r="N2" s="7"/>
      <c r="O2" s="7"/>
      <c r="P2" s="255" t="s">
        <v>7</v>
      </c>
      <c r="Q2" s="256"/>
      <c r="R2" s="256"/>
      <c r="S2" s="256"/>
      <c r="T2" s="256"/>
      <c r="U2" s="256"/>
    </row>
    <row r="3" spans="1:23" x14ac:dyDescent="0.25">
      <c r="A3" s="8"/>
      <c r="B3" s="199" t="s">
        <v>8</v>
      </c>
      <c r="C3" s="199" t="s">
        <v>9</v>
      </c>
      <c r="D3" s="199" t="s">
        <v>10</v>
      </c>
      <c r="E3" s="199" t="s">
        <v>11</v>
      </c>
      <c r="F3" s="199" t="s">
        <v>191</v>
      </c>
      <c r="G3" s="199" t="s">
        <v>197</v>
      </c>
      <c r="H3" s="199" t="s">
        <v>193</v>
      </c>
      <c r="I3" s="199" t="s">
        <v>15</v>
      </c>
      <c r="J3" s="199" t="s">
        <v>195</v>
      </c>
      <c r="K3" s="11" t="s">
        <v>152</v>
      </c>
      <c r="L3" s="199" t="s">
        <v>151</v>
      </c>
      <c r="M3" s="10" t="s">
        <v>17</v>
      </c>
      <c r="N3" s="199" t="s">
        <v>11</v>
      </c>
      <c r="O3" s="199" t="s">
        <v>196</v>
      </c>
      <c r="P3" s="199" t="s">
        <v>13</v>
      </c>
      <c r="Q3" s="199" t="s">
        <v>192</v>
      </c>
      <c r="R3" s="199" t="s">
        <v>15</v>
      </c>
      <c r="S3" s="199" t="s">
        <v>195</v>
      </c>
      <c r="T3" s="11" t="s">
        <v>152</v>
      </c>
      <c r="U3" s="198" t="s">
        <v>194</v>
      </c>
    </row>
    <row r="4" spans="1:23" x14ac:dyDescent="0.25">
      <c r="A4" s="12">
        <v>1</v>
      </c>
      <c r="B4" s="13">
        <v>1.505E-4</v>
      </c>
      <c r="C4" s="13">
        <f>(B4+B5)/2</f>
        <v>1.4800000000000002E-4</v>
      </c>
      <c r="D4" s="14">
        <f>C4*10^6</f>
        <v>148.00000000000003</v>
      </c>
      <c r="E4" s="7">
        <v>0</v>
      </c>
      <c r="F4" s="7">
        <v>0</v>
      </c>
      <c r="G4" s="13">
        <v>0</v>
      </c>
      <c r="H4" s="13">
        <v>0</v>
      </c>
      <c r="I4" s="13">
        <v>0</v>
      </c>
      <c r="J4" s="13">
        <v>0</v>
      </c>
      <c r="K4" s="15">
        <v>0</v>
      </c>
      <c r="L4" s="15">
        <v>0</v>
      </c>
      <c r="M4" s="13">
        <v>2.48916E-2</v>
      </c>
      <c r="N4" s="13">
        <f>E4*$M4</f>
        <v>0</v>
      </c>
      <c r="O4" s="13">
        <f>F4*$M4</f>
        <v>0</v>
      </c>
      <c r="P4" s="13">
        <f t="shared" ref="P4:U33" si="0">G4*$M4</f>
        <v>0</v>
      </c>
      <c r="Q4" s="13">
        <f t="shared" si="0"/>
        <v>0</v>
      </c>
      <c r="R4" s="13">
        <f t="shared" si="0"/>
        <v>0</v>
      </c>
      <c r="S4" s="16">
        <f t="shared" si="0"/>
        <v>0</v>
      </c>
      <c r="T4" s="16">
        <f t="shared" si="0"/>
        <v>0</v>
      </c>
      <c r="U4" s="16">
        <f t="shared" si="0"/>
        <v>0</v>
      </c>
    </row>
    <row r="5" spans="1:23" x14ac:dyDescent="0.25">
      <c r="A5" s="12">
        <v>2</v>
      </c>
      <c r="B5" s="13">
        <v>1.4550000000000001E-4</v>
      </c>
      <c r="C5" s="13">
        <f t="shared" ref="C5:C33" si="1">(B5+B6)/2</f>
        <v>1.4299999500000003E-4</v>
      </c>
      <c r="D5" s="14">
        <f t="shared" ref="D5:D33" si="2">C5*10^6</f>
        <v>142.99999500000001</v>
      </c>
      <c r="E5" s="7">
        <v>0</v>
      </c>
      <c r="F5" s="7">
        <v>0</v>
      </c>
      <c r="G5" s="13">
        <v>0</v>
      </c>
      <c r="H5" s="13">
        <v>0</v>
      </c>
      <c r="I5" s="13">
        <v>0</v>
      </c>
      <c r="J5" s="13">
        <v>0</v>
      </c>
      <c r="K5" s="15">
        <v>0</v>
      </c>
      <c r="L5" s="15">
        <v>0</v>
      </c>
      <c r="M5" s="13">
        <v>2.4720599829E-2</v>
      </c>
      <c r="N5" s="13">
        <f t="shared" ref="N5:O33" si="3">E5*$M5</f>
        <v>0</v>
      </c>
      <c r="O5" s="13">
        <f t="shared" si="3"/>
        <v>0</v>
      </c>
      <c r="P5" s="13">
        <f t="shared" si="0"/>
        <v>0</v>
      </c>
      <c r="Q5" s="13">
        <f t="shared" si="0"/>
        <v>0</v>
      </c>
      <c r="R5" s="13">
        <f t="shared" si="0"/>
        <v>0</v>
      </c>
      <c r="S5" s="16">
        <f t="shared" si="0"/>
        <v>0</v>
      </c>
      <c r="T5" s="16">
        <f t="shared" si="0"/>
        <v>0</v>
      </c>
      <c r="U5" s="16">
        <f t="shared" si="0"/>
        <v>0</v>
      </c>
      <c r="W5" s="17"/>
    </row>
    <row r="6" spans="1:23" x14ac:dyDescent="0.25">
      <c r="A6" s="12">
        <v>3</v>
      </c>
      <c r="B6" s="13">
        <v>1.4049999000000001E-4</v>
      </c>
      <c r="C6" s="13">
        <f t="shared" si="1"/>
        <v>1.3799999500000001E-4</v>
      </c>
      <c r="D6" s="14">
        <f t="shared" si="2"/>
        <v>137.99999500000001</v>
      </c>
      <c r="E6" s="7">
        <v>0</v>
      </c>
      <c r="F6" s="7">
        <v>0</v>
      </c>
      <c r="G6" s="13">
        <v>0</v>
      </c>
      <c r="H6" s="13">
        <v>0</v>
      </c>
      <c r="I6" s="13">
        <v>0</v>
      </c>
      <c r="J6" s="13">
        <v>0</v>
      </c>
      <c r="K6" s="15">
        <v>0</v>
      </c>
      <c r="L6" s="15">
        <v>0</v>
      </c>
      <c r="M6" s="13">
        <v>2.4549599828999999E-2</v>
      </c>
      <c r="N6" s="13">
        <f t="shared" si="3"/>
        <v>0</v>
      </c>
      <c r="O6" s="13">
        <f t="shared" si="3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6">
        <f t="shared" si="0"/>
        <v>0</v>
      </c>
      <c r="T6" s="16">
        <f t="shared" si="0"/>
        <v>0</v>
      </c>
      <c r="U6" s="16">
        <f t="shared" si="0"/>
        <v>0</v>
      </c>
    </row>
    <row r="7" spans="1:23" x14ac:dyDescent="0.25">
      <c r="A7" s="12">
        <v>4</v>
      </c>
      <c r="B7" s="13">
        <v>1.3549999999999999E-4</v>
      </c>
      <c r="C7" s="13">
        <f t="shared" si="1"/>
        <v>1.3299999999999998E-4</v>
      </c>
      <c r="D7" s="14">
        <f t="shared" si="2"/>
        <v>132.99999999999997</v>
      </c>
      <c r="E7" s="7">
        <v>0</v>
      </c>
      <c r="F7" s="7">
        <v>0</v>
      </c>
      <c r="G7" s="13">
        <v>0</v>
      </c>
      <c r="H7" s="13">
        <v>0</v>
      </c>
      <c r="I7" s="13">
        <v>0</v>
      </c>
      <c r="J7" s="13">
        <v>0</v>
      </c>
      <c r="K7" s="15">
        <v>0</v>
      </c>
      <c r="L7" s="15">
        <v>0</v>
      </c>
      <c r="M7" s="13">
        <v>2.43786E-2</v>
      </c>
      <c r="N7" s="13">
        <f t="shared" si="3"/>
        <v>0</v>
      </c>
      <c r="O7" s="13">
        <f t="shared" si="3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</row>
    <row r="8" spans="1:23" x14ac:dyDescent="0.25">
      <c r="A8" s="12">
        <v>5</v>
      </c>
      <c r="B8" s="13">
        <v>1.305E-4</v>
      </c>
      <c r="C8" s="13">
        <f t="shared" si="1"/>
        <v>1.2799999999999999E-4</v>
      </c>
      <c r="D8" s="14">
        <f t="shared" si="2"/>
        <v>128</v>
      </c>
      <c r="E8" s="7">
        <v>0</v>
      </c>
      <c r="F8" s="7">
        <v>0</v>
      </c>
      <c r="G8" s="13">
        <v>0</v>
      </c>
      <c r="H8" s="13">
        <v>0</v>
      </c>
      <c r="I8" s="13">
        <v>0</v>
      </c>
      <c r="J8" s="13">
        <v>0</v>
      </c>
      <c r="K8" s="15">
        <v>0</v>
      </c>
      <c r="L8" s="15">
        <v>0</v>
      </c>
      <c r="M8" s="13">
        <v>2.4207599999999999E-2</v>
      </c>
      <c r="N8" s="13">
        <f t="shared" si="3"/>
        <v>0</v>
      </c>
      <c r="O8" s="13">
        <f t="shared" si="3"/>
        <v>0</v>
      </c>
      <c r="P8" s="13">
        <f t="shared" si="0"/>
        <v>0</v>
      </c>
      <c r="Q8" s="13">
        <f t="shared" si="0"/>
        <v>0</v>
      </c>
      <c r="R8" s="13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</row>
    <row r="9" spans="1:23" x14ac:dyDescent="0.25">
      <c r="A9" s="12">
        <v>6</v>
      </c>
      <c r="B9" s="13">
        <v>1.2549999999999999E-4</v>
      </c>
      <c r="C9" s="13">
        <f t="shared" si="1"/>
        <v>1.22999995E-4</v>
      </c>
      <c r="D9" s="14">
        <f t="shared" si="2"/>
        <v>122.999995</v>
      </c>
      <c r="E9" s="7">
        <v>0</v>
      </c>
      <c r="F9" s="7">
        <v>0</v>
      </c>
      <c r="G9" s="13">
        <v>0</v>
      </c>
      <c r="H9" s="13">
        <v>0</v>
      </c>
      <c r="I9" s="13">
        <v>0</v>
      </c>
      <c r="J9" s="13">
        <v>0</v>
      </c>
      <c r="K9" s="15">
        <v>0</v>
      </c>
      <c r="L9" s="15">
        <v>0</v>
      </c>
      <c r="M9" s="13">
        <v>2.4036599828999999E-2</v>
      </c>
      <c r="N9" s="13">
        <f t="shared" si="3"/>
        <v>0</v>
      </c>
      <c r="O9" s="13">
        <f t="shared" si="3"/>
        <v>0</v>
      </c>
      <c r="P9" s="13">
        <f t="shared" si="0"/>
        <v>0</v>
      </c>
      <c r="Q9" s="13">
        <f t="shared" si="0"/>
        <v>0</v>
      </c>
      <c r="R9" s="13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</row>
    <row r="10" spans="1:23" x14ac:dyDescent="0.25">
      <c r="A10" s="12">
        <v>7</v>
      </c>
      <c r="B10" s="13">
        <v>1.2049999E-4</v>
      </c>
      <c r="C10" s="13">
        <f t="shared" si="1"/>
        <v>1.1799999000000001E-4</v>
      </c>
      <c r="D10" s="14">
        <f t="shared" si="2"/>
        <v>117.99999000000001</v>
      </c>
      <c r="E10" s="13">
        <v>7.6301859000000004E-10</v>
      </c>
      <c r="F10" s="13">
        <v>7.0007227999999996E-10</v>
      </c>
      <c r="G10" s="13">
        <v>8.3244633000000004E-10</v>
      </c>
      <c r="H10" s="13">
        <v>9.1057806000000002E-10</v>
      </c>
      <c r="I10" s="13">
        <v>9.6718067000000005E-10</v>
      </c>
      <c r="J10" s="13">
        <v>9.8691089000000009E-10</v>
      </c>
      <c r="K10" s="15">
        <v>1.2037549E-9</v>
      </c>
      <c r="L10" s="15">
        <v>1.4834418E-9</v>
      </c>
      <c r="M10" s="13">
        <v>2.3865599657999999E-2</v>
      </c>
      <c r="N10" s="13">
        <f t="shared" si="3"/>
        <v>1.8209896200551641E-11</v>
      </c>
      <c r="O10" s="13">
        <f t="shared" si="3"/>
        <v>1.6707644766143278E-11</v>
      </c>
      <c r="P10" s="13">
        <f t="shared" si="0"/>
        <v>1.9866830848551357E-11</v>
      </c>
      <c r="Q10" s="13">
        <f t="shared" si="0"/>
        <v>2.1731491437318302E-11</v>
      </c>
      <c r="R10" s="13">
        <f t="shared" si="0"/>
        <v>2.308234666717621E-11</v>
      </c>
      <c r="S10" s="16">
        <f t="shared" si="0"/>
        <v>2.3553220198860478E-11</v>
      </c>
      <c r="T10" s="16">
        <f t="shared" si="0"/>
        <v>2.8728332529755823E-11</v>
      </c>
      <c r="U10" s="16">
        <f t="shared" si="0"/>
        <v>3.5403228114742906E-11</v>
      </c>
    </row>
    <row r="11" spans="1:23" x14ac:dyDescent="0.25">
      <c r="A11" s="12">
        <v>8</v>
      </c>
      <c r="B11" s="13">
        <v>1.1549999E-4</v>
      </c>
      <c r="C11" s="13">
        <f t="shared" si="1"/>
        <v>1.1299998999999999E-4</v>
      </c>
      <c r="D11" s="14">
        <f t="shared" si="2"/>
        <v>112.99999</v>
      </c>
      <c r="E11" s="13">
        <v>2.3342427099999999E-9</v>
      </c>
      <c r="F11" s="13">
        <v>2.2678132200000001E-9</v>
      </c>
      <c r="G11" s="13">
        <v>2.6329904699999998E-9</v>
      </c>
      <c r="H11" s="13">
        <v>2.7770577400000002E-9</v>
      </c>
      <c r="I11" s="13">
        <v>3.0341239300000002E-9</v>
      </c>
      <c r="J11" s="13">
        <v>3.02864321E-9</v>
      </c>
      <c r="K11" s="15">
        <v>3.8248831000000003E-9</v>
      </c>
      <c r="L11" s="15">
        <v>4.7158956999999997E-9</v>
      </c>
      <c r="M11" s="13">
        <v>2.3694599657999998E-2</v>
      </c>
      <c r="N11" s="13">
        <f t="shared" si="3"/>
        <v>5.5308946518054984E-11</v>
      </c>
      <c r="O11" s="13">
        <f t="shared" si="3"/>
        <v>5.3734926347019875E-11</v>
      </c>
      <c r="P11" s="13">
        <f t="shared" si="0"/>
        <v>6.2387655089979247E-11</v>
      </c>
      <c r="Q11" s="13">
        <f t="shared" si="0"/>
        <v>6.5801271376450257E-11</v>
      </c>
      <c r="R11" s="13">
        <f t="shared" si="0"/>
        <v>7.189235183410762E-11</v>
      </c>
      <c r="S11" s="16">
        <f t="shared" si="0"/>
        <v>7.1762488367870012E-11</v>
      </c>
      <c r="T11" s="16">
        <f t="shared" si="0"/>
        <v>9.0629073793149978E-11</v>
      </c>
      <c r="U11" s="16">
        <f t="shared" si="0"/>
        <v>1.1174126064038366E-10</v>
      </c>
    </row>
    <row r="12" spans="1:23" x14ac:dyDescent="0.25">
      <c r="A12" s="12">
        <v>9</v>
      </c>
      <c r="B12" s="13">
        <v>1.1049999E-4</v>
      </c>
      <c r="C12" s="13">
        <f t="shared" si="1"/>
        <v>1.07999995E-4</v>
      </c>
      <c r="D12" s="14">
        <f t="shared" si="2"/>
        <v>107.999995</v>
      </c>
      <c r="E12" s="13">
        <v>3.8045866999999998E-9</v>
      </c>
      <c r="F12" s="13">
        <v>3.7141324999999998E-9</v>
      </c>
      <c r="G12" s="13">
        <v>4.2831720999999996E-9</v>
      </c>
      <c r="H12" s="13">
        <v>4.4833206E-9</v>
      </c>
      <c r="I12" s="13">
        <v>4.9657287E-9</v>
      </c>
      <c r="J12" s="13">
        <v>4.7770792E-9</v>
      </c>
      <c r="K12" s="15">
        <v>6.1729230000000004E-9</v>
      </c>
      <c r="L12" s="15">
        <v>7.4994614999999997E-9</v>
      </c>
      <c r="M12" s="13">
        <v>2.3523599829E-2</v>
      </c>
      <c r="N12" s="13">
        <f t="shared" si="3"/>
        <v>8.9497575045535663E-11</v>
      </c>
      <c r="O12" s="13">
        <f t="shared" si="3"/>
        <v>8.7369766641883339E-11</v>
      </c>
      <c r="P12" s="13">
        <f t="shared" si="0"/>
        <v>1.0075562647913756E-10</v>
      </c>
      <c r="Q12" s="13">
        <f t="shared" si="0"/>
        <v>1.0546383969951218E-10</v>
      </c>
      <c r="R12" s="13">
        <f t="shared" si="0"/>
        <v>1.1681181479818039E-10</v>
      </c>
      <c r="S12" s="16">
        <f t="shared" si="0"/>
        <v>1.1237409945223946E-10</v>
      </c>
      <c r="T12" s="16">
        <f t="shared" si="0"/>
        <v>1.4520937042723017E-10</v>
      </c>
      <c r="U12" s="16">
        <f t="shared" si="0"/>
        <v>1.7641433125899207E-10</v>
      </c>
    </row>
    <row r="13" spans="1:23" x14ac:dyDescent="0.25">
      <c r="A13" s="12">
        <v>10</v>
      </c>
      <c r="B13" s="13">
        <v>1.055E-4</v>
      </c>
      <c r="C13" s="13">
        <f t="shared" si="1"/>
        <v>1.02999995E-4</v>
      </c>
      <c r="D13" s="14">
        <f t="shared" si="2"/>
        <v>102.999995</v>
      </c>
      <c r="E13" s="13">
        <v>5.0813920000000002E-9</v>
      </c>
      <c r="F13" s="13">
        <v>5.0743819999999998E-9</v>
      </c>
      <c r="G13" s="13">
        <v>5.7487430999999999E-9</v>
      </c>
      <c r="H13" s="13">
        <v>5.9369786000000003E-9</v>
      </c>
      <c r="I13" s="13">
        <v>6.7145257000000003E-9</v>
      </c>
      <c r="J13" s="13">
        <v>6.6017726999999997E-9</v>
      </c>
      <c r="K13" s="15">
        <v>8.3269780000000003E-9</v>
      </c>
      <c r="L13" s="15">
        <v>1.0167606999999999E-8</v>
      </c>
      <c r="M13" s="13">
        <v>2.3352599828999999E-2</v>
      </c>
      <c r="N13" s="13">
        <f t="shared" si="3"/>
        <v>1.1866371395028197E-10</v>
      </c>
      <c r="O13" s="13">
        <f t="shared" si="3"/>
        <v>1.1850001222548066E-10</v>
      </c>
      <c r="P13" s="13">
        <f t="shared" si="0"/>
        <v>1.3424809713402493E-10</v>
      </c>
      <c r="Q13" s="13">
        <f t="shared" si="0"/>
        <v>1.3864388543913665E-10</v>
      </c>
      <c r="R13" s="13">
        <f t="shared" si="0"/>
        <v>1.568016317136361E-10</v>
      </c>
      <c r="S13" s="16">
        <f t="shared" si="0"/>
        <v>1.5416855602511686E-10</v>
      </c>
      <c r="T13" s="16">
        <f t="shared" si="0"/>
        <v>1.9445658501888676E-10</v>
      </c>
      <c r="U13" s="16">
        <f t="shared" si="0"/>
        <v>2.3744005748953917E-10</v>
      </c>
    </row>
    <row r="14" spans="1:23" x14ac:dyDescent="0.25">
      <c r="A14" s="12">
        <v>11</v>
      </c>
      <c r="B14" s="13">
        <v>1.0049999E-4</v>
      </c>
      <c r="C14" s="13">
        <f t="shared" si="1"/>
        <v>9.7999991000000006E-5</v>
      </c>
      <c r="D14" s="14">
        <f t="shared" si="2"/>
        <v>97.999991000000009</v>
      </c>
      <c r="E14" s="13">
        <v>6.2838349999999997E-9</v>
      </c>
      <c r="F14" s="13">
        <v>6.3640920000000003E-9</v>
      </c>
      <c r="G14" s="13">
        <v>7.0952390000000001E-9</v>
      </c>
      <c r="H14" s="13">
        <v>7.5183459999999993E-9</v>
      </c>
      <c r="I14" s="13">
        <v>8.3488599999999992E-9</v>
      </c>
      <c r="J14" s="13">
        <v>8.2339610000000003E-9</v>
      </c>
      <c r="K14" s="15">
        <v>1.0342468E-8</v>
      </c>
      <c r="L14" s="15">
        <v>1.2551648000000001E-8</v>
      </c>
      <c r="M14" s="13">
        <v>2.3332000368999999E-2</v>
      </c>
      <c r="N14" s="13">
        <f t="shared" si="3"/>
        <v>1.4661444053873511E-10</v>
      </c>
      <c r="O14" s="13">
        <f t="shared" si="3"/>
        <v>1.4848699689234995E-10</v>
      </c>
      <c r="P14" s="13">
        <f t="shared" si="0"/>
        <v>1.6554611896614319E-10</v>
      </c>
      <c r="Q14" s="13">
        <f t="shared" si="0"/>
        <v>1.7541805164626967E-10</v>
      </c>
      <c r="R14" s="13">
        <f t="shared" si="0"/>
        <v>1.9479560460072931E-10</v>
      </c>
      <c r="S14" s="16">
        <f t="shared" si="0"/>
        <v>1.9211478109033162E-10</v>
      </c>
      <c r="T14" s="16">
        <f t="shared" si="0"/>
        <v>2.4131046719237068E-10</v>
      </c>
      <c r="U14" s="16">
        <f t="shared" si="0"/>
        <v>2.9285505576755811E-10</v>
      </c>
    </row>
    <row r="15" spans="1:23" x14ac:dyDescent="0.25">
      <c r="A15" s="12">
        <v>12</v>
      </c>
      <c r="B15" s="13">
        <v>9.5499991999999995E-5</v>
      </c>
      <c r="C15" s="13">
        <f t="shared" si="1"/>
        <v>9.2999995000000004E-5</v>
      </c>
      <c r="D15" s="14">
        <f t="shared" si="2"/>
        <v>92.999994999999998</v>
      </c>
      <c r="E15" s="13">
        <v>7.3586029999999999E-9</v>
      </c>
      <c r="F15" s="13">
        <v>7.201469E-9</v>
      </c>
      <c r="G15" s="13">
        <v>8.3111400000000007E-9</v>
      </c>
      <c r="H15" s="13">
        <v>8.4762210000000002E-9</v>
      </c>
      <c r="I15" s="13">
        <v>9.6861089999999999E-9</v>
      </c>
      <c r="J15" s="13">
        <v>9.5431179999999994E-9</v>
      </c>
      <c r="K15" s="15">
        <v>1.201585E-8</v>
      </c>
      <c r="L15" s="15">
        <v>1.4633283E-8</v>
      </c>
      <c r="M15" s="13">
        <v>2.3537000205000002E-2</v>
      </c>
      <c r="N15" s="13">
        <f t="shared" si="3"/>
        <v>1.7319944031951363E-10</v>
      </c>
      <c r="O15" s="13">
        <f t="shared" si="3"/>
        <v>1.6950097732930117E-10</v>
      </c>
      <c r="P15" s="13">
        <f t="shared" si="0"/>
        <v>1.9561930388378374E-10</v>
      </c>
      <c r="Q15" s="13">
        <f t="shared" si="0"/>
        <v>1.9950481541462532E-10</v>
      </c>
      <c r="R15" s="13">
        <f t="shared" si="0"/>
        <v>2.2798194951865236E-10</v>
      </c>
      <c r="S15" s="16">
        <f t="shared" si="0"/>
        <v>2.2461637032233919E-10</v>
      </c>
      <c r="T15" s="16">
        <f t="shared" si="0"/>
        <v>2.8281706391324925E-10</v>
      </c>
      <c r="U15" s="16">
        <f t="shared" si="0"/>
        <v>3.4442358497082305E-10</v>
      </c>
    </row>
    <row r="16" spans="1:23" x14ac:dyDescent="0.25">
      <c r="A16" s="12">
        <v>13</v>
      </c>
      <c r="B16" s="13">
        <v>9.0499997999999999E-5</v>
      </c>
      <c r="C16" s="13">
        <f t="shared" si="1"/>
        <v>8.7999996999999996E-5</v>
      </c>
      <c r="D16" s="14">
        <f t="shared" si="2"/>
        <v>87.999996999999993</v>
      </c>
      <c r="E16" s="13">
        <v>8.298812E-9</v>
      </c>
      <c r="F16" s="13">
        <v>8.1558500000000005E-9</v>
      </c>
      <c r="G16" s="13">
        <v>9.5292240000000008E-9</v>
      </c>
      <c r="H16" s="13">
        <v>9.7437580000000001E-9</v>
      </c>
      <c r="I16" s="13">
        <v>1.1026668E-8</v>
      </c>
      <c r="J16" s="13">
        <v>1.0782251999999999E-8</v>
      </c>
      <c r="K16" s="15">
        <v>1.3712533E-8</v>
      </c>
      <c r="L16" s="15">
        <v>1.6688383E-8</v>
      </c>
      <c r="M16" s="13">
        <v>2.3742000123000002E-2</v>
      </c>
      <c r="N16" s="13">
        <f t="shared" si="3"/>
        <v>1.9703039552475389E-10</v>
      </c>
      <c r="O16" s="13">
        <f t="shared" si="3"/>
        <v>1.9363619170316959E-10</v>
      </c>
      <c r="P16" s="13">
        <f t="shared" si="0"/>
        <v>2.262428373800946E-10</v>
      </c>
      <c r="Q16" s="13">
        <f t="shared" si="0"/>
        <v>2.3133630363448226E-10</v>
      </c>
      <c r="R16" s="13">
        <f t="shared" si="0"/>
        <v>2.6179515301228017E-10</v>
      </c>
      <c r="S16" s="16">
        <f t="shared" si="0"/>
        <v>2.5599222831021701E-10</v>
      </c>
      <c r="T16" s="16">
        <f t="shared" si="0"/>
        <v>3.255629601726416E-10</v>
      </c>
      <c r="U16" s="16">
        <f t="shared" si="0"/>
        <v>3.9621559123867112E-10</v>
      </c>
    </row>
    <row r="17" spans="1:35" x14ac:dyDescent="0.25">
      <c r="A17" s="12">
        <v>14</v>
      </c>
      <c r="B17" s="13">
        <v>8.5499995999999994E-5</v>
      </c>
      <c r="C17" s="13">
        <f t="shared" si="1"/>
        <v>8.2999995500000003E-5</v>
      </c>
      <c r="D17" s="14">
        <f t="shared" si="2"/>
        <v>82.999995499999997</v>
      </c>
      <c r="E17" s="13">
        <v>9.0858160000000003E-9</v>
      </c>
      <c r="F17" s="13">
        <v>8.8028360000000001E-9</v>
      </c>
      <c r="G17" s="13">
        <v>1.0385235E-8</v>
      </c>
      <c r="H17" s="13">
        <v>1.0611064E-8</v>
      </c>
      <c r="I17" s="13">
        <v>1.1966946E-8</v>
      </c>
      <c r="J17" s="13">
        <v>1.1599095000000001E-8</v>
      </c>
      <c r="K17" s="15">
        <v>1.480576E-8</v>
      </c>
      <c r="L17" s="15">
        <v>1.7930929000000001E-8</v>
      </c>
      <c r="M17" s="13">
        <v>2.3947000184500002E-2</v>
      </c>
      <c r="N17" s="13">
        <f t="shared" si="3"/>
        <v>2.1757803742833308E-10</v>
      </c>
      <c r="O17" s="13">
        <f t="shared" si="3"/>
        <v>2.1080151531612327E-10</v>
      </c>
      <c r="P17" s="13">
        <f t="shared" si="0"/>
        <v>2.4869522446107586E-10</v>
      </c>
      <c r="Q17" s="13">
        <f t="shared" si="0"/>
        <v>2.5410315156574134E-10</v>
      </c>
      <c r="R17" s="13">
        <f t="shared" si="0"/>
        <v>2.8657245806990155E-10</v>
      </c>
      <c r="S17" s="16">
        <f t="shared" si="0"/>
        <v>2.7776353010503306E-10</v>
      </c>
      <c r="T17" s="16">
        <f t="shared" si="0"/>
        <v>3.5455353745166274E-10</v>
      </c>
      <c r="U17" s="16">
        <f t="shared" si="0"/>
        <v>4.2939196007125644E-10</v>
      </c>
    </row>
    <row r="18" spans="1:35" x14ac:dyDescent="0.25">
      <c r="A18" s="12">
        <v>15</v>
      </c>
      <c r="B18" s="13">
        <v>8.0499994999999998E-5</v>
      </c>
      <c r="C18" s="13">
        <f t="shared" si="1"/>
        <v>7.7999993999999995E-5</v>
      </c>
      <c r="D18" s="14">
        <f t="shared" si="2"/>
        <v>77.999994000000001</v>
      </c>
      <c r="E18" s="13">
        <v>9.7262860000000007E-9</v>
      </c>
      <c r="F18" s="13">
        <v>9.4748600000000005E-9</v>
      </c>
      <c r="G18" s="13">
        <v>1.1069556E-8</v>
      </c>
      <c r="H18" s="13">
        <v>1.1098293E-8</v>
      </c>
      <c r="I18" s="13">
        <v>1.2822071E-8</v>
      </c>
      <c r="J18" s="13">
        <v>1.260333E-8</v>
      </c>
      <c r="K18" s="15">
        <v>1.5925046E-8</v>
      </c>
      <c r="L18" s="15">
        <v>1.9310550999999999E-8</v>
      </c>
      <c r="M18" s="13">
        <v>2.4704001902000002E-2</v>
      </c>
      <c r="N18" s="13">
        <f t="shared" si="3"/>
        <v>2.4027818784339603E-10</v>
      </c>
      <c r="O18" s="13">
        <f t="shared" si="3"/>
        <v>2.3406695946118375E-10</v>
      </c>
      <c r="P18" s="13">
        <f t="shared" si="0"/>
        <v>2.7346233247829556E-10</v>
      </c>
      <c r="Q18" s="13">
        <f t="shared" si="0"/>
        <v>2.7417225138095331E-10</v>
      </c>
      <c r="R18" s="13">
        <f t="shared" si="0"/>
        <v>3.1675646637157906E-10</v>
      </c>
      <c r="S18" s="16">
        <f t="shared" si="0"/>
        <v>3.1135268829153367E-10</v>
      </c>
      <c r="T18" s="16">
        <f t="shared" si="0"/>
        <v>3.9341236667343754E-10</v>
      </c>
      <c r="U18" s="16">
        <f t="shared" si="0"/>
        <v>4.77047888632668E-10</v>
      </c>
    </row>
    <row r="19" spans="1:35" x14ac:dyDescent="0.25">
      <c r="A19" s="12">
        <v>16</v>
      </c>
      <c r="B19" s="13">
        <v>7.5499993000000006E-5</v>
      </c>
      <c r="C19" s="13">
        <f t="shared" si="1"/>
        <v>7.2999992000000004E-5</v>
      </c>
      <c r="D19" s="14">
        <f t="shared" si="2"/>
        <v>72.999992000000006</v>
      </c>
      <c r="E19" s="13">
        <v>1.0218944000000001E-8</v>
      </c>
      <c r="F19" s="13">
        <v>9.9855200000000001E-9</v>
      </c>
      <c r="G19" s="13">
        <v>1.1629097999999999E-8</v>
      </c>
      <c r="H19" s="13">
        <v>1.1843063999999999E-8</v>
      </c>
      <c r="I19" s="13">
        <v>1.3341399E-8</v>
      </c>
      <c r="J19" s="13">
        <v>1.3005127E-8</v>
      </c>
      <c r="K19" s="15">
        <v>1.6609594000000001E-8</v>
      </c>
      <c r="L19" s="15">
        <v>2.026358E-8</v>
      </c>
      <c r="M19" s="13">
        <v>2.6289002536E-2</v>
      </c>
      <c r="N19" s="13">
        <f t="shared" si="3"/>
        <v>2.6864584473124198E-10</v>
      </c>
      <c r="O19" s="13">
        <f t="shared" si="3"/>
        <v>2.6250936060327874E-10</v>
      </c>
      <c r="P19" s="13">
        <f t="shared" si="0"/>
        <v>3.0571738681339253E-10</v>
      </c>
      <c r="Q19" s="13">
        <f t="shared" si="0"/>
        <v>3.1134233953001031E-10</v>
      </c>
      <c r="R19" s="13">
        <f t="shared" si="0"/>
        <v>3.5073207214478788E-10</v>
      </c>
      <c r="S19" s="16">
        <f t="shared" si="0"/>
        <v>3.4189181668400207E-10</v>
      </c>
      <c r="T19" s="16">
        <f t="shared" si="0"/>
        <v>4.3664965878793041E-10</v>
      </c>
      <c r="U19" s="16">
        <f t="shared" si="0"/>
        <v>5.3270930600843886E-10</v>
      </c>
    </row>
    <row r="20" spans="1:35" x14ac:dyDescent="0.25">
      <c r="A20" s="12">
        <v>17</v>
      </c>
      <c r="B20" s="13">
        <v>7.0499991000000001E-5</v>
      </c>
      <c r="C20" s="13">
        <f t="shared" si="1"/>
        <v>6.7999993999999996E-5</v>
      </c>
      <c r="D20" s="14">
        <f t="shared" si="2"/>
        <v>67.999994000000001</v>
      </c>
      <c r="E20" s="13">
        <v>1.4916722000000001E-8</v>
      </c>
      <c r="F20" s="13">
        <v>1.4545291999999999E-8</v>
      </c>
      <c r="G20" s="13">
        <v>1.6769064E-8</v>
      </c>
      <c r="H20" s="13">
        <v>1.7331395000000002E-8</v>
      </c>
      <c r="I20" s="13">
        <v>1.9473308000000001E-8</v>
      </c>
      <c r="J20" s="13">
        <v>1.9026790999999998E-8</v>
      </c>
      <c r="K20" s="15">
        <v>2.4208379999999999E-8</v>
      </c>
      <c r="L20" s="15">
        <v>2.9378679999999998E-8</v>
      </c>
      <c r="M20" s="13">
        <v>2.7874001902000001E-2</v>
      </c>
      <c r="N20" s="13">
        <f t="shared" si="3"/>
        <v>4.1578873739960527E-10</v>
      </c>
      <c r="O20" s="13">
        <f t="shared" si="3"/>
        <v>4.0543549687314537E-10</v>
      </c>
      <c r="P20" s="13">
        <f t="shared" si="0"/>
        <v>4.6742092183075975E-10</v>
      </c>
      <c r="Q20" s="13">
        <f t="shared" si="0"/>
        <v>4.8309533719431332E-10</v>
      </c>
      <c r="R20" s="13">
        <f t="shared" si="0"/>
        <v>5.4279902423023185E-10</v>
      </c>
      <c r="S20" s="16">
        <f t="shared" si="0"/>
        <v>5.3035280852295646E-10</v>
      </c>
      <c r="T20" s="16">
        <f t="shared" si="0"/>
        <v>6.7478443016433877E-10</v>
      </c>
      <c r="U20" s="16">
        <f t="shared" si="0"/>
        <v>8.1890138219824931E-10</v>
      </c>
    </row>
    <row r="21" spans="1:35" x14ac:dyDescent="0.25">
      <c r="A21" s="12">
        <v>18</v>
      </c>
      <c r="B21" s="13">
        <v>6.5499997000000005E-5</v>
      </c>
      <c r="C21" s="13">
        <f t="shared" si="1"/>
        <v>6.2999997999999994E-5</v>
      </c>
      <c r="D21" s="14">
        <f t="shared" si="2"/>
        <v>62.999997999999991</v>
      </c>
      <c r="E21" s="13">
        <v>1.3188576E-8</v>
      </c>
      <c r="F21" s="13">
        <v>1.2868867E-8</v>
      </c>
      <c r="G21" s="13">
        <v>1.5027222000000001E-8</v>
      </c>
      <c r="H21" s="13">
        <v>1.5283174000000001E-8</v>
      </c>
      <c r="I21" s="13">
        <v>1.7391200000000001E-8</v>
      </c>
      <c r="J21" s="13">
        <v>1.7128660000000002E-8</v>
      </c>
      <c r="K21" s="15">
        <v>2.1621050000000002E-8</v>
      </c>
      <c r="L21" s="15">
        <v>2.6086370000000002E-8</v>
      </c>
      <c r="M21" s="13">
        <v>2.9459000634000004E-2</v>
      </c>
      <c r="N21" s="13">
        <f t="shared" si="3"/>
        <v>3.8852226874555723E-10</v>
      </c>
      <c r="O21" s="13">
        <f t="shared" si="3"/>
        <v>3.7910396111186172E-10</v>
      </c>
      <c r="P21" s="13">
        <f t="shared" si="0"/>
        <v>4.4268694242525883E-10</v>
      </c>
      <c r="Q21" s="13">
        <f t="shared" si="0"/>
        <v>4.5022703255553243E-10</v>
      </c>
      <c r="R21" s="13">
        <f t="shared" si="0"/>
        <v>5.1232737182602095E-10</v>
      </c>
      <c r="S21" s="16">
        <f t="shared" si="0"/>
        <v>5.0459320579957059E-10</v>
      </c>
      <c r="T21" s="16">
        <f t="shared" si="0"/>
        <v>6.3693452565774589E-10</v>
      </c>
      <c r="U21" s="16">
        <f t="shared" si="0"/>
        <v>7.6847839036875875E-10</v>
      </c>
      <c r="AB21" s="199" t="s">
        <v>11</v>
      </c>
      <c r="AC21" s="199" t="s">
        <v>12</v>
      </c>
      <c r="AD21" s="199" t="s">
        <v>13</v>
      </c>
      <c r="AE21" s="199" t="s">
        <v>14</v>
      </c>
      <c r="AF21" s="199" t="s">
        <v>15</v>
      </c>
      <c r="AG21" s="199" t="s">
        <v>16</v>
      </c>
      <c r="AH21" s="11" t="s">
        <v>152</v>
      </c>
      <c r="AI21" s="198" t="s">
        <v>151</v>
      </c>
    </row>
    <row r="22" spans="1:35" x14ac:dyDescent="0.25">
      <c r="A22" s="12">
        <v>19</v>
      </c>
      <c r="B22" s="13">
        <v>6.0499998999999997E-5</v>
      </c>
      <c r="C22" s="13">
        <f t="shared" si="1"/>
        <v>5.7999997999999995E-5</v>
      </c>
      <c r="D22" s="14">
        <f t="shared" si="2"/>
        <v>57.999997999999998</v>
      </c>
      <c r="E22" s="13">
        <v>1.9411555999999999E-8</v>
      </c>
      <c r="F22" s="13">
        <v>1.9016224000000002E-8</v>
      </c>
      <c r="G22" s="13">
        <v>2.2065160000000001E-8</v>
      </c>
      <c r="H22" s="13">
        <v>2.2619140000000001E-8</v>
      </c>
      <c r="I22" s="13">
        <v>2.5520009999999999E-8</v>
      </c>
      <c r="J22" s="13">
        <v>2.500567E-8</v>
      </c>
      <c r="K22" s="15">
        <v>3.1848129999999997E-8</v>
      </c>
      <c r="L22" s="15">
        <v>3.8627829999999999E-8</v>
      </c>
      <c r="M22" s="13">
        <v>3.2524002114000014E-2</v>
      </c>
      <c r="N22" s="13">
        <f t="shared" si="3"/>
        <v>6.3134148838002967E-10</v>
      </c>
      <c r="O22" s="13">
        <f t="shared" si="3"/>
        <v>6.1848370957629783E-10</v>
      </c>
      <c r="P22" s="13">
        <f t="shared" si="0"/>
        <v>7.1764731048574859E-10</v>
      </c>
      <c r="Q22" s="13">
        <f t="shared" si="0"/>
        <v>7.3566495717686234E-10</v>
      </c>
      <c r="R22" s="13">
        <f t="shared" si="0"/>
        <v>8.3001285918930151E-10</v>
      </c>
      <c r="S22" s="16">
        <f t="shared" si="0"/>
        <v>8.1328446394198672E-10</v>
      </c>
      <c r="T22" s="16">
        <f t="shared" si="0"/>
        <v>1.0358286474469471E-9</v>
      </c>
      <c r="U22" s="16">
        <f t="shared" si="0"/>
        <v>1.2563316245792331E-9</v>
      </c>
      <c r="AA22" s="203" t="s">
        <v>150</v>
      </c>
      <c r="AB22" s="70">
        <v>5573</v>
      </c>
      <c r="AC22" s="70">
        <v>6024</v>
      </c>
      <c r="AD22" s="70">
        <v>5557</v>
      </c>
      <c r="AE22" s="70">
        <v>6013</v>
      </c>
      <c r="AF22" s="70">
        <v>5538</v>
      </c>
      <c r="AG22" s="70">
        <v>5995</v>
      </c>
      <c r="AH22" s="70">
        <v>4720</v>
      </c>
      <c r="AI22" s="70">
        <v>5935</v>
      </c>
    </row>
    <row r="23" spans="1:35" x14ac:dyDescent="0.25">
      <c r="A23" s="12">
        <v>20</v>
      </c>
      <c r="B23" s="13">
        <v>5.5499996999999999E-5</v>
      </c>
      <c r="C23" s="13">
        <f t="shared" si="1"/>
        <v>5.2999997999999995E-5</v>
      </c>
      <c r="D23" s="14">
        <f t="shared" si="2"/>
        <v>52.999997999999998</v>
      </c>
      <c r="E23" s="13">
        <v>1.238392E-8</v>
      </c>
      <c r="F23" s="13">
        <v>1.199505E-8</v>
      </c>
      <c r="G23" s="13">
        <v>1.407683E-8</v>
      </c>
      <c r="H23" s="13">
        <v>1.4423299999999999E-8</v>
      </c>
      <c r="I23" s="13">
        <v>1.624401E-8</v>
      </c>
      <c r="J23" s="13">
        <v>1.5722720000000001E-8</v>
      </c>
      <c r="K23" s="15">
        <v>2.0151599999999999E-8</v>
      </c>
      <c r="L23" s="15">
        <v>2.4363999999999999E-8</v>
      </c>
      <c r="M23" s="13">
        <v>3.7809002114000012E-2</v>
      </c>
      <c r="N23" s="13">
        <f t="shared" si="3"/>
        <v>4.6822365745960698E-10</v>
      </c>
      <c r="O23" s="13">
        <f t="shared" si="3"/>
        <v>4.5352087080753585E-10</v>
      </c>
      <c r="P23" s="13">
        <f t="shared" si="0"/>
        <v>5.3223089522841878E-10</v>
      </c>
      <c r="Q23" s="13">
        <f t="shared" si="0"/>
        <v>5.4533058019085633E-10</v>
      </c>
      <c r="R23" s="13">
        <f t="shared" si="0"/>
        <v>6.1416980842983733E-10</v>
      </c>
      <c r="S23" s="16">
        <f t="shared" si="0"/>
        <v>5.9446035371783031E-10</v>
      </c>
      <c r="T23" s="16">
        <f t="shared" si="0"/>
        <v>7.6191188700048258E-10</v>
      </c>
      <c r="U23" s="16">
        <f t="shared" si="0"/>
        <v>9.2117852750549623E-10</v>
      </c>
      <c r="AA23" s="203" t="s">
        <v>158</v>
      </c>
      <c r="AB23" s="70">
        <v>6010.1886641611691</v>
      </c>
      <c r="AC23" s="70">
        <v>5878.076380495535</v>
      </c>
      <c r="AD23" s="70">
        <v>5963.4634163132405</v>
      </c>
      <c r="AE23" s="70">
        <v>5830.8082631891375</v>
      </c>
      <c r="AF23" s="70">
        <v>6036.9870381050523</v>
      </c>
      <c r="AG23" s="70">
        <v>5906.2935929312016</v>
      </c>
      <c r="AH23" s="70">
        <v>5228.0552091549116</v>
      </c>
      <c r="AI23" s="70">
        <v>5903.3612561255432</v>
      </c>
    </row>
    <row r="24" spans="1:35" x14ac:dyDescent="0.25">
      <c r="A24" s="12">
        <v>21</v>
      </c>
      <c r="B24" s="13">
        <v>5.0499998999999998E-5</v>
      </c>
      <c r="C24" s="13">
        <f t="shared" si="1"/>
        <v>4.8000000000000001E-5</v>
      </c>
      <c r="D24" s="14">
        <f t="shared" si="2"/>
        <v>48</v>
      </c>
      <c r="E24" s="13">
        <v>1.100852E-8</v>
      </c>
      <c r="F24" s="13">
        <v>1.065286E-8</v>
      </c>
      <c r="G24" s="13">
        <v>1.2437929999999999E-8</v>
      </c>
      <c r="H24" s="13">
        <v>1.266562E-8</v>
      </c>
      <c r="I24" s="13">
        <v>1.434491E-8</v>
      </c>
      <c r="J24" s="13">
        <v>1.397687E-8</v>
      </c>
      <c r="K24" s="15">
        <v>1.7765389999999999E-8</v>
      </c>
      <c r="L24" s="15">
        <v>2.1548259999999999E-8</v>
      </c>
      <c r="M24" s="13">
        <v>4.6449999999999991E-2</v>
      </c>
      <c r="N24" s="13">
        <f t="shared" si="3"/>
        <v>5.1134575399999996E-10</v>
      </c>
      <c r="O24" s="13">
        <f t="shared" si="3"/>
        <v>4.9482534699999987E-10</v>
      </c>
      <c r="P24" s="13">
        <f t="shared" si="0"/>
        <v>5.7774184849999986E-10</v>
      </c>
      <c r="Q24" s="13">
        <f t="shared" si="0"/>
        <v>5.8831804899999994E-10</v>
      </c>
      <c r="R24" s="13">
        <f t="shared" si="0"/>
        <v>6.6632106949999986E-10</v>
      </c>
      <c r="S24" s="16">
        <f t="shared" si="0"/>
        <v>6.4922561149999984E-10</v>
      </c>
      <c r="T24" s="16">
        <f t="shared" si="0"/>
        <v>8.2520236549999976E-10</v>
      </c>
      <c r="U24" s="16">
        <f t="shared" si="0"/>
        <v>1.0009166769999997E-9</v>
      </c>
      <c r="AB24" s="36">
        <f>(AB22-AB23)/AB22</f>
        <v>-7.8447633978318512E-2</v>
      </c>
      <c r="AC24" s="36">
        <f t="shared" ref="AC24:AI24" si="4">(AC22-AC23)/AC22</f>
        <v>2.4223708417075867E-2</v>
      </c>
      <c r="AD24" s="36">
        <f t="shared" si="4"/>
        <v>-7.3144397393061097E-2</v>
      </c>
      <c r="AE24" s="36">
        <f t="shared" si="4"/>
        <v>3.029964024793988E-2</v>
      </c>
      <c r="AF24" s="36">
        <f t="shared" si="4"/>
        <v>-9.0102390412613267E-2</v>
      </c>
      <c r="AG24" s="36">
        <f t="shared" si="4"/>
        <v>1.4796731787956364E-2</v>
      </c>
      <c r="AH24" s="36">
        <f t="shared" si="4"/>
        <v>-0.10763881549892194</v>
      </c>
      <c r="AI24" s="36">
        <f t="shared" si="4"/>
        <v>5.3308751262774812E-3</v>
      </c>
    </row>
    <row r="25" spans="1:35" x14ac:dyDescent="0.25">
      <c r="A25" s="12">
        <v>22</v>
      </c>
      <c r="B25" s="13">
        <v>4.5500000999999997E-5</v>
      </c>
      <c r="C25" s="13">
        <f t="shared" si="1"/>
        <v>4.3000000000000002E-5</v>
      </c>
      <c r="D25" s="14">
        <f t="shared" si="2"/>
        <v>43</v>
      </c>
      <c r="E25" s="13">
        <v>8.7193799999999906E-9</v>
      </c>
      <c r="F25" s="13">
        <v>8.5527000000000108E-9</v>
      </c>
      <c r="G25" s="13">
        <v>9.9391099999999992E-9</v>
      </c>
      <c r="H25" s="13">
        <v>1.021395E-8</v>
      </c>
      <c r="I25" s="13">
        <v>1.143522E-8</v>
      </c>
      <c r="J25" s="13">
        <v>1.106197E-8</v>
      </c>
      <c r="K25" s="15">
        <v>1.4246000000000001E-8</v>
      </c>
      <c r="L25" s="15">
        <v>1.727753E-8</v>
      </c>
      <c r="M25" s="13">
        <v>6.0124999999999984E-2</v>
      </c>
      <c r="N25" s="13">
        <f t="shared" si="3"/>
        <v>5.2425272249999928E-10</v>
      </c>
      <c r="O25" s="13">
        <f t="shared" si="3"/>
        <v>5.1423108750000054E-10</v>
      </c>
      <c r="P25" s="13">
        <f t="shared" si="0"/>
        <v>5.9758898874999976E-10</v>
      </c>
      <c r="Q25" s="13">
        <f t="shared" si="0"/>
        <v>6.1411374374999981E-10</v>
      </c>
      <c r="R25" s="13">
        <f t="shared" si="0"/>
        <v>6.8754260249999984E-10</v>
      </c>
      <c r="S25" s="16">
        <f t="shared" si="0"/>
        <v>6.6510094624999986E-10</v>
      </c>
      <c r="T25" s="16">
        <f t="shared" si="0"/>
        <v>8.5654074999999985E-10</v>
      </c>
      <c r="U25" s="16">
        <f t="shared" si="0"/>
        <v>1.0388114912499996E-9</v>
      </c>
    </row>
    <row r="26" spans="1:35" x14ac:dyDescent="0.25">
      <c r="A26" s="12">
        <v>23</v>
      </c>
      <c r="B26" s="13">
        <v>4.0499998999999999E-5</v>
      </c>
      <c r="C26" s="13">
        <f t="shared" si="1"/>
        <v>3.7999997999999997E-5</v>
      </c>
      <c r="D26" s="14">
        <f t="shared" si="2"/>
        <v>37.999997999999998</v>
      </c>
      <c r="E26" s="13">
        <v>6.0270300000000104E-9</v>
      </c>
      <c r="F26" s="13">
        <v>5.7675299999999899E-9</v>
      </c>
      <c r="G26" s="13">
        <v>6.9044600000000202E-9</v>
      </c>
      <c r="H26" s="13">
        <v>7.0676699999999899E-9</v>
      </c>
      <c r="I26" s="13">
        <v>7.9276799999999906E-9</v>
      </c>
      <c r="J26" s="13">
        <v>7.823E-9</v>
      </c>
      <c r="K26" s="15">
        <v>9.7915299999999801E-9</v>
      </c>
      <c r="L26" s="15">
        <v>1.189443E-8</v>
      </c>
      <c r="M26" s="13">
        <v>8.5404017074000027E-2</v>
      </c>
      <c r="N26" s="13">
        <f t="shared" si="3"/>
        <v>5.1473257302551123E-10</v>
      </c>
      <c r="O26" s="13">
        <f t="shared" si="3"/>
        <v>4.9257023059480653E-10</v>
      </c>
      <c r="P26" s="13">
        <f t="shared" si="0"/>
        <v>5.89668619726752E-10</v>
      </c>
      <c r="Q26" s="13">
        <f t="shared" si="0"/>
        <v>6.0360740935339694E-10</v>
      </c>
      <c r="R26" s="13">
        <f t="shared" si="0"/>
        <v>6.770557180772077E-10</v>
      </c>
      <c r="S26" s="16">
        <f t="shared" si="0"/>
        <v>6.6811562556990223E-10</v>
      </c>
      <c r="T26" s="16">
        <f t="shared" si="0"/>
        <v>8.3623599530058176E-10</v>
      </c>
      <c r="U26" s="16">
        <f t="shared" si="0"/>
        <v>1.0158321028054981E-9</v>
      </c>
    </row>
    <row r="27" spans="1:35" x14ac:dyDescent="0.25">
      <c r="A27" s="12">
        <v>24</v>
      </c>
      <c r="B27" s="13">
        <v>3.5499997000000001E-5</v>
      </c>
      <c r="C27" s="13">
        <f t="shared" si="1"/>
        <v>3.2999997999999997E-5</v>
      </c>
      <c r="D27" s="14">
        <f t="shared" si="2"/>
        <v>32.999997999999998</v>
      </c>
      <c r="E27" s="13">
        <v>3.1340599999999899E-9</v>
      </c>
      <c r="F27" s="13">
        <v>3.0079600000000099E-9</v>
      </c>
      <c r="G27" s="13">
        <v>3.5808500000000001E-9</v>
      </c>
      <c r="H27" s="13">
        <v>3.7098000000000101E-9</v>
      </c>
      <c r="I27" s="13">
        <v>4.0906400000000003E-9</v>
      </c>
      <c r="J27" s="13">
        <v>4.0066499999999901E-9</v>
      </c>
      <c r="K27" s="15">
        <v>5.0787900000000004E-9</v>
      </c>
      <c r="L27" s="15">
        <v>6.1808999999999996E-9</v>
      </c>
      <c r="M27" s="13">
        <v>0.12808901707400006</v>
      </c>
      <c r="N27" s="13">
        <f t="shared" si="3"/>
        <v>4.0143866485093932E-10</v>
      </c>
      <c r="O27" s="13">
        <f t="shared" si="3"/>
        <v>3.8528663979791046E-10</v>
      </c>
      <c r="P27" s="13">
        <f t="shared" si="0"/>
        <v>4.5866755678943309E-10</v>
      </c>
      <c r="Q27" s="13">
        <f t="shared" si="0"/>
        <v>4.7518463554112675E-10</v>
      </c>
      <c r="R27" s="13">
        <f t="shared" si="0"/>
        <v>5.2396605680358761E-10</v>
      </c>
      <c r="S27" s="16">
        <f t="shared" si="0"/>
        <v>5.1320786025954106E-10</v>
      </c>
      <c r="T27" s="16">
        <f t="shared" si="0"/>
        <v>6.5053721902526084E-10</v>
      </c>
      <c r="U27" s="16">
        <f t="shared" si="0"/>
        <v>7.9170540563268693E-10</v>
      </c>
    </row>
    <row r="28" spans="1:35" x14ac:dyDescent="0.25">
      <c r="A28" s="12">
        <v>25</v>
      </c>
      <c r="B28" s="13">
        <v>3.0499999E-5</v>
      </c>
      <c r="C28" s="13">
        <f t="shared" si="1"/>
        <v>2.7999999499999998E-5</v>
      </c>
      <c r="D28" s="14">
        <f t="shared" si="2"/>
        <v>27.999999499999998</v>
      </c>
      <c r="E28" s="13">
        <v>9.4169000000002304E-10</v>
      </c>
      <c r="F28" s="13">
        <v>9.0177000000000298E-10</v>
      </c>
      <c r="G28" s="13">
        <v>1.06072999999999E-9</v>
      </c>
      <c r="H28" s="13">
        <v>1.10731E-9</v>
      </c>
      <c r="I28" s="13">
        <v>1.2473300000000199E-9</v>
      </c>
      <c r="J28" s="13">
        <v>1.1978100000000099E-9</v>
      </c>
      <c r="K28" s="15">
        <v>1.5368200000000001E-9</v>
      </c>
      <c r="L28" s="15">
        <v>1.8927100000000101E-9</v>
      </c>
      <c r="M28" s="13">
        <v>0.23074001926000021</v>
      </c>
      <c r="N28" s="13">
        <f t="shared" si="3"/>
        <v>2.1728556873695491E-10</v>
      </c>
      <c r="O28" s="13">
        <f t="shared" si="3"/>
        <v>2.0807442716809108E-10</v>
      </c>
      <c r="P28" s="13">
        <f t="shared" si="0"/>
        <v>2.4475286062965772E-10</v>
      </c>
      <c r="Q28" s="13">
        <f t="shared" si="0"/>
        <v>2.5550073072679081E-10</v>
      </c>
      <c r="R28" s="13">
        <f t="shared" si="0"/>
        <v>2.8780894822358066E-10</v>
      </c>
      <c r="S28" s="16">
        <f t="shared" si="0"/>
        <v>2.7638270246982313E-10</v>
      </c>
      <c r="T28" s="16">
        <f t="shared" si="0"/>
        <v>3.5460587639915352E-10</v>
      </c>
      <c r="U28" s="16">
        <f t="shared" si="0"/>
        <v>4.3672394185359734E-10</v>
      </c>
    </row>
    <row r="29" spans="1:35" x14ac:dyDescent="0.25">
      <c r="A29" s="12">
        <v>26</v>
      </c>
      <c r="B29" s="13">
        <v>2.55E-5</v>
      </c>
      <c r="C29" s="13">
        <f t="shared" si="1"/>
        <v>2.3E-5</v>
      </c>
      <c r="D29" s="14">
        <f t="shared" si="2"/>
        <v>23</v>
      </c>
      <c r="E29" s="13">
        <v>1.0314999999999901E-10</v>
      </c>
      <c r="F29" s="13">
        <v>1.01299999999985E-10</v>
      </c>
      <c r="G29" s="13">
        <v>1.06730000000015E-10</v>
      </c>
      <c r="H29" s="13">
        <v>1.1690999999999099E-10</v>
      </c>
      <c r="I29" s="13">
        <v>1.2948999999999099E-10</v>
      </c>
      <c r="J29" s="13">
        <v>1.2324000000000401E-10</v>
      </c>
      <c r="K29" s="15">
        <v>1.62060000000031E-10</v>
      </c>
      <c r="L29" s="15">
        <v>2.1586999999998501E-10</v>
      </c>
      <c r="M29" s="13">
        <v>0.42334000000000027</v>
      </c>
      <c r="N29" s="13">
        <f t="shared" si="3"/>
        <v>4.3667520999999606E-11</v>
      </c>
      <c r="O29" s="13">
        <f t="shared" si="3"/>
        <v>4.2884341999993677E-11</v>
      </c>
      <c r="P29" s="13">
        <f t="shared" si="0"/>
        <v>4.5183078200006377E-11</v>
      </c>
      <c r="Q29" s="13">
        <f t="shared" si="0"/>
        <v>4.9492679399996217E-11</v>
      </c>
      <c r="R29" s="13">
        <f t="shared" si="0"/>
        <v>5.4818296599996223E-11</v>
      </c>
      <c r="S29" s="16">
        <f t="shared" si="0"/>
        <v>5.2172421600001733E-11</v>
      </c>
      <c r="T29" s="16">
        <f t="shared" si="0"/>
        <v>6.8606480400013164E-11</v>
      </c>
      <c r="U29" s="16">
        <f t="shared" si="0"/>
        <v>9.1386405799993712E-11</v>
      </c>
    </row>
    <row r="30" spans="1:35" x14ac:dyDescent="0.25">
      <c r="A30" s="12">
        <v>27</v>
      </c>
      <c r="B30" s="13">
        <v>2.05E-5</v>
      </c>
      <c r="C30" s="13">
        <f t="shared" si="1"/>
        <v>1.8E-5</v>
      </c>
      <c r="D30" s="14">
        <f t="shared" si="2"/>
        <v>18</v>
      </c>
      <c r="E30" s="13">
        <v>1.8599999999973401E-12</v>
      </c>
      <c r="F30" s="13">
        <v>1.61000000001691E-12</v>
      </c>
      <c r="G30" s="13">
        <v>2.01999999999541E-12</v>
      </c>
      <c r="H30" s="13">
        <v>1.95000000000618E-12</v>
      </c>
      <c r="I30" s="13">
        <v>1.8900000000002898E-12</v>
      </c>
      <c r="J30" s="13">
        <v>2.1100000000042499E-12</v>
      </c>
      <c r="K30" s="15">
        <v>2.5599999999690199E-12</v>
      </c>
      <c r="L30" s="15">
        <v>4.1200000000163201E-12</v>
      </c>
      <c r="M30" s="13">
        <v>0.85694000000000026</v>
      </c>
      <c r="N30" s="13">
        <f t="shared" si="3"/>
        <v>1.5939083999977211E-12</v>
      </c>
      <c r="O30" s="13">
        <f t="shared" si="3"/>
        <v>1.3796734000144913E-12</v>
      </c>
      <c r="P30" s="13">
        <f t="shared" si="0"/>
        <v>1.7310187999960672E-12</v>
      </c>
      <c r="Q30" s="13">
        <f t="shared" si="0"/>
        <v>1.6710330000052964E-12</v>
      </c>
      <c r="R30" s="13">
        <f t="shared" si="0"/>
        <v>1.6196166000002488E-12</v>
      </c>
      <c r="S30" s="16">
        <f t="shared" si="0"/>
        <v>1.8081434000036425E-12</v>
      </c>
      <c r="T30" s="16">
        <f t="shared" si="0"/>
        <v>2.1937663999734525E-12</v>
      </c>
      <c r="U30" s="16">
        <f t="shared" si="0"/>
        <v>3.5305928000139863E-12</v>
      </c>
    </row>
    <row r="31" spans="1:35" x14ac:dyDescent="0.25">
      <c r="A31" s="12">
        <v>28</v>
      </c>
      <c r="B31" s="13">
        <v>1.5500000000000001E-5</v>
      </c>
      <c r="C31" s="13">
        <f t="shared" si="1"/>
        <v>1.3000000000000001E-5</v>
      </c>
      <c r="D31" s="14">
        <f t="shared" si="2"/>
        <v>13.000000000000002</v>
      </c>
      <c r="E31" s="13">
        <v>5.7999999998636399E-13</v>
      </c>
      <c r="F31" s="13">
        <v>1.02999999997761E-12</v>
      </c>
      <c r="G31" s="13">
        <v>6.3000000000892E-13</v>
      </c>
      <c r="H31" s="13">
        <v>6.3000000000892E-13</v>
      </c>
      <c r="I31" s="13">
        <v>6.1999999999911505E-13</v>
      </c>
      <c r="J31" s="13">
        <v>4.199999999883E-13</v>
      </c>
      <c r="K31" s="15">
        <v>1.0800000000001701E-12</v>
      </c>
      <c r="L31" s="15">
        <v>1.1299999999697801E-12</v>
      </c>
      <c r="M31" s="13">
        <v>2.6971999999999987</v>
      </c>
      <c r="N31" s="13">
        <f t="shared" si="3"/>
        <v>1.5643759999632203E-12</v>
      </c>
      <c r="O31" s="13">
        <f t="shared" si="3"/>
        <v>2.7781159999396085E-12</v>
      </c>
      <c r="P31" s="13">
        <f t="shared" si="0"/>
        <v>1.6992360000240582E-12</v>
      </c>
      <c r="Q31" s="13">
        <f t="shared" si="0"/>
        <v>1.6992360000240582E-12</v>
      </c>
      <c r="R31" s="13">
        <f t="shared" si="0"/>
        <v>1.6722639999976122E-12</v>
      </c>
      <c r="S31" s="16">
        <f t="shared" si="0"/>
        <v>1.1328239999684422E-12</v>
      </c>
      <c r="T31" s="16">
        <f t="shared" si="0"/>
        <v>2.9129760000004573E-12</v>
      </c>
      <c r="U31" s="16">
        <f t="shared" si="0"/>
        <v>3.0478359999184894E-12</v>
      </c>
    </row>
    <row r="32" spans="1:35" x14ac:dyDescent="0.25">
      <c r="A32" s="12">
        <v>29</v>
      </c>
      <c r="B32" s="13">
        <v>1.0499999999999999E-5</v>
      </c>
      <c r="C32" s="13">
        <f t="shared" si="1"/>
        <v>7.9999999999999996E-6</v>
      </c>
      <c r="D32" s="14">
        <f t="shared" si="2"/>
        <v>8</v>
      </c>
      <c r="E32" s="13">
        <v>3.9999999999516002E-13</v>
      </c>
      <c r="F32" s="13">
        <v>5.9000000002263903E-13</v>
      </c>
      <c r="G32" s="13">
        <v>4.4999999999124599E-13</v>
      </c>
      <c r="H32" s="13">
        <v>4.4999999999124599E-13</v>
      </c>
      <c r="I32" s="13">
        <v>3.8000000000201898E-13</v>
      </c>
      <c r="J32" s="13">
        <v>6.8000000000500603E-13</v>
      </c>
      <c r="K32" s="15">
        <v>7.4000000003736699E-13</v>
      </c>
      <c r="L32" s="15">
        <v>7.1000000003442201E-13</v>
      </c>
      <c r="M32" s="13">
        <v>9.4460000000000015</v>
      </c>
      <c r="N32" s="13">
        <f t="shared" si="3"/>
        <v>3.7783999999542823E-12</v>
      </c>
      <c r="O32" s="13">
        <f t="shared" si="3"/>
        <v>5.5731400002138494E-12</v>
      </c>
      <c r="P32" s="13">
        <f t="shared" si="0"/>
        <v>4.2506999999173103E-12</v>
      </c>
      <c r="Q32" s="13">
        <f t="shared" si="0"/>
        <v>4.2506999999173103E-12</v>
      </c>
      <c r="R32" s="13">
        <f t="shared" si="0"/>
        <v>3.5894800000190718E-12</v>
      </c>
      <c r="S32" s="16">
        <f t="shared" si="0"/>
        <v>6.4232800000472879E-12</v>
      </c>
      <c r="T32" s="16">
        <f t="shared" si="0"/>
        <v>6.9900400003529698E-12</v>
      </c>
      <c r="U32" s="16">
        <f t="shared" si="0"/>
        <v>6.7066600003251511E-12</v>
      </c>
    </row>
    <row r="33" spans="1:21" x14ac:dyDescent="0.25">
      <c r="A33" s="12">
        <v>30</v>
      </c>
      <c r="B33" s="13">
        <v>5.4999999999999999E-6</v>
      </c>
      <c r="C33" s="13">
        <f t="shared" si="1"/>
        <v>3.0000000000000001E-6</v>
      </c>
      <c r="D33" s="14">
        <f t="shared" si="2"/>
        <v>3</v>
      </c>
      <c r="E33" s="18">
        <v>1.1000000000197799E-13</v>
      </c>
      <c r="F33" s="18">
        <v>1.3999999997845401E-13</v>
      </c>
      <c r="G33" s="13">
        <v>1.70000000007869E-13</v>
      </c>
      <c r="H33" s="13">
        <v>9.9999999992172496E-14</v>
      </c>
      <c r="I33" s="13">
        <v>1.5000000001472801E-13</v>
      </c>
      <c r="J33" s="13">
        <v>1.4000000000492301E-13</v>
      </c>
      <c r="K33" s="19">
        <v>2.19999999951016E-13</v>
      </c>
      <c r="L33" s="19">
        <v>1.9999999998434499E-13</v>
      </c>
      <c r="M33" s="13">
        <v>161.40000000000003</v>
      </c>
      <c r="N33" s="13">
        <f t="shared" si="3"/>
        <v>1.7754000000319252E-11</v>
      </c>
      <c r="O33" s="13">
        <f t="shared" si="3"/>
        <v>2.259599999652248E-11</v>
      </c>
      <c r="P33" s="13">
        <f t="shared" si="0"/>
        <v>2.7438000001270062E-11</v>
      </c>
      <c r="Q33" s="13">
        <f t="shared" si="0"/>
        <v>1.6139999998736645E-11</v>
      </c>
      <c r="R33" s="13">
        <f t="shared" si="0"/>
        <v>2.4210000002377107E-11</v>
      </c>
      <c r="S33" s="16">
        <f t="shared" si="0"/>
        <v>2.2596000000794578E-11</v>
      </c>
      <c r="T33" s="16">
        <f t="shared" si="0"/>
        <v>3.5507999992093993E-11</v>
      </c>
      <c r="U33" s="16">
        <f t="shared" si="0"/>
        <v>3.227999999747329E-11</v>
      </c>
    </row>
    <row r="34" spans="1:21" x14ac:dyDescent="0.25">
      <c r="A34" s="12"/>
      <c r="B34" s="13">
        <v>4.9999999999999998E-7</v>
      </c>
      <c r="C34" s="6"/>
      <c r="D34" s="6"/>
      <c r="E34" s="13"/>
      <c r="F34" s="13"/>
      <c r="G34" s="20">
        <f t="shared" ref="G34:J34" si="5">SUM(G4:G33)</f>
        <v>1.7348820000000004E-7</v>
      </c>
      <c r="H34" s="20">
        <f t="shared" si="5"/>
        <v>1.7794007999999999E-7</v>
      </c>
      <c r="I34" s="20">
        <f t="shared" si="5"/>
        <v>2.0068045000000001E-7</v>
      </c>
      <c r="J34" s="20">
        <f t="shared" si="5"/>
        <v>1.9623802000000001E-7</v>
      </c>
      <c r="K34" s="20">
        <f>SUM(K4:K33)</f>
        <v>2.4935413999999998E-7</v>
      </c>
      <c r="L34" s="20">
        <f>SUM(L4:L33)</f>
        <v>3.0271752E-7</v>
      </c>
      <c r="M34" s="20">
        <f>SUM(M4:M18)</f>
        <v>0.36048300124450006</v>
      </c>
      <c r="N34" s="13">
        <f>SUM(N4:N33)</f>
        <v>5.6663161185988367E-9</v>
      </c>
      <c r="O34" s="13">
        <f>SUM(O4:O33)</f>
        <v>5.5220573931122662E-9</v>
      </c>
      <c r="P34" s="21">
        <f>SUM(P4:P33)</f>
        <v>6.4412493909017226E-9</v>
      </c>
      <c r="Q34" s="21">
        <f>SUM(Q4:Q33)</f>
        <v>6.6018135250120568E-9</v>
      </c>
      <c r="R34" s="21">
        <f t="shared" ref="R34:U34" si="6">SUM(R4:R33)</f>
        <v>7.4351349647131882E-9</v>
      </c>
      <c r="S34" s="22">
        <f t="shared" si="6"/>
        <v>7.2644460258799688E-9</v>
      </c>
      <c r="T34" s="22">
        <f t="shared" si="6"/>
        <v>9.2421223752472574E-9</v>
      </c>
      <c r="U34" s="22">
        <f t="shared" si="6"/>
        <v>1.1219473301984315E-8</v>
      </c>
    </row>
    <row r="35" spans="1:21" x14ac:dyDescent="0.25">
      <c r="A35" s="1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20" t="s">
        <v>18</v>
      </c>
      <c r="N35" s="23">
        <f t="shared" ref="N35:U35" si="7">$B$44*N34</f>
        <v>9.0784379601586577E-13</v>
      </c>
      <c r="O35" s="23">
        <f t="shared" si="7"/>
        <v>8.8473100346899958E-13</v>
      </c>
      <c r="P35" s="23">
        <f t="shared" si="7"/>
        <v>1.0320017760617114E-12</v>
      </c>
      <c r="Q35" s="23">
        <f t="shared" si="7"/>
        <v>1.0577269826975128E-12</v>
      </c>
      <c r="R35" s="23">
        <f t="shared" si="7"/>
        <v>1.1912397771278304E-12</v>
      </c>
      <c r="S35" s="24">
        <f t="shared" si="7"/>
        <v>1.1638923981738675E-12</v>
      </c>
      <c r="T35" s="24">
        <f t="shared" si="7"/>
        <v>1.4807510355533101E-12</v>
      </c>
      <c r="U35" s="24">
        <f t="shared" si="7"/>
        <v>1.7975575344869343E-12</v>
      </c>
    </row>
    <row r="36" spans="1:21" x14ac:dyDescent="0.25">
      <c r="A36" s="8"/>
      <c r="B36" s="10" t="s">
        <v>19</v>
      </c>
      <c r="C36" s="2"/>
      <c r="D36" s="2"/>
      <c r="E36" s="2"/>
      <c r="F36" s="2"/>
      <c r="G36" s="25"/>
      <c r="H36" s="25"/>
      <c r="I36" s="25"/>
      <c r="J36" s="25"/>
      <c r="K36" s="25"/>
      <c r="L36" s="25"/>
      <c r="M36" s="26" t="s">
        <v>20</v>
      </c>
      <c r="N36" s="27">
        <f t="shared" ref="N36:U36" si="8">N35*1000/8.76</f>
        <v>1.0363513653149153E-10</v>
      </c>
      <c r="O36" s="27">
        <f t="shared" si="8"/>
        <v>1.0099668989372142E-10</v>
      </c>
      <c r="P36" s="27">
        <f t="shared" si="8"/>
        <v>1.178084219248529E-10</v>
      </c>
      <c r="Q36" s="27">
        <f t="shared" si="8"/>
        <v>1.2074508934903113E-10</v>
      </c>
      <c r="R36" s="27">
        <f t="shared" si="8"/>
        <v>1.3598627592783452E-10</v>
      </c>
      <c r="S36" s="28">
        <f t="shared" si="8"/>
        <v>1.3286442901528168E-10</v>
      </c>
      <c r="T36" s="28">
        <f t="shared" si="8"/>
        <v>1.6903550634170205E-10</v>
      </c>
      <c r="U36" s="28">
        <f t="shared" si="8"/>
        <v>2.0520063179074593E-10</v>
      </c>
    </row>
    <row r="37" spans="1:21" x14ac:dyDescent="0.25">
      <c r="H37" s="29">
        <v>3.22E-7</v>
      </c>
      <c r="I37" s="29">
        <v>1.9999999999999999E-7</v>
      </c>
      <c r="J37" s="29"/>
      <c r="K37" s="29"/>
      <c r="L37" s="29"/>
      <c r="N37" s="30"/>
      <c r="O37" s="31"/>
      <c r="P37" s="30"/>
      <c r="Q37" s="31"/>
      <c r="R37" s="32"/>
    </row>
    <row r="38" spans="1:21" x14ac:dyDescent="0.25">
      <c r="B38" s="17"/>
      <c r="C38" s="29"/>
      <c r="H38" s="29">
        <f>H37/I37</f>
        <v>1.61</v>
      </c>
      <c r="M38" s="202"/>
      <c r="N38" s="34"/>
      <c r="O38" s="34"/>
      <c r="P38" s="34"/>
      <c r="Q38" s="34"/>
      <c r="R38" s="34"/>
      <c r="S38" s="34"/>
    </row>
    <row r="39" spans="1:21" x14ac:dyDescent="0.25">
      <c r="M39" s="203"/>
      <c r="N39" s="36"/>
      <c r="O39" s="36"/>
      <c r="P39" s="36"/>
      <c r="Q39" s="36"/>
      <c r="R39" s="36"/>
      <c r="S39" s="36"/>
      <c r="T39" s="37"/>
      <c r="U39" s="38"/>
    </row>
    <row r="40" spans="1:21" x14ac:dyDescent="0.25">
      <c r="M40" s="203" t="s">
        <v>21</v>
      </c>
      <c r="N40" s="71">
        <f>N36*C46</f>
        <v>5756.1462136568025</v>
      </c>
      <c r="O40" s="71">
        <f>O36*C46</f>
        <v>5609.60050404295</v>
      </c>
      <c r="P40" s="71">
        <f>P36*C47</f>
        <v>5757.8449780029559</v>
      </c>
      <c r="Q40" s="71">
        <f>Q36*C47</f>
        <v>5901.3735602901816</v>
      </c>
      <c r="R40" s="71">
        <f>R36*C48</f>
        <v>5841.6688117269305</v>
      </c>
      <c r="S40" s="71">
        <f>S36*C48</f>
        <v>5707.56119226595</v>
      </c>
      <c r="T40" s="69">
        <f>C49*T36</f>
        <v>4959.4069683129319</v>
      </c>
      <c r="U40" s="70">
        <f>U36*C49</f>
        <v>6020.4714691600584</v>
      </c>
    </row>
    <row r="41" spans="1:21" x14ac:dyDescent="0.25">
      <c r="L41" s="55" t="s">
        <v>33</v>
      </c>
      <c r="M41" s="203" t="s">
        <v>22</v>
      </c>
      <c r="N41" s="71">
        <v>5573</v>
      </c>
      <c r="O41" s="71">
        <v>6024</v>
      </c>
      <c r="P41" s="71">
        <v>5557</v>
      </c>
      <c r="Q41" s="71">
        <v>6013</v>
      </c>
      <c r="R41" s="71">
        <v>5538</v>
      </c>
      <c r="S41" s="71">
        <v>5995</v>
      </c>
      <c r="T41" s="72">
        <v>4720</v>
      </c>
      <c r="U41" s="70">
        <v>5935</v>
      </c>
    </row>
    <row r="42" spans="1:21" x14ac:dyDescent="0.25">
      <c r="M42" s="76" t="s">
        <v>58</v>
      </c>
      <c r="N42" s="199">
        <f t="shared" ref="N42:U42" si="9">(ABS(N40-N41)/N41)</f>
        <v>3.2863128235564774E-2</v>
      </c>
      <c r="O42" s="199">
        <f t="shared" si="9"/>
        <v>6.8791416991542162E-2</v>
      </c>
      <c r="P42" s="199">
        <f t="shared" si="9"/>
        <v>3.6142698938807977E-2</v>
      </c>
      <c r="Q42" s="199">
        <f t="shared" si="9"/>
        <v>1.8564184219161558E-2</v>
      </c>
      <c r="R42" s="199">
        <f t="shared" si="9"/>
        <v>5.4833660477957832E-2</v>
      </c>
      <c r="S42" s="199">
        <f t="shared" si="9"/>
        <v>4.7946423308432025E-2</v>
      </c>
      <c r="T42" s="199">
        <f t="shared" si="9"/>
        <v>5.072181532053642E-2</v>
      </c>
      <c r="U42" s="204">
        <f t="shared" si="9"/>
        <v>1.4401258493691392E-2</v>
      </c>
    </row>
    <row r="43" spans="1:21" x14ac:dyDescent="0.25">
      <c r="A43" s="39" t="s">
        <v>24</v>
      </c>
      <c r="M43" s="202" t="s">
        <v>64</v>
      </c>
      <c r="N43" s="70">
        <f>N41/N40</f>
        <v>0.96818249452693239</v>
      </c>
      <c r="O43" s="70">
        <f t="shared" ref="O43:U43" si="10">O41/O40</f>
        <v>1.073873263462948</v>
      </c>
      <c r="P43" s="70">
        <f t="shared" si="10"/>
        <v>0.96511802961520221</v>
      </c>
      <c r="Q43" s="70">
        <f t="shared" si="10"/>
        <v>1.0189153319255948</v>
      </c>
      <c r="R43" s="70">
        <f t="shared" si="10"/>
        <v>0.94801677029048159</v>
      </c>
      <c r="S43" s="70">
        <f t="shared" si="10"/>
        <v>1.0503610558084853</v>
      </c>
      <c r="T43" s="70">
        <f t="shared" si="10"/>
        <v>0.95172669437241764</v>
      </c>
      <c r="U43" s="70">
        <f t="shared" si="10"/>
        <v>0.9858031933881114</v>
      </c>
    </row>
    <row r="44" spans="1:21" x14ac:dyDescent="0.25">
      <c r="A44" s="203" t="s">
        <v>25</v>
      </c>
      <c r="B44" s="40">
        <f>0.00000016021764*1000</f>
        <v>1.6021764000000001E-4</v>
      </c>
      <c r="F44" s="41" t="s">
        <v>26</v>
      </c>
      <c r="G44" s="42"/>
      <c r="H44" s="43"/>
    </row>
    <row r="45" spans="1:21" x14ac:dyDescent="0.25">
      <c r="A45" s="203" t="s">
        <v>27</v>
      </c>
      <c r="B45" s="44" t="s">
        <v>28</v>
      </c>
      <c r="C45" s="203" t="s">
        <v>34</v>
      </c>
      <c r="D45" s="62" t="s">
        <v>35</v>
      </c>
      <c r="E45" s="64" t="s">
        <v>52</v>
      </c>
      <c r="F45" s="45" t="s">
        <v>29</v>
      </c>
      <c r="G45" s="46" t="s">
        <v>30</v>
      </c>
      <c r="H45" s="47" t="s">
        <v>31</v>
      </c>
      <c r="J45" s="48"/>
      <c r="K45" s="48"/>
      <c r="L45" s="82"/>
      <c r="M45" s="83" t="s">
        <v>65</v>
      </c>
      <c r="N45" s="43" t="s">
        <v>66</v>
      </c>
    </row>
    <row r="46" spans="1:21" x14ac:dyDescent="0.25">
      <c r="A46" s="203">
        <v>16</v>
      </c>
      <c r="B46" s="44">
        <v>56675824777269.102</v>
      </c>
      <c r="C46" s="44">
        <v>55542419359940.602</v>
      </c>
      <c r="D46" s="63">
        <v>53411232123782.703</v>
      </c>
      <c r="E46" s="65">
        <v>50732678717301.297</v>
      </c>
      <c r="F46" s="49">
        <f>N41/N36</f>
        <v>53775198127968.281</v>
      </c>
      <c r="G46" s="50">
        <f>O41/O36</f>
        <v>59645519138687.031</v>
      </c>
      <c r="H46" s="51"/>
      <c r="J46" s="52"/>
      <c r="K46" s="52"/>
      <c r="L46" s="200" t="s">
        <v>61</v>
      </c>
      <c r="M46" s="7" t="s">
        <v>62</v>
      </c>
      <c r="N46" s="67" t="s">
        <v>63</v>
      </c>
      <c r="O46" s="202"/>
      <c r="P46" s="202"/>
    </row>
    <row r="47" spans="1:21" x14ac:dyDescent="0.25">
      <c r="A47" s="202">
        <v>14</v>
      </c>
      <c r="B47" s="53">
        <v>50210020364534.5</v>
      </c>
      <c r="C47" s="40">
        <v>48874646514455</v>
      </c>
      <c r="D47" s="40"/>
      <c r="F47" s="60">
        <f>P41/P36</f>
        <v>47169802542170.32</v>
      </c>
      <c r="G47" s="50">
        <f>Q41/Q40</f>
        <v>1.0189153319255948</v>
      </c>
      <c r="H47" s="51"/>
      <c r="J47" s="52"/>
      <c r="K47" s="52"/>
      <c r="L47" s="84">
        <v>16</v>
      </c>
      <c r="M47" s="81">
        <f>O40</f>
        <v>5609.60050404295</v>
      </c>
      <c r="N47" s="85">
        <v>6024</v>
      </c>
      <c r="O47" s="70"/>
      <c r="Q47" s="48"/>
    </row>
    <row r="48" spans="1:21" x14ac:dyDescent="0.25">
      <c r="A48" s="202">
        <v>12</v>
      </c>
      <c r="B48" s="40">
        <v>43345505620919</v>
      </c>
      <c r="C48" s="40">
        <v>42957782113446.5</v>
      </c>
      <c r="D48" s="40"/>
      <c r="E48" s="40"/>
      <c r="F48" s="15">
        <f>R41/R40</f>
        <v>0.94801677029048159</v>
      </c>
      <c r="G48" s="58">
        <f>S41/S36</f>
        <v>45121181375870.531</v>
      </c>
      <c r="H48" s="16"/>
      <c r="J48" s="52"/>
      <c r="K48" s="52"/>
      <c r="L48" s="84">
        <v>14</v>
      </c>
      <c r="M48" s="86">
        <f>Q40</f>
        <v>5901.3735602901816</v>
      </c>
      <c r="N48" s="87">
        <v>6013</v>
      </c>
      <c r="O48" s="70"/>
      <c r="Q48" s="7"/>
    </row>
    <row r="49" spans="1:18" x14ac:dyDescent="0.25">
      <c r="A49" s="202">
        <v>8</v>
      </c>
      <c r="B49" s="40">
        <v>29668714356056.898</v>
      </c>
      <c r="C49" s="40">
        <v>29339439243537.301</v>
      </c>
      <c r="D49" s="202"/>
      <c r="E49" s="202"/>
      <c r="F49" s="61">
        <f>T41/T36</f>
        <v>27923127525992.145</v>
      </c>
      <c r="G49" s="59">
        <f>U41/U36</f>
        <v>28922912898495.543</v>
      </c>
      <c r="H49" s="54"/>
      <c r="J49" s="52"/>
      <c r="K49" s="52"/>
      <c r="L49" s="84">
        <v>12</v>
      </c>
      <c r="M49" s="86">
        <f>S40</f>
        <v>5707.56119226595</v>
      </c>
      <c r="N49" s="87">
        <v>5995</v>
      </c>
      <c r="O49" s="70">
        <f>N40/N41</f>
        <v>1.0328631282355647</v>
      </c>
      <c r="Q49" s="48" t="s">
        <v>74</v>
      </c>
    </row>
    <row r="50" spans="1:18" x14ac:dyDescent="0.25">
      <c r="C50" s="29"/>
      <c r="L50" s="88">
        <v>8</v>
      </c>
      <c r="M50" s="89">
        <f>U40</f>
        <v>6020.4714691600584</v>
      </c>
      <c r="N50" s="90">
        <v>5935</v>
      </c>
      <c r="O50" s="70"/>
      <c r="Q50" s="100">
        <f>AVERAGE(N43,P43,R43,T43)</f>
        <v>0.95826099720125846</v>
      </c>
      <c r="R50" s="194"/>
    </row>
    <row r="51" spans="1:18" x14ac:dyDescent="0.25">
      <c r="C51" s="29"/>
    </row>
    <row r="52" spans="1:18" x14ac:dyDescent="0.25">
      <c r="C52" s="29"/>
      <c r="D52" s="250" t="s">
        <v>51</v>
      </c>
      <c r="E52" s="250"/>
      <c r="F52" s="250"/>
      <c r="G52" s="250"/>
      <c r="H52" s="250"/>
    </row>
    <row r="53" spans="1:18" x14ac:dyDescent="0.25">
      <c r="D53" s="198" t="s">
        <v>47</v>
      </c>
      <c r="E53" s="198" t="s">
        <v>46</v>
      </c>
      <c r="F53" s="198" t="s">
        <v>48</v>
      </c>
      <c r="G53" s="198" t="s">
        <v>49</v>
      </c>
      <c r="H53" s="198" t="s">
        <v>50</v>
      </c>
    </row>
    <row r="54" spans="1:18" x14ac:dyDescent="0.25">
      <c r="B54" t="s">
        <v>72</v>
      </c>
      <c r="D54" s="15">
        <v>0</v>
      </c>
      <c r="E54" s="7">
        <v>0</v>
      </c>
      <c r="F54" s="13">
        <v>0</v>
      </c>
      <c r="G54" s="7">
        <v>0</v>
      </c>
      <c r="H54" s="67">
        <v>0</v>
      </c>
    </row>
    <row r="55" spans="1:18" x14ac:dyDescent="0.25">
      <c r="B55" s="202">
        <v>1.0080333109017496</v>
      </c>
      <c r="D55" s="15">
        <v>0</v>
      </c>
      <c r="E55" s="7">
        <v>0</v>
      </c>
      <c r="F55" s="13">
        <v>0</v>
      </c>
      <c r="G55" s="7">
        <v>0</v>
      </c>
      <c r="H55" s="67">
        <v>0</v>
      </c>
      <c r="M55" s="249" t="s">
        <v>68</v>
      </c>
      <c r="N55" s="249"/>
    </row>
    <row r="56" spans="1:18" x14ac:dyDescent="0.25">
      <c r="D56" s="15">
        <v>0</v>
      </c>
      <c r="E56" s="7">
        <v>0</v>
      </c>
      <c r="F56" s="13">
        <v>0</v>
      </c>
      <c r="G56" s="7">
        <v>0</v>
      </c>
      <c r="H56" s="67">
        <v>0</v>
      </c>
      <c r="M56" s="197" t="s">
        <v>67</v>
      </c>
      <c r="N56" s="197">
        <v>5978</v>
      </c>
    </row>
    <row r="57" spans="1:18" x14ac:dyDescent="0.25">
      <c r="D57" s="15">
        <v>0</v>
      </c>
      <c r="E57" s="7">
        <v>0</v>
      </c>
      <c r="F57" s="13">
        <v>0</v>
      </c>
      <c r="G57" s="7">
        <v>0</v>
      </c>
      <c r="H57" s="67">
        <v>0</v>
      </c>
      <c r="M57" s="197" t="s">
        <v>66</v>
      </c>
      <c r="N57" s="197">
        <v>6024</v>
      </c>
    </row>
    <row r="58" spans="1:18" x14ac:dyDescent="0.25">
      <c r="D58" s="15">
        <v>0</v>
      </c>
      <c r="E58" s="7">
        <v>0</v>
      </c>
      <c r="F58" s="13">
        <v>0</v>
      </c>
      <c r="G58" s="7">
        <v>0</v>
      </c>
      <c r="H58" s="67">
        <v>0</v>
      </c>
    </row>
    <row r="59" spans="1:18" x14ac:dyDescent="0.25">
      <c r="D59" s="15">
        <v>0</v>
      </c>
      <c r="E59" s="7">
        <v>0</v>
      </c>
      <c r="F59" s="13">
        <v>0</v>
      </c>
      <c r="G59" s="7">
        <v>0</v>
      </c>
      <c r="H59" s="67">
        <v>0</v>
      </c>
      <c r="M59" s="249" t="s">
        <v>71</v>
      </c>
      <c r="N59" s="249"/>
    </row>
    <row r="60" spans="1:18" x14ac:dyDescent="0.25">
      <c r="D60" s="15">
        <v>8.2089369000000004E-10</v>
      </c>
      <c r="E60" s="13">
        <v>8.2026924000000003E-10</v>
      </c>
      <c r="F60" s="13">
        <v>8.9850383000000005E-10</v>
      </c>
      <c r="G60" s="13">
        <v>8.1691914E-10</v>
      </c>
      <c r="H60" s="16">
        <v>7.1086025999999998E-10</v>
      </c>
      <c r="M60" s="197" t="s">
        <v>69</v>
      </c>
      <c r="N60" s="92">
        <v>5878.076380495535</v>
      </c>
      <c r="O60" s="70"/>
    </row>
    <row r="61" spans="1:18" x14ac:dyDescent="0.25">
      <c r="D61" s="15">
        <v>2.58394691E-9</v>
      </c>
      <c r="E61" s="13">
        <v>2.42724456E-9</v>
      </c>
      <c r="F61" s="13">
        <v>2.5380125700000001E-9</v>
      </c>
      <c r="G61" s="13">
        <v>2.3725952599999998E-9</v>
      </c>
      <c r="H61" s="16">
        <v>2.54805314E-9</v>
      </c>
      <c r="M61" s="197" t="s">
        <v>70</v>
      </c>
      <c r="N61" s="92">
        <v>5787.678384488705</v>
      </c>
    </row>
    <row r="62" spans="1:18" x14ac:dyDescent="0.25">
      <c r="D62" s="15">
        <v>4.1728561E-9</v>
      </c>
      <c r="E62" s="13">
        <v>3.9118739000000001E-9</v>
      </c>
      <c r="F62" s="13">
        <v>3.9737476000000003E-9</v>
      </c>
      <c r="G62" s="13">
        <v>4.0461744999999997E-9</v>
      </c>
      <c r="H62" s="16">
        <v>4.0618906000000001E-9</v>
      </c>
      <c r="M62" s="197" t="s">
        <v>57</v>
      </c>
      <c r="N62" s="92">
        <v>5744.8613459375556</v>
      </c>
    </row>
    <row r="63" spans="1:18" x14ac:dyDescent="0.25">
      <c r="D63" s="15">
        <v>5.6646023000000004E-9</v>
      </c>
      <c r="E63" s="13">
        <v>5.2842032999999998E-9</v>
      </c>
      <c r="F63" s="13">
        <v>6.1552369999999998E-9</v>
      </c>
      <c r="G63" s="13">
        <v>4.8498580999999998E-9</v>
      </c>
      <c r="H63" s="16">
        <v>5.5704549999999999E-9</v>
      </c>
    </row>
    <row r="64" spans="1:18" x14ac:dyDescent="0.25">
      <c r="D64" s="15">
        <v>7.0042679999999996E-9</v>
      </c>
      <c r="E64" s="13">
        <v>6.5483669999999997E-9</v>
      </c>
      <c r="F64" s="13">
        <v>7.0235580000000003E-9</v>
      </c>
      <c r="G64" s="13">
        <v>6.6898929999999997E-9</v>
      </c>
      <c r="H64" s="16">
        <v>6.0724090000000002E-9</v>
      </c>
      <c r="P64" s="40"/>
      <c r="Q64" s="29"/>
    </row>
    <row r="65" spans="4:21" x14ac:dyDescent="0.25">
      <c r="D65" s="15">
        <v>7.9883869999999994E-9</v>
      </c>
      <c r="E65" s="13">
        <v>7.6842289999999997E-9</v>
      </c>
      <c r="F65" s="13">
        <v>8.1255360000000004E-9</v>
      </c>
      <c r="G65" s="13">
        <v>7.6067039999999998E-9</v>
      </c>
      <c r="H65" s="16">
        <v>7.822097E-9</v>
      </c>
      <c r="M65" s="202" t="s">
        <v>21</v>
      </c>
      <c r="N65" s="70">
        <f>N36*C46</f>
        <v>5756.1462136568025</v>
      </c>
      <c r="O65" s="70">
        <f>O36*C46</f>
        <v>5609.60050404295</v>
      </c>
      <c r="P65" s="70">
        <f>P36*C47</f>
        <v>5757.8449780029559</v>
      </c>
      <c r="Q65" s="70">
        <f>Q36*C47</f>
        <v>5901.3735602901816</v>
      </c>
      <c r="R65" s="70">
        <f>R36*C48</f>
        <v>5841.6688117269305</v>
      </c>
      <c r="S65" s="70">
        <f>S36*C48</f>
        <v>5707.56119226595</v>
      </c>
      <c r="T65" s="70">
        <f>T36*C49</f>
        <v>4959.4069683129319</v>
      </c>
      <c r="U65" s="70">
        <f>U36*C49</f>
        <v>6020.4714691600584</v>
      </c>
    </row>
    <row r="66" spans="4:21" x14ac:dyDescent="0.25">
      <c r="D66" s="15">
        <v>9.2124640000000007E-9</v>
      </c>
      <c r="E66" s="13">
        <v>8.4823450000000002E-9</v>
      </c>
      <c r="F66" s="13">
        <v>9.3371139999999994E-9</v>
      </c>
      <c r="G66" s="13">
        <v>8.5597119999999994E-9</v>
      </c>
      <c r="H66" s="16">
        <v>8.7876320000000008E-9</v>
      </c>
      <c r="M66" s="202" t="s">
        <v>22</v>
      </c>
      <c r="N66" s="70">
        <v>5573</v>
      </c>
      <c r="O66" s="70">
        <v>6024</v>
      </c>
      <c r="P66" s="70">
        <v>5557</v>
      </c>
      <c r="Q66" s="70">
        <v>6013</v>
      </c>
      <c r="R66" s="70">
        <v>5538</v>
      </c>
      <c r="S66" s="70">
        <v>5995</v>
      </c>
      <c r="T66" s="70">
        <v>4720</v>
      </c>
      <c r="U66" s="70">
        <v>5935</v>
      </c>
    </row>
    <row r="67" spans="4:21" x14ac:dyDescent="0.25">
      <c r="D67" s="15">
        <v>9.7851499999999994E-9</v>
      </c>
      <c r="E67" s="13">
        <v>9.5986580000000006E-9</v>
      </c>
      <c r="F67" s="13">
        <v>1.0320970999999999E-8</v>
      </c>
      <c r="G67" s="13">
        <v>9.4701559999999999E-9</v>
      </c>
      <c r="H67" s="16">
        <v>9.3984019999999999E-9</v>
      </c>
      <c r="M67" s="76" t="s">
        <v>58</v>
      </c>
      <c r="N67" s="199">
        <f t="shared" ref="N67:U67" si="11">(ABS(N65-N66)/N66)</f>
        <v>3.2863128235564774E-2</v>
      </c>
      <c r="O67" s="199">
        <f t="shared" si="11"/>
        <v>6.8791416991542162E-2</v>
      </c>
      <c r="P67" s="199">
        <f>(ABS(P65-P66)/P66)</f>
        <v>3.6142698938807977E-2</v>
      </c>
      <c r="Q67" s="199">
        <f t="shared" si="11"/>
        <v>1.8564184219161558E-2</v>
      </c>
      <c r="R67" s="199">
        <f t="shared" si="11"/>
        <v>5.4833660477957832E-2</v>
      </c>
      <c r="S67" s="199">
        <f t="shared" si="11"/>
        <v>4.7946423308432025E-2</v>
      </c>
      <c r="T67" s="199">
        <f t="shared" si="11"/>
        <v>5.072181532053642E-2</v>
      </c>
      <c r="U67" s="204">
        <f t="shared" si="11"/>
        <v>1.4401258493691392E-2</v>
      </c>
    </row>
    <row r="68" spans="4:21" x14ac:dyDescent="0.25">
      <c r="D68" s="15">
        <v>1.0766119E-8</v>
      </c>
      <c r="E68" s="13">
        <v>1.026908E-8</v>
      </c>
      <c r="F68" s="13">
        <v>1.0617007999999999E-8</v>
      </c>
      <c r="G68" s="13">
        <v>1.0236501000000001E-8</v>
      </c>
      <c r="H68" s="16">
        <v>1.0090719000000001E-8</v>
      </c>
      <c r="M68" s="202" t="s">
        <v>64</v>
      </c>
      <c r="N68" s="70">
        <f>N66/N65</f>
        <v>0.96818249452693239</v>
      </c>
      <c r="O68" s="70">
        <f t="shared" ref="O68:U68" si="12">O66/O65</f>
        <v>1.073873263462948</v>
      </c>
      <c r="P68" s="70">
        <f>P66/P65</f>
        <v>0.96511802961520221</v>
      </c>
      <c r="Q68" s="70">
        <f t="shared" si="12"/>
        <v>1.0189153319255948</v>
      </c>
      <c r="R68" s="70">
        <f t="shared" si="12"/>
        <v>0.94801677029048159</v>
      </c>
      <c r="S68" s="70">
        <f t="shared" si="12"/>
        <v>1.0503610558084853</v>
      </c>
      <c r="T68" s="70">
        <f t="shared" si="12"/>
        <v>0.95172669437241764</v>
      </c>
      <c r="U68" s="70">
        <f t="shared" si="12"/>
        <v>0.9858031933881114</v>
      </c>
    </row>
    <row r="69" spans="4:21" x14ac:dyDescent="0.25">
      <c r="D69" s="15">
        <v>1.1039507E-8</v>
      </c>
      <c r="E69" s="13">
        <v>1.0480939E-8</v>
      </c>
      <c r="F69" s="13">
        <v>1.0841344E-8</v>
      </c>
      <c r="G69" s="13">
        <v>1.0419616E-8</v>
      </c>
      <c r="H69" s="16">
        <v>1.0467698E-8</v>
      </c>
    </row>
    <row r="70" spans="4:21" x14ac:dyDescent="0.25">
      <c r="D70" s="15">
        <v>1.6139140000000001E-8</v>
      </c>
      <c r="E70" s="13">
        <v>1.5252958000000001E-8</v>
      </c>
      <c r="F70" s="13">
        <v>1.6650055000000001E-8</v>
      </c>
      <c r="G70" s="13">
        <v>1.4694386E-8</v>
      </c>
      <c r="H70" s="16">
        <v>1.4817870999999999E-8</v>
      </c>
    </row>
    <row r="71" spans="4:21" x14ac:dyDescent="0.25">
      <c r="D71" s="15">
        <v>1.4240392E-8</v>
      </c>
      <c r="E71" s="13">
        <v>1.3552387E-8</v>
      </c>
      <c r="F71" s="13">
        <v>1.4301832999999999E-8</v>
      </c>
      <c r="G71" s="13">
        <v>1.2778969E-8</v>
      </c>
      <c r="H71" s="16">
        <v>1.3647878E-8</v>
      </c>
    </row>
    <row r="72" spans="4:21" x14ac:dyDescent="0.25">
      <c r="D72" s="15">
        <v>2.1384514E-8</v>
      </c>
      <c r="E72" s="13">
        <v>2.0413876E-8</v>
      </c>
      <c r="F72" s="13">
        <v>2.18569E-8</v>
      </c>
      <c r="G72" s="13">
        <v>1.9768925999999999E-8</v>
      </c>
      <c r="H72" s="16">
        <v>1.9871994999999999E-8</v>
      </c>
    </row>
    <row r="73" spans="4:21" x14ac:dyDescent="0.25">
      <c r="D73" s="15">
        <v>1.371274E-8</v>
      </c>
      <c r="E73" s="13">
        <v>1.2702059999999999E-8</v>
      </c>
      <c r="F73" s="13">
        <v>1.307728E-8</v>
      </c>
      <c r="G73" s="13">
        <v>1.250677E-8</v>
      </c>
      <c r="H73" s="16">
        <v>1.253003E-8</v>
      </c>
    </row>
    <row r="74" spans="4:21" x14ac:dyDescent="0.25">
      <c r="D74" s="15">
        <v>1.1937740000000001E-8</v>
      </c>
      <c r="E74" s="13">
        <v>1.136563E-8</v>
      </c>
      <c r="F74" s="13">
        <v>1.201269E-8</v>
      </c>
      <c r="G74" s="13">
        <v>1.1285350000000001E-8</v>
      </c>
      <c r="H74" s="16">
        <v>1.147184E-8</v>
      </c>
    </row>
    <row r="75" spans="4:21" x14ac:dyDescent="0.25">
      <c r="D75" s="15">
        <v>9.6007399999999893E-9</v>
      </c>
      <c r="E75" s="13">
        <v>9.1858399999999907E-9</v>
      </c>
      <c r="F75" s="13">
        <v>9.6039100000000006E-9</v>
      </c>
      <c r="G75" s="13">
        <v>8.8340800000000105E-9</v>
      </c>
      <c r="H75" s="16">
        <v>8.9544500000000097E-9</v>
      </c>
    </row>
    <row r="76" spans="4:21" x14ac:dyDescent="0.25">
      <c r="D76" s="15">
        <v>6.6082700000000004E-9</v>
      </c>
      <c r="E76" s="13">
        <v>6.3543300000000103E-9</v>
      </c>
      <c r="F76" s="13">
        <v>6.5076900000000098E-9</v>
      </c>
      <c r="G76" s="13">
        <v>6.2995099999999904E-9</v>
      </c>
      <c r="H76" s="16">
        <v>6.2529699999999902E-9</v>
      </c>
    </row>
    <row r="77" spans="4:21" x14ac:dyDescent="0.25">
      <c r="D77" s="15">
        <v>3.4353699999999999E-9</v>
      </c>
      <c r="E77" s="13">
        <v>3.3034200000000002E-9</v>
      </c>
      <c r="F77" s="13">
        <v>3.6188799999999899E-9</v>
      </c>
      <c r="G77" s="13">
        <v>3.2099599999999999E-9</v>
      </c>
      <c r="H77" s="16">
        <v>3.2947999999999899E-9</v>
      </c>
    </row>
    <row r="78" spans="4:21" x14ac:dyDescent="0.25">
      <c r="D78" s="15">
        <v>1.0732299999999901E-9</v>
      </c>
      <c r="E78" s="13">
        <v>9.8789000000000702E-10</v>
      </c>
      <c r="F78" s="13">
        <v>1.02894E-9</v>
      </c>
      <c r="G78" s="13">
        <v>9.3277999999999499E-10</v>
      </c>
      <c r="H78" s="16">
        <v>9.6209000000001399E-10</v>
      </c>
    </row>
    <row r="79" spans="4:21" x14ac:dyDescent="0.25">
      <c r="D79" s="15">
        <v>1.2036000000001299E-10</v>
      </c>
      <c r="E79" s="13">
        <v>1.20619999999976E-10</v>
      </c>
      <c r="F79" s="13">
        <v>8.8820000000003797E-11</v>
      </c>
      <c r="G79" s="13">
        <v>1.1733999999999E-10</v>
      </c>
      <c r="H79" s="16">
        <v>1.11839999999997E-10</v>
      </c>
    </row>
    <row r="80" spans="4:21" x14ac:dyDescent="0.25">
      <c r="D80" s="15">
        <v>3.03999999998968E-12</v>
      </c>
      <c r="E80" s="13">
        <v>2.8500000000151398E-12</v>
      </c>
      <c r="F80" s="13">
        <v>2.0100000000120702E-12</v>
      </c>
      <c r="G80" s="13">
        <v>8.30000000019735E-13</v>
      </c>
      <c r="H80" s="16">
        <v>3.6000000000093801E-12</v>
      </c>
    </row>
    <row r="81" spans="4:8" x14ac:dyDescent="0.25">
      <c r="D81" s="15">
        <v>6.7000000002167095E-13</v>
      </c>
      <c r="E81" s="13">
        <v>4.90000000003997E-13</v>
      </c>
      <c r="F81" s="13">
        <v>0</v>
      </c>
      <c r="G81" s="13">
        <v>4.9999999998733197E-13</v>
      </c>
      <c r="H81" s="16">
        <v>1.6299999999835799E-12</v>
      </c>
    </row>
    <row r="82" spans="4:8" x14ac:dyDescent="0.25">
      <c r="D82" s="15">
        <v>8.3999999997659999E-13</v>
      </c>
      <c r="E82" s="13">
        <v>5.1999999998047301E-13</v>
      </c>
      <c r="F82" s="13">
        <v>6.1999999999911505E-13</v>
      </c>
      <c r="G82" s="13">
        <v>8.2999999999326502E-13</v>
      </c>
      <c r="H82" s="16">
        <v>8.30000000019735E-13</v>
      </c>
    </row>
    <row r="83" spans="4:8" x14ac:dyDescent="0.25">
      <c r="D83" s="19">
        <v>1.60000000024534E-13</v>
      </c>
      <c r="E83" s="18">
        <v>1.70000000007869E-13</v>
      </c>
      <c r="F83" s="18">
        <v>1.1999999998531299E-13</v>
      </c>
      <c r="G83" s="18">
        <v>1.8000000001767401E-13</v>
      </c>
      <c r="H83" s="54">
        <v>2.89999999993182E-13</v>
      </c>
    </row>
    <row r="84" spans="4:8" x14ac:dyDescent="0.25">
      <c r="D84" s="202"/>
      <c r="E84" s="202"/>
      <c r="F84" s="202"/>
      <c r="G84" s="202"/>
      <c r="H84" s="202"/>
    </row>
    <row r="85" spans="4:8" x14ac:dyDescent="0.25">
      <c r="D85" s="202"/>
      <c r="E85" s="202"/>
      <c r="F85" s="202"/>
      <c r="G85" s="202"/>
      <c r="H85" s="202"/>
    </row>
    <row r="86" spans="4:8" x14ac:dyDescent="0.25">
      <c r="D86" s="202"/>
      <c r="E86" s="202"/>
      <c r="F86" s="202"/>
      <c r="G86" s="202"/>
      <c r="H86" s="202"/>
    </row>
    <row r="87" spans="4:8" x14ac:dyDescent="0.25">
      <c r="D87" s="202"/>
      <c r="E87" s="202"/>
      <c r="F87" s="202"/>
      <c r="G87" s="202"/>
      <c r="H87" s="202"/>
    </row>
    <row r="88" spans="4:8" x14ac:dyDescent="0.25">
      <c r="D88" s="202"/>
      <c r="E88" s="202"/>
      <c r="F88" s="202"/>
      <c r="G88" s="202"/>
      <c r="H88" s="202"/>
    </row>
    <row r="89" spans="4:8" x14ac:dyDescent="0.25">
      <c r="D89" s="202"/>
      <c r="E89" s="202"/>
      <c r="F89" s="202"/>
      <c r="G89" s="202"/>
      <c r="H89" s="202"/>
    </row>
    <row r="90" spans="4:8" x14ac:dyDescent="0.25">
      <c r="D90" s="202"/>
      <c r="E90" s="202"/>
      <c r="F90" s="202"/>
      <c r="G90" s="202"/>
      <c r="H90" s="202"/>
    </row>
    <row r="91" spans="4:8" x14ac:dyDescent="0.25">
      <c r="D91" s="202"/>
      <c r="E91" s="202"/>
      <c r="F91" s="202"/>
      <c r="G91" s="202"/>
      <c r="H91" s="202"/>
    </row>
    <row r="92" spans="4:8" x14ac:dyDescent="0.25">
      <c r="D92" s="202"/>
      <c r="E92" s="202"/>
      <c r="F92" s="202"/>
      <c r="G92" s="202"/>
      <c r="H92" s="202"/>
    </row>
    <row r="93" spans="4:8" x14ac:dyDescent="0.25">
      <c r="D93" s="202"/>
      <c r="E93" s="202"/>
      <c r="F93" s="202"/>
      <c r="G93" s="202"/>
      <c r="H93" s="202"/>
    </row>
    <row r="94" spans="4:8" x14ac:dyDescent="0.25">
      <c r="D94" s="202"/>
      <c r="E94" s="202"/>
      <c r="F94" s="202"/>
      <c r="G94" s="202"/>
      <c r="H94" s="202"/>
    </row>
    <row r="95" spans="4:8" x14ac:dyDescent="0.25">
      <c r="D95" s="202"/>
      <c r="E95" s="202"/>
      <c r="F95" s="202"/>
      <c r="G95" s="202"/>
      <c r="H95" s="202"/>
    </row>
    <row r="96" spans="4:8" x14ac:dyDescent="0.25">
      <c r="D96" s="202"/>
      <c r="E96" s="202"/>
      <c r="F96" s="202"/>
      <c r="G96" s="202"/>
      <c r="H96" s="202"/>
    </row>
    <row r="97" spans="4:8" x14ac:dyDescent="0.25">
      <c r="D97" s="202"/>
      <c r="E97" s="202"/>
      <c r="F97" s="202"/>
      <c r="G97" s="202"/>
      <c r="H97" s="202"/>
    </row>
    <row r="98" spans="4:8" x14ac:dyDescent="0.25">
      <c r="D98" s="202"/>
      <c r="E98" s="202"/>
      <c r="F98" s="202"/>
      <c r="G98" s="202"/>
      <c r="H98" s="202"/>
    </row>
    <row r="99" spans="4:8" x14ac:dyDescent="0.25">
      <c r="D99" s="202"/>
      <c r="E99" s="202"/>
      <c r="F99" s="202"/>
      <c r="G99" s="202"/>
      <c r="H99" s="202"/>
    </row>
    <row r="100" spans="4:8" x14ac:dyDescent="0.25">
      <c r="D100" s="202"/>
      <c r="E100" s="202"/>
      <c r="F100" s="202"/>
      <c r="G100" s="202"/>
      <c r="H100" s="202"/>
    </row>
    <row r="101" spans="4:8" x14ac:dyDescent="0.25">
      <c r="D101" s="202"/>
      <c r="E101" s="202"/>
      <c r="F101" s="202"/>
      <c r="G101" s="202"/>
      <c r="H101" s="202"/>
    </row>
    <row r="102" spans="4:8" x14ac:dyDescent="0.25">
      <c r="D102" s="202"/>
      <c r="E102" s="202"/>
      <c r="F102" s="202"/>
      <c r="G102" s="202"/>
      <c r="H102" s="202"/>
    </row>
    <row r="103" spans="4:8" x14ac:dyDescent="0.25">
      <c r="D103" s="202"/>
      <c r="E103" s="202"/>
      <c r="F103" s="202"/>
      <c r="G103" s="202"/>
      <c r="H103" s="202"/>
    </row>
    <row r="104" spans="4:8" x14ac:dyDescent="0.25">
      <c r="D104" s="202"/>
      <c r="E104" s="202"/>
      <c r="F104" s="202"/>
      <c r="G104" s="202"/>
      <c r="H104" s="202"/>
    </row>
    <row r="105" spans="4:8" x14ac:dyDescent="0.25">
      <c r="D105" s="202"/>
      <c r="E105" s="202"/>
      <c r="F105" s="202"/>
      <c r="G105" s="202"/>
      <c r="H105" s="202"/>
    </row>
    <row r="106" spans="4:8" x14ac:dyDescent="0.25">
      <c r="D106" s="202"/>
      <c r="E106" s="202"/>
      <c r="F106" s="202"/>
      <c r="G106" s="202"/>
      <c r="H106" s="202"/>
    </row>
    <row r="107" spans="4:8" x14ac:dyDescent="0.25">
      <c r="D107" s="202"/>
      <c r="E107" s="202"/>
      <c r="F107" s="202"/>
      <c r="G107" s="202"/>
      <c r="H107" s="202"/>
    </row>
    <row r="108" spans="4:8" x14ac:dyDescent="0.25">
      <c r="D108" s="202"/>
      <c r="E108" s="202"/>
      <c r="F108" s="202"/>
      <c r="G108" s="202"/>
      <c r="H108" s="202"/>
    </row>
    <row r="109" spans="4:8" x14ac:dyDescent="0.25">
      <c r="D109" s="202"/>
      <c r="E109" s="202"/>
      <c r="F109" s="202"/>
      <c r="G109" s="202"/>
      <c r="H109" s="202"/>
    </row>
    <row r="110" spans="4:8" x14ac:dyDescent="0.25">
      <c r="D110" s="202"/>
      <c r="E110" s="202"/>
      <c r="F110" s="202"/>
      <c r="G110" s="202"/>
      <c r="H110" s="202"/>
    </row>
    <row r="111" spans="4:8" x14ac:dyDescent="0.25">
      <c r="D111" s="202"/>
      <c r="E111" s="202"/>
      <c r="F111" s="202"/>
      <c r="G111" s="202"/>
      <c r="H111" s="202"/>
    </row>
  </sheetData>
  <mergeCells count="8">
    <mergeCell ref="M55:N55"/>
    <mergeCell ref="M59:N59"/>
    <mergeCell ref="C1:D1"/>
    <mergeCell ref="G1:L1"/>
    <mergeCell ref="P1:U1"/>
    <mergeCell ref="G2:L2"/>
    <mergeCell ref="P2:U2"/>
    <mergeCell ref="D52:H5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opLeftCell="K16" workbookViewId="0">
      <selection activeCell="N29" sqref="N29"/>
    </sheetView>
  </sheetViews>
  <sheetFormatPr defaultRowHeight="15" x14ac:dyDescent="0.25"/>
  <cols>
    <col min="1" max="1" width="26.7109375" customWidth="1"/>
    <col min="2" max="2" width="23.85546875" customWidth="1"/>
    <col min="3" max="3" width="24.85546875" customWidth="1"/>
    <col min="4" max="6" width="26" customWidth="1"/>
    <col min="7" max="7" width="32.7109375" customWidth="1"/>
    <col min="8" max="8" width="18.7109375" customWidth="1"/>
    <col min="9" max="9" width="22" customWidth="1"/>
    <col min="10" max="10" width="18.28515625" customWidth="1"/>
    <col min="11" max="12" width="23.140625" customWidth="1"/>
    <col min="13" max="13" width="33.42578125" customWidth="1"/>
    <col min="14" max="14" width="29.28515625" customWidth="1"/>
    <col min="15" max="15" width="25.5703125" customWidth="1"/>
    <col min="16" max="16" width="37.42578125" customWidth="1"/>
    <col min="17" max="17" width="23" customWidth="1"/>
    <col min="18" max="18" width="21.7109375" customWidth="1"/>
    <col min="19" max="19" width="35.140625" customWidth="1"/>
    <col min="20" max="20" width="17.28515625" customWidth="1"/>
    <col min="21" max="21" width="21.42578125" customWidth="1"/>
    <col min="22" max="22" width="19.42578125" customWidth="1"/>
    <col min="23" max="23" width="31.85546875" customWidth="1"/>
  </cols>
  <sheetData>
    <row r="1" spans="1:23" x14ac:dyDescent="0.25">
      <c r="A1" s="1" t="s">
        <v>0</v>
      </c>
      <c r="B1" s="2"/>
      <c r="C1" s="251" t="s">
        <v>32</v>
      </c>
      <c r="D1" s="251"/>
      <c r="E1" s="2"/>
      <c r="F1" s="2"/>
      <c r="G1" s="251" t="s">
        <v>1</v>
      </c>
      <c r="H1" s="251"/>
      <c r="I1" s="251"/>
      <c r="J1" s="251"/>
      <c r="K1" s="251"/>
      <c r="L1" s="251"/>
      <c r="M1" s="3" t="s">
        <v>2</v>
      </c>
      <c r="N1" s="57"/>
      <c r="O1" s="57"/>
      <c r="P1" s="252" t="s">
        <v>3</v>
      </c>
      <c r="Q1" s="253"/>
      <c r="R1" s="253"/>
      <c r="S1" s="253"/>
      <c r="T1" s="253"/>
      <c r="U1" s="253"/>
    </row>
    <row r="2" spans="1:23" x14ac:dyDescent="0.25">
      <c r="A2" s="5" t="s">
        <v>4</v>
      </c>
      <c r="B2" s="6"/>
      <c r="C2" s="6"/>
      <c r="D2" s="6"/>
      <c r="E2" s="6"/>
      <c r="F2" s="6"/>
      <c r="G2" s="254" t="s">
        <v>5</v>
      </c>
      <c r="H2" s="251"/>
      <c r="I2" s="251"/>
      <c r="J2" s="251"/>
      <c r="K2" s="251"/>
      <c r="L2" s="251"/>
      <c r="M2" s="7" t="s">
        <v>6</v>
      </c>
      <c r="N2" s="7"/>
      <c r="O2" s="7"/>
      <c r="P2" s="255" t="s">
        <v>7</v>
      </c>
      <c r="Q2" s="256"/>
      <c r="R2" s="256"/>
      <c r="S2" s="256"/>
      <c r="T2" s="256"/>
      <c r="U2" s="256"/>
    </row>
    <row r="3" spans="1:23" x14ac:dyDescent="0.25">
      <c r="A3" s="8"/>
      <c r="B3" s="56" t="s">
        <v>8</v>
      </c>
      <c r="C3" s="56" t="s">
        <v>9</v>
      </c>
      <c r="D3" s="56" t="s">
        <v>10</v>
      </c>
      <c r="E3" s="56" t="s">
        <v>38</v>
      </c>
      <c r="F3" s="56" t="s">
        <v>39</v>
      </c>
      <c r="G3" s="56" t="s">
        <v>40</v>
      </c>
      <c r="H3" s="56" t="s">
        <v>41</v>
      </c>
      <c r="I3" s="56" t="s">
        <v>42</v>
      </c>
      <c r="J3" s="56" t="s">
        <v>43</v>
      </c>
      <c r="K3" s="11" t="s">
        <v>44</v>
      </c>
      <c r="L3" s="56" t="s">
        <v>45</v>
      </c>
      <c r="M3" s="10" t="s">
        <v>17</v>
      </c>
      <c r="N3" s="56" t="s">
        <v>38</v>
      </c>
      <c r="O3" s="56" t="s">
        <v>39</v>
      </c>
      <c r="P3" s="56" t="s">
        <v>40</v>
      </c>
      <c r="Q3" s="56" t="s">
        <v>41</v>
      </c>
      <c r="R3" s="56" t="s">
        <v>42</v>
      </c>
      <c r="S3" s="56" t="s">
        <v>43</v>
      </c>
      <c r="T3" s="11" t="s">
        <v>44</v>
      </c>
      <c r="U3" s="56" t="s">
        <v>45</v>
      </c>
    </row>
    <row r="4" spans="1:23" x14ac:dyDescent="0.25">
      <c r="A4" s="12">
        <v>1</v>
      </c>
      <c r="B4" s="13">
        <v>1.505E-4</v>
      </c>
      <c r="C4" s="13">
        <f>(B4+B5)/2</f>
        <v>1.4800000000000002E-4</v>
      </c>
      <c r="D4" s="14">
        <f>C4*10^6</f>
        <v>148.00000000000003</v>
      </c>
      <c r="E4" s="80">
        <v>0</v>
      </c>
      <c r="F4" s="16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5">
        <v>0</v>
      </c>
      <c r="M4" s="13">
        <v>2.48916E-2</v>
      </c>
      <c r="N4" s="13">
        <f>E4*$M4</f>
        <v>0</v>
      </c>
      <c r="O4" s="13">
        <f>F4*$M4</f>
        <v>0</v>
      </c>
      <c r="P4" s="13">
        <f t="shared" ref="P4:U33" si="0">G4*$M4</f>
        <v>0</v>
      </c>
      <c r="Q4" s="13">
        <f t="shared" si="0"/>
        <v>0</v>
      </c>
      <c r="R4" s="13">
        <f t="shared" si="0"/>
        <v>0</v>
      </c>
      <c r="S4" s="16">
        <f t="shared" si="0"/>
        <v>0</v>
      </c>
      <c r="T4" s="16">
        <f t="shared" si="0"/>
        <v>0</v>
      </c>
      <c r="U4" s="16">
        <f t="shared" si="0"/>
        <v>0</v>
      </c>
    </row>
    <row r="5" spans="1:23" x14ac:dyDescent="0.25">
      <c r="A5" s="12">
        <v>2</v>
      </c>
      <c r="B5" s="13">
        <v>1.4550000000000001E-4</v>
      </c>
      <c r="C5" s="13">
        <f t="shared" ref="C5:C33" si="1">(B5+B6)/2</f>
        <v>1.4299999500000003E-4</v>
      </c>
      <c r="D5" s="14">
        <f t="shared" ref="D5:D33" si="2">C5*10^6</f>
        <v>142.99999500000001</v>
      </c>
      <c r="E5" s="80">
        <v>0</v>
      </c>
      <c r="F5" s="16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5">
        <v>0</v>
      </c>
      <c r="M5" s="13">
        <v>2.4720599829E-2</v>
      </c>
      <c r="N5" s="13">
        <f t="shared" ref="N5:O33" si="3">E5*$M5</f>
        <v>0</v>
      </c>
      <c r="O5" s="13">
        <f t="shared" si="3"/>
        <v>0</v>
      </c>
      <c r="P5" s="13">
        <f t="shared" si="0"/>
        <v>0</v>
      </c>
      <c r="Q5" s="13">
        <f t="shared" si="0"/>
        <v>0</v>
      </c>
      <c r="R5" s="13">
        <f t="shared" si="0"/>
        <v>0</v>
      </c>
      <c r="S5" s="16">
        <f t="shared" si="0"/>
        <v>0</v>
      </c>
      <c r="T5" s="16">
        <f t="shared" si="0"/>
        <v>0</v>
      </c>
      <c r="U5" s="16">
        <f t="shared" si="0"/>
        <v>0</v>
      </c>
      <c r="W5" s="17"/>
    </row>
    <row r="6" spans="1:23" x14ac:dyDescent="0.25">
      <c r="A6" s="12">
        <v>3</v>
      </c>
      <c r="B6" s="13">
        <v>1.4049999000000001E-4</v>
      </c>
      <c r="C6" s="13">
        <f t="shared" si="1"/>
        <v>1.3799999500000001E-4</v>
      </c>
      <c r="D6" s="14">
        <f t="shared" si="2"/>
        <v>137.99999500000001</v>
      </c>
      <c r="E6" s="80">
        <v>0</v>
      </c>
      <c r="F6" s="16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5">
        <v>0</v>
      </c>
      <c r="M6" s="13">
        <v>2.4549599828999999E-2</v>
      </c>
      <c r="N6" s="13">
        <f t="shared" si="3"/>
        <v>0</v>
      </c>
      <c r="O6" s="13">
        <f t="shared" si="3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6">
        <f t="shared" si="0"/>
        <v>0</v>
      </c>
      <c r="T6" s="16">
        <f t="shared" si="0"/>
        <v>0</v>
      </c>
      <c r="U6" s="16">
        <f t="shared" si="0"/>
        <v>0</v>
      </c>
    </row>
    <row r="7" spans="1:23" x14ac:dyDescent="0.25">
      <c r="A7" s="12">
        <v>4</v>
      </c>
      <c r="B7" s="13">
        <v>1.3549999999999999E-4</v>
      </c>
      <c r="C7" s="13">
        <f t="shared" si="1"/>
        <v>1.3299999999999998E-4</v>
      </c>
      <c r="D7" s="14">
        <f t="shared" si="2"/>
        <v>132.99999999999997</v>
      </c>
      <c r="E7" s="80">
        <v>0</v>
      </c>
      <c r="F7" s="16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5">
        <v>0</v>
      </c>
      <c r="M7" s="13">
        <v>2.43786E-2</v>
      </c>
      <c r="N7" s="13">
        <f t="shared" si="3"/>
        <v>0</v>
      </c>
      <c r="O7" s="13">
        <f t="shared" si="3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</row>
    <row r="8" spans="1:23" x14ac:dyDescent="0.25">
      <c r="A8" s="12">
        <v>5</v>
      </c>
      <c r="B8" s="13">
        <v>1.305E-4</v>
      </c>
      <c r="C8" s="13">
        <f t="shared" si="1"/>
        <v>1.2799999999999999E-4</v>
      </c>
      <c r="D8" s="14">
        <f t="shared" si="2"/>
        <v>128</v>
      </c>
      <c r="E8" s="80">
        <v>0</v>
      </c>
      <c r="F8" s="16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5">
        <v>0</v>
      </c>
      <c r="M8" s="13">
        <v>2.4207599999999999E-2</v>
      </c>
      <c r="N8" s="13">
        <f t="shared" si="3"/>
        <v>0</v>
      </c>
      <c r="O8" s="13">
        <f t="shared" si="3"/>
        <v>0</v>
      </c>
      <c r="P8" s="13">
        <f t="shared" si="0"/>
        <v>0</v>
      </c>
      <c r="Q8" s="13">
        <f t="shared" si="0"/>
        <v>0</v>
      </c>
      <c r="R8" s="13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</row>
    <row r="9" spans="1:23" x14ac:dyDescent="0.25">
      <c r="A9" s="12">
        <v>6</v>
      </c>
      <c r="B9" s="13">
        <v>1.2549999999999999E-4</v>
      </c>
      <c r="C9" s="13">
        <f t="shared" si="1"/>
        <v>1.22999995E-4</v>
      </c>
      <c r="D9" s="14">
        <f t="shared" si="2"/>
        <v>122.999995</v>
      </c>
      <c r="E9" s="80">
        <v>0</v>
      </c>
      <c r="F9" s="16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5">
        <v>0</v>
      </c>
      <c r="M9" s="13">
        <v>2.4036599828999999E-2</v>
      </c>
      <c r="N9" s="13">
        <f t="shared" si="3"/>
        <v>0</v>
      </c>
      <c r="O9" s="13">
        <f t="shared" si="3"/>
        <v>0</v>
      </c>
      <c r="P9" s="13">
        <f t="shared" si="0"/>
        <v>0</v>
      </c>
      <c r="Q9" s="13">
        <f t="shared" si="0"/>
        <v>0</v>
      </c>
      <c r="R9" s="13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</row>
    <row r="10" spans="1:23" x14ac:dyDescent="0.25">
      <c r="A10" s="12">
        <v>7</v>
      </c>
      <c r="B10" s="13">
        <v>1.2049999E-4</v>
      </c>
      <c r="C10" s="13">
        <f t="shared" si="1"/>
        <v>1.1799999000000001E-4</v>
      </c>
      <c r="D10" s="14">
        <f t="shared" si="2"/>
        <v>117.99999000000001</v>
      </c>
      <c r="E10" s="40">
        <v>4.7905915E-11</v>
      </c>
      <c r="F10" s="16">
        <v>2.6868033000000002E-10</v>
      </c>
      <c r="G10" s="13">
        <v>5.6349522E-11</v>
      </c>
      <c r="H10" s="13">
        <v>2.6730756000000002E-10</v>
      </c>
      <c r="I10" s="13">
        <v>6.5007158999999998E-11</v>
      </c>
      <c r="J10" s="13">
        <v>3.4411387999999998E-10</v>
      </c>
      <c r="K10" s="13">
        <v>7.4067952999999997E-11</v>
      </c>
      <c r="L10" s="15">
        <v>3.6873080000000002E-10</v>
      </c>
      <c r="M10" s="13">
        <v>2.3865599657999999E-2</v>
      </c>
      <c r="N10" s="13">
        <f t="shared" si="3"/>
        <v>1.1433033886401771E-12</v>
      </c>
      <c r="O10" s="13">
        <f t="shared" si="3"/>
        <v>6.4122171917593278E-12</v>
      </c>
      <c r="P10" s="13">
        <f t="shared" si="0"/>
        <v>1.3448151329716635E-12</v>
      </c>
      <c r="Q10" s="13">
        <f t="shared" si="0"/>
        <v>6.3794552125168151E-12</v>
      </c>
      <c r="R10" s="13">
        <f t="shared" si="0"/>
        <v>1.5514348315979516E-12</v>
      </c>
      <c r="S10" s="16">
        <f t="shared" si="0"/>
        <v>8.2124840968410531E-12</v>
      </c>
      <c r="T10" s="16">
        <f t="shared" si="0"/>
        <v>1.76767611378556E-12</v>
      </c>
      <c r="U10" s="16">
        <f t="shared" si="0"/>
        <v>8.7999816543740668E-12</v>
      </c>
    </row>
    <row r="11" spans="1:23" x14ac:dyDescent="0.25">
      <c r="A11" s="12">
        <v>8</v>
      </c>
      <c r="B11" s="13">
        <v>1.1549999E-4</v>
      </c>
      <c r="C11" s="13">
        <f t="shared" si="1"/>
        <v>1.1299998999999999E-4</v>
      </c>
      <c r="D11" s="14">
        <f t="shared" si="2"/>
        <v>112.99999</v>
      </c>
      <c r="E11" s="40">
        <v>1.81282235E-10</v>
      </c>
      <c r="F11" s="16">
        <v>7.8988247000000001E-10</v>
      </c>
      <c r="G11" s="13">
        <v>2.3208985800000001E-10</v>
      </c>
      <c r="H11" s="13">
        <v>9.5588344000000003E-10</v>
      </c>
      <c r="I11" s="13">
        <v>2.2589783100000001E-10</v>
      </c>
      <c r="J11" s="13">
        <v>1.11047422E-9</v>
      </c>
      <c r="K11" s="13">
        <v>3.0600521699999998E-10</v>
      </c>
      <c r="L11" s="15">
        <v>1.1378937E-9</v>
      </c>
      <c r="M11" s="13">
        <v>2.3694599657999998E-2</v>
      </c>
      <c r="N11" s="13">
        <f t="shared" si="3"/>
        <v>4.2954099834324752E-12</v>
      </c>
      <c r="O11" s="13">
        <f t="shared" si="3"/>
        <v>1.8715948903522195E-11</v>
      </c>
      <c r="P11" s="13">
        <f t="shared" si="0"/>
        <v>5.4992762699920687E-12</v>
      </c>
      <c r="Q11" s="13">
        <f t="shared" si="0"/>
        <v>2.2649275430511861E-11</v>
      </c>
      <c r="R11" s="13">
        <f t="shared" si="0"/>
        <v>5.3525586691555417E-12</v>
      </c>
      <c r="S11" s="16">
        <f t="shared" si="0"/>
        <v>2.6312242073429814E-11</v>
      </c>
      <c r="T11" s="16">
        <f t="shared" si="0"/>
        <v>7.2506711100744149E-12</v>
      </c>
      <c r="U11" s="16">
        <f t="shared" si="0"/>
        <v>2.6961935674860352E-11</v>
      </c>
    </row>
    <row r="12" spans="1:23" x14ac:dyDescent="0.25">
      <c r="A12" s="12">
        <v>9</v>
      </c>
      <c r="B12" s="13">
        <v>1.1049999E-4</v>
      </c>
      <c r="C12" s="13">
        <f t="shared" si="1"/>
        <v>1.07999995E-4</v>
      </c>
      <c r="D12" s="14">
        <f t="shared" si="2"/>
        <v>107.999995</v>
      </c>
      <c r="E12" s="40">
        <v>3.4386251E-10</v>
      </c>
      <c r="F12" s="16">
        <v>1.4834083E-9</v>
      </c>
      <c r="G12" s="13">
        <v>3.7858533000000001E-10</v>
      </c>
      <c r="H12" s="13">
        <v>1.5835165000000001E-9</v>
      </c>
      <c r="I12" s="13">
        <v>4.2549889E-10</v>
      </c>
      <c r="J12" s="13">
        <v>1.6930751E-9</v>
      </c>
      <c r="K12" s="13">
        <v>5.4831181000000004E-10</v>
      </c>
      <c r="L12" s="15">
        <v>1.8784793000000001E-9</v>
      </c>
      <c r="M12" s="13">
        <v>2.3523599829E-2</v>
      </c>
      <c r="N12" s="13">
        <f t="shared" si="3"/>
        <v>8.0888840814355113E-12</v>
      </c>
      <c r="O12" s="13">
        <f t="shared" si="3"/>
        <v>3.489510323221718E-11</v>
      </c>
      <c r="P12" s="13">
        <f t="shared" si="0"/>
        <v>8.9056898040499083E-12</v>
      </c>
      <c r="Q12" s="13">
        <f t="shared" si="0"/>
        <v>3.7250008468618676E-11</v>
      </c>
      <c r="R12" s="13">
        <f t="shared" si="0"/>
        <v>1.000926561604369E-11</v>
      </c>
      <c r="S12" s="16">
        <f t="shared" si="0"/>
        <v>3.9827221132844158E-11</v>
      </c>
      <c r="T12" s="16">
        <f t="shared" si="0"/>
        <v>1.2898267599954682E-11</v>
      </c>
      <c r="U12" s="16">
        <f t="shared" si="0"/>
        <v>4.4188595340260042E-11</v>
      </c>
    </row>
    <row r="13" spans="1:23" x14ac:dyDescent="0.25">
      <c r="A13" s="12">
        <v>10</v>
      </c>
      <c r="B13" s="13">
        <v>1.055E-4</v>
      </c>
      <c r="C13" s="13">
        <f t="shared" si="1"/>
        <v>1.02999995E-4</v>
      </c>
      <c r="D13" s="14">
        <f t="shared" si="2"/>
        <v>102.999995</v>
      </c>
      <c r="E13" s="40">
        <v>5.1785803999999996E-10</v>
      </c>
      <c r="F13" s="16">
        <v>1.9979249E-9</v>
      </c>
      <c r="G13" s="13">
        <v>6.2351218999999999E-10</v>
      </c>
      <c r="H13" s="13">
        <v>2.1585007000000002E-9</v>
      </c>
      <c r="I13" s="13">
        <v>7.1146011999999996E-10</v>
      </c>
      <c r="J13" s="13">
        <v>2.4795368000000001E-9</v>
      </c>
      <c r="K13" s="13">
        <v>7.8098441999999997E-10</v>
      </c>
      <c r="L13" s="15">
        <v>2.6735777999999999E-9</v>
      </c>
      <c r="M13" s="13">
        <v>2.3352599828999999E-2</v>
      </c>
      <c r="N13" s="13">
        <f t="shared" si="3"/>
        <v>1.2093331576350274E-11</v>
      </c>
      <c r="O13" s="13">
        <f t="shared" si="3"/>
        <v>4.6656740678094841E-11</v>
      </c>
      <c r="P13" s="13">
        <f t="shared" si="0"/>
        <v>1.4560630661573413E-11</v>
      </c>
      <c r="Q13" s="13">
        <f t="shared" si="0"/>
        <v>5.0406603077716379E-11</v>
      </c>
      <c r="R13" s="13">
        <f t="shared" si="0"/>
        <v>1.6614443476652318E-11</v>
      </c>
      <c r="S13" s="16">
        <f t="shared" si="0"/>
        <v>5.7903630651679205E-11</v>
      </c>
      <c r="T13" s="16">
        <f t="shared" si="0"/>
        <v>1.8238016632943662E-11</v>
      </c>
      <c r="U13" s="16">
        <f t="shared" si="0"/>
        <v>6.2434992475098187E-11</v>
      </c>
    </row>
    <row r="14" spans="1:23" x14ac:dyDescent="0.25">
      <c r="A14" s="12">
        <v>11</v>
      </c>
      <c r="B14" s="13">
        <v>1.0049999E-4</v>
      </c>
      <c r="C14" s="13">
        <f t="shared" si="1"/>
        <v>9.7999991000000006E-5</v>
      </c>
      <c r="D14" s="14">
        <f t="shared" si="2"/>
        <v>97.999991000000009</v>
      </c>
      <c r="E14" s="40">
        <v>7.1714449999999995E-10</v>
      </c>
      <c r="F14" s="16">
        <v>2.4388784000000001E-9</v>
      </c>
      <c r="G14" s="13">
        <v>8.2033590000000002E-10</v>
      </c>
      <c r="H14" s="13">
        <v>2.8126270999999999E-9</v>
      </c>
      <c r="I14" s="13">
        <v>9.0718839999999995E-10</v>
      </c>
      <c r="J14" s="13">
        <v>2.9776057999999999E-9</v>
      </c>
      <c r="K14" s="13">
        <v>1.0314819E-9</v>
      </c>
      <c r="L14" s="15">
        <v>3.3522749E-9</v>
      </c>
      <c r="M14" s="13">
        <v>2.3332000368999999E-2</v>
      </c>
      <c r="N14" s="13">
        <f t="shared" si="3"/>
        <v>1.6732415738626319E-11</v>
      </c>
      <c r="O14" s="13">
        <f t="shared" si="3"/>
        <v>5.6903911728746127E-11</v>
      </c>
      <c r="P14" s="13">
        <f t="shared" si="0"/>
        <v>1.9140077521503947E-11</v>
      </c>
      <c r="Q14" s="13">
        <f t="shared" si="0"/>
        <v>6.5624216535059394E-11</v>
      </c>
      <c r="R14" s="13">
        <f t="shared" si="0"/>
        <v>2.1166520083552519E-11</v>
      </c>
      <c r="S14" s="16">
        <f t="shared" si="0"/>
        <v>6.947349962433653E-11</v>
      </c>
      <c r="T14" s="16">
        <f t="shared" si="0"/>
        <v>2.406653607141682E-11</v>
      </c>
      <c r="U14" s="16">
        <f t="shared" si="0"/>
        <v>7.8215279203789435E-11</v>
      </c>
    </row>
    <row r="15" spans="1:23" x14ac:dyDescent="0.25">
      <c r="A15" s="12">
        <v>12</v>
      </c>
      <c r="B15" s="13">
        <v>9.5499991999999995E-5</v>
      </c>
      <c r="C15" s="13">
        <f t="shared" si="1"/>
        <v>9.2999995000000004E-5</v>
      </c>
      <c r="D15" s="14">
        <f t="shared" si="2"/>
        <v>92.999994999999998</v>
      </c>
      <c r="E15" s="40">
        <v>9.0901740000000003E-10</v>
      </c>
      <c r="F15" s="16">
        <v>2.9557356999999998E-9</v>
      </c>
      <c r="G15" s="13">
        <v>9.1934659999999999E-10</v>
      </c>
      <c r="H15" s="13">
        <v>3.4879667000000001E-9</v>
      </c>
      <c r="I15" s="13">
        <v>1.0355457999999999E-9</v>
      </c>
      <c r="J15" s="13">
        <v>3.8613781999999996E-9</v>
      </c>
      <c r="K15" s="13">
        <v>1.2974525999999999E-9</v>
      </c>
      <c r="L15" s="15">
        <v>4.1690254999999998E-9</v>
      </c>
      <c r="M15" s="13">
        <v>2.3537000205000002E-2</v>
      </c>
      <c r="N15" s="13">
        <f t="shared" si="3"/>
        <v>2.1395542730148569E-11</v>
      </c>
      <c r="O15" s="13">
        <f t="shared" si="3"/>
        <v>6.9569151776825818E-11</v>
      </c>
      <c r="P15" s="13">
        <f t="shared" si="0"/>
        <v>2.1638661112666053E-11</v>
      </c>
      <c r="Q15" s="13">
        <f t="shared" si="0"/>
        <v>8.2096272932933185E-11</v>
      </c>
      <c r="R15" s="13">
        <f t="shared" si="0"/>
        <v>2.437364170688689E-11</v>
      </c>
      <c r="S15" s="16">
        <f t="shared" si="0"/>
        <v>9.0885259484982526E-11</v>
      </c>
      <c r="T15" s="16">
        <f t="shared" si="0"/>
        <v>3.0538142112177781E-11</v>
      </c>
      <c r="U15" s="16">
        <f t="shared" si="0"/>
        <v>9.8126354048150226E-11</v>
      </c>
    </row>
    <row r="16" spans="1:23" x14ac:dyDescent="0.25">
      <c r="A16" s="12">
        <v>13</v>
      </c>
      <c r="B16" s="13">
        <v>9.0499997999999999E-5</v>
      </c>
      <c r="C16" s="13">
        <f t="shared" si="1"/>
        <v>8.7999996999999996E-5</v>
      </c>
      <c r="D16" s="14">
        <f t="shared" si="2"/>
        <v>87.999996999999993</v>
      </c>
      <c r="E16" s="40">
        <v>1.1532561E-9</v>
      </c>
      <c r="F16" s="16">
        <v>3.4477419000000001E-9</v>
      </c>
      <c r="G16" s="13">
        <v>1.1692369E-9</v>
      </c>
      <c r="H16" s="13">
        <v>4.1372650000000002E-9</v>
      </c>
      <c r="I16" s="13">
        <v>1.3312718000000001E-9</v>
      </c>
      <c r="J16" s="13">
        <v>4.4166900000000004E-9</v>
      </c>
      <c r="K16" s="13">
        <v>1.6238802E-9</v>
      </c>
      <c r="L16" s="15">
        <v>4.8124750000000004E-9</v>
      </c>
      <c r="M16" s="13">
        <v>2.3742000123000002E-2</v>
      </c>
      <c r="N16" s="13">
        <f t="shared" si="3"/>
        <v>2.7380606468050502E-11</v>
      </c>
      <c r="O16" s="13">
        <f t="shared" si="3"/>
        <v>8.1856288613872257E-11</v>
      </c>
      <c r="P16" s="13">
        <f t="shared" si="0"/>
        <v>2.7760022623616142E-11</v>
      </c>
      <c r="Q16" s="13">
        <f t="shared" si="0"/>
        <v>9.8226946138883613E-11</v>
      </c>
      <c r="R16" s="13">
        <f t="shared" si="0"/>
        <v>3.1607055239346436E-11</v>
      </c>
      <c r="S16" s="16">
        <f t="shared" si="0"/>
        <v>1.0486105452325289E-10</v>
      </c>
      <c r="T16" s="16">
        <f t="shared" si="0"/>
        <v>3.8554163908137268E-11</v>
      </c>
      <c r="U16" s="16">
        <f t="shared" si="0"/>
        <v>1.1425778204193444E-10</v>
      </c>
    </row>
    <row r="17" spans="1:26" x14ac:dyDescent="0.25">
      <c r="A17" s="12">
        <v>14</v>
      </c>
      <c r="B17" s="13">
        <v>8.5499995999999994E-5</v>
      </c>
      <c r="C17" s="13">
        <f t="shared" si="1"/>
        <v>8.2999995500000003E-5</v>
      </c>
      <c r="D17" s="14">
        <f t="shared" si="2"/>
        <v>82.999995499999997</v>
      </c>
      <c r="E17" s="40">
        <v>1.3386136999999999E-9</v>
      </c>
      <c r="F17" s="16">
        <v>4.1563510000000003E-9</v>
      </c>
      <c r="G17" s="13">
        <v>1.447448E-9</v>
      </c>
      <c r="H17" s="13">
        <v>4.5840279999999997E-9</v>
      </c>
      <c r="I17" s="13">
        <v>1.6605463999999999E-9</v>
      </c>
      <c r="J17" s="13">
        <v>5.0436949999999999E-9</v>
      </c>
      <c r="K17" s="13">
        <v>1.8636039000000001E-9</v>
      </c>
      <c r="L17" s="15">
        <v>5.4803929999999996E-9</v>
      </c>
      <c r="M17" s="13">
        <v>2.3947000184500002E-2</v>
      </c>
      <c r="N17" s="13">
        <f t="shared" si="3"/>
        <v>3.2055782520874228E-11</v>
      </c>
      <c r="O17" s="13">
        <f t="shared" si="3"/>
        <v>9.953213816384677E-11</v>
      </c>
      <c r="P17" s="13">
        <f t="shared" si="0"/>
        <v>3.466203752305416E-11</v>
      </c>
      <c r="Q17" s="13">
        <f t="shared" si="0"/>
        <v>1.0977371936175317E-10</v>
      </c>
      <c r="R17" s="13">
        <f t="shared" si="0"/>
        <v>3.9765104947170812E-11</v>
      </c>
      <c r="S17" s="16">
        <f t="shared" si="0"/>
        <v>1.2078136509556172E-10</v>
      </c>
      <c r="T17" s="16">
        <f t="shared" si="0"/>
        <v>4.4627722937134922E-11</v>
      </c>
      <c r="U17" s="16">
        <f t="shared" si="0"/>
        <v>1.3123897218213251E-10</v>
      </c>
    </row>
    <row r="18" spans="1:26" x14ac:dyDescent="0.25">
      <c r="A18" s="12">
        <v>15</v>
      </c>
      <c r="B18" s="13">
        <v>8.0499994999999998E-5</v>
      </c>
      <c r="C18" s="13">
        <f t="shared" si="1"/>
        <v>7.7999993999999995E-5</v>
      </c>
      <c r="D18" s="14">
        <f t="shared" si="2"/>
        <v>77.999994000000001</v>
      </c>
      <c r="E18" s="40">
        <v>1.5868626E-9</v>
      </c>
      <c r="F18" s="16">
        <v>4.7555169999999996E-9</v>
      </c>
      <c r="G18" s="13">
        <v>1.6973049E-9</v>
      </c>
      <c r="H18" s="13">
        <v>5.2336179999999997E-9</v>
      </c>
      <c r="I18" s="13">
        <v>1.9003501E-9</v>
      </c>
      <c r="J18" s="13">
        <v>5.8796080000000003E-9</v>
      </c>
      <c r="K18" s="13">
        <v>2.2571314000000001E-9</v>
      </c>
      <c r="L18" s="15">
        <v>6.1939930000000002E-9</v>
      </c>
      <c r="M18" s="13">
        <v>2.4704001902000002E-2</v>
      </c>
      <c r="N18" s="13">
        <f t="shared" si="3"/>
        <v>3.920185668861267E-11</v>
      </c>
      <c r="O18" s="13">
        <f t="shared" si="3"/>
        <v>1.1748030101299333E-10</v>
      </c>
      <c r="P18" s="13">
        <f t="shared" si="0"/>
        <v>4.1930223477873927E-11</v>
      </c>
      <c r="Q18" s="13">
        <f t="shared" si="0"/>
        <v>1.2929130902634144E-10</v>
      </c>
      <c r="R18" s="13">
        <f t="shared" si="0"/>
        <v>4.6946252484865892E-11</v>
      </c>
      <c r="S18" s="16">
        <f t="shared" si="0"/>
        <v>1.4524984721501444E-10</v>
      </c>
      <c r="T18" s="16">
        <f t="shared" si="0"/>
        <v>5.5760178398663932E-11</v>
      </c>
      <c r="U18" s="16">
        <f t="shared" si="0"/>
        <v>1.530164148529747E-10</v>
      </c>
    </row>
    <row r="19" spans="1:26" x14ac:dyDescent="0.25">
      <c r="A19" s="12">
        <v>16</v>
      </c>
      <c r="B19" s="13">
        <v>7.5499993000000006E-5</v>
      </c>
      <c r="C19" s="13">
        <f t="shared" si="1"/>
        <v>7.2999992000000004E-5</v>
      </c>
      <c r="D19" s="14">
        <f t="shared" si="2"/>
        <v>72.999992000000006</v>
      </c>
      <c r="E19" s="40">
        <v>1.8376314E-9</v>
      </c>
      <c r="F19" s="16">
        <v>5.3643099999999996E-9</v>
      </c>
      <c r="G19" s="13">
        <v>2.0294518E-9</v>
      </c>
      <c r="H19" s="13">
        <v>5.9220199999999998E-9</v>
      </c>
      <c r="I19" s="13">
        <v>2.1828015E-9</v>
      </c>
      <c r="J19" s="13">
        <v>6.4155150000000003E-9</v>
      </c>
      <c r="K19" s="13">
        <v>2.4817596000000002E-9</v>
      </c>
      <c r="L19" s="15">
        <v>6.9556980000000001E-9</v>
      </c>
      <c r="M19" s="13">
        <v>2.6289002536E-2</v>
      </c>
      <c r="N19" s="13">
        <f t="shared" si="3"/>
        <v>4.8309496534833231E-11</v>
      </c>
      <c r="O19" s="13">
        <f t="shared" si="3"/>
        <v>1.4102235919389015E-10</v>
      </c>
      <c r="P19" s="13">
        <f t="shared" si="0"/>
        <v>5.3352263516889768E-11</v>
      </c>
      <c r="Q19" s="13">
        <f t="shared" si="0"/>
        <v>1.5568399879824273E-10</v>
      </c>
      <c r="R19" s="13">
        <f t="shared" si="0"/>
        <v>5.7383674169084604E-11</v>
      </c>
      <c r="S19" s="16">
        <f t="shared" si="0"/>
        <v>1.6865749010474604E-10</v>
      </c>
      <c r="T19" s="16">
        <f t="shared" si="0"/>
        <v>6.5242984418142348E-11</v>
      </c>
      <c r="U19" s="16">
        <f t="shared" si="0"/>
        <v>1.8285836236165014E-10</v>
      </c>
    </row>
    <row r="20" spans="1:26" x14ac:dyDescent="0.25">
      <c r="A20" s="12">
        <v>17</v>
      </c>
      <c r="B20" s="13">
        <v>7.0499991000000001E-5</v>
      </c>
      <c r="C20" s="13">
        <f t="shared" si="1"/>
        <v>6.7999993999999996E-5</v>
      </c>
      <c r="D20" s="14">
        <f t="shared" si="2"/>
        <v>67.999994000000001</v>
      </c>
      <c r="E20" s="40">
        <v>2.3626156000000001E-9</v>
      </c>
      <c r="F20" s="16">
        <v>7.1020309999999996E-9</v>
      </c>
      <c r="G20" s="13">
        <v>2.618173E-9</v>
      </c>
      <c r="H20" s="13">
        <v>7.8847109999999997E-9</v>
      </c>
      <c r="I20" s="13">
        <v>2.7554609999999998E-9</v>
      </c>
      <c r="J20" s="13">
        <v>8.5444830000000004E-9</v>
      </c>
      <c r="K20" s="13">
        <v>3.2798249999999999E-9</v>
      </c>
      <c r="L20" s="15">
        <v>9.3851440000000006E-9</v>
      </c>
      <c r="M20" s="13">
        <v>2.7874001902000001E-2</v>
      </c>
      <c r="N20" s="13">
        <f t="shared" si="3"/>
        <v>6.5855551728094873E-11</v>
      </c>
      <c r="O20" s="13">
        <f t="shared" si="3"/>
        <v>1.9796202560206295E-10</v>
      </c>
      <c r="P20" s="13">
        <f t="shared" si="0"/>
        <v>7.2978959181765046E-11</v>
      </c>
      <c r="Q20" s="13">
        <f t="shared" si="0"/>
        <v>2.1977844941072032E-10</v>
      </c>
      <c r="R20" s="13">
        <f t="shared" si="0"/>
        <v>7.6805725154886815E-11</v>
      </c>
      <c r="S20" s="16">
        <f t="shared" si="0"/>
        <v>2.3816893539360668E-10</v>
      </c>
      <c r="T20" s="16">
        <f t="shared" si="0"/>
        <v>9.1421848288227155E-11</v>
      </c>
      <c r="U20" s="16">
        <f t="shared" si="0"/>
        <v>2.6160152170654392E-10</v>
      </c>
    </row>
    <row r="21" spans="1:26" x14ac:dyDescent="0.25">
      <c r="A21" s="12">
        <v>18</v>
      </c>
      <c r="B21" s="13">
        <v>6.5499997000000005E-5</v>
      </c>
      <c r="C21" s="13">
        <f t="shared" si="1"/>
        <v>6.2999997999999994E-5</v>
      </c>
      <c r="D21" s="14">
        <f t="shared" si="2"/>
        <v>62.999997999999991</v>
      </c>
      <c r="E21" s="40">
        <v>2.6322019999999999E-9</v>
      </c>
      <c r="F21" s="16">
        <v>7.0461219999999999E-9</v>
      </c>
      <c r="G21" s="13">
        <v>2.8180539999999998E-9</v>
      </c>
      <c r="H21" s="13">
        <v>7.911372E-9</v>
      </c>
      <c r="I21" s="13">
        <v>3.1573490000000002E-9</v>
      </c>
      <c r="J21" s="13">
        <v>8.6294450000000003E-9</v>
      </c>
      <c r="K21" s="13">
        <v>3.6109680000000002E-9</v>
      </c>
      <c r="L21" s="15">
        <v>9.2630289999999894E-9</v>
      </c>
      <c r="M21" s="13">
        <v>2.9459000634000004E-2</v>
      </c>
      <c r="N21" s="13">
        <f t="shared" si="3"/>
        <v>7.7542040386816072E-11</v>
      </c>
      <c r="O21" s="13">
        <f t="shared" si="3"/>
        <v>2.0757171246524137E-10</v>
      </c>
      <c r="P21" s="13">
        <f t="shared" si="0"/>
        <v>8.3017054572646249E-11</v>
      </c>
      <c r="Q21" s="13">
        <f t="shared" si="0"/>
        <v>2.3306111276380988E-10</v>
      </c>
      <c r="R21" s="13">
        <f t="shared" si="0"/>
        <v>9.3012346192759288E-11</v>
      </c>
      <c r="S21" s="16">
        <f t="shared" si="0"/>
        <v>2.5421482572606816E-10</v>
      </c>
      <c r="T21" s="16">
        <f t="shared" si="0"/>
        <v>1.0637550860135373E-10</v>
      </c>
      <c r="U21" s="16">
        <f t="shared" si="0"/>
        <v>2.7287957718376014E-10</v>
      </c>
    </row>
    <row r="22" spans="1:26" x14ac:dyDescent="0.25">
      <c r="A22" s="12">
        <v>19</v>
      </c>
      <c r="B22" s="13">
        <v>6.0499998999999997E-5</v>
      </c>
      <c r="C22" s="13">
        <f t="shared" si="1"/>
        <v>5.7999997999999995E-5</v>
      </c>
      <c r="D22" s="14">
        <f t="shared" si="2"/>
        <v>57.999997999999998</v>
      </c>
      <c r="E22" s="40">
        <v>3.4169419999999998E-9</v>
      </c>
      <c r="F22" s="16">
        <v>9.6233880000000008E-9</v>
      </c>
      <c r="G22" s="13">
        <v>3.681109E-9</v>
      </c>
      <c r="H22" s="13">
        <v>1.0603197999999999E-8</v>
      </c>
      <c r="I22" s="13">
        <v>4.133559E-9</v>
      </c>
      <c r="J22" s="13">
        <v>1.1622863E-8</v>
      </c>
      <c r="K22" s="13">
        <v>4.5876509999999999E-9</v>
      </c>
      <c r="L22" s="15">
        <v>1.2576667E-8</v>
      </c>
      <c r="M22" s="13">
        <v>3.2524002114000014E-2</v>
      </c>
      <c r="N22" s="13">
        <f t="shared" si="3"/>
        <v>1.1113262883141543E-10</v>
      </c>
      <c r="O22" s="13">
        <f t="shared" si="3"/>
        <v>3.1299109165584241E-10</v>
      </c>
      <c r="P22" s="13">
        <f t="shared" si="0"/>
        <v>1.1972439689786447E-10</v>
      </c>
      <c r="Q22" s="13">
        <f t="shared" si="0"/>
        <v>3.4485843416716069E-10</v>
      </c>
      <c r="R22" s="13">
        <f t="shared" si="0"/>
        <v>1.3443988165434379E-10</v>
      </c>
      <c r="S22" s="16">
        <f t="shared" si="0"/>
        <v>3.7802202078273253E-10</v>
      </c>
      <c r="T22" s="16">
        <f t="shared" si="0"/>
        <v>1.4920877082229427E-10</v>
      </c>
      <c r="U22" s="16">
        <f t="shared" si="0"/>
        <v>4.0904354409507422E-10</v>
      </c>
    </row>
    <row r="23" spans="1:26" x14ac:dyDescent="0.25">
      <c r="A23" s="12">
        <v>20</v>
      </c>
      <c r="B23" s="13">
        <v>5.5499996999999999E-5</v>
      </c>
      <c r="C23" s="13">
        <f t="shared" si="1"/>
        <v>5.2999997999999995E-5</v>
      </c>
      <c r="D23" s="14">
        <f t="shared" si="2"/>
        <v>52.999997999999998</v>
      </c>
      <c r="E23" s="40">
        <v>3.393722E-9</v>
      </c>
      <c r="F23" s="16">
        <v>8.0070749999999993E-9</v>
      </c>
      <c r="G23" s="13">
        <v>3.6403179999999999E-9</v>
      </c>
      <c r="H23" s="13">
        <v>8.6701309999999996E-9</v>
      </c>
      <c r="I23" s="13">
        <v>3.9363849999999999E-9</v>
      </c>
      <c r="J23" s="13">
        <v>9.2728529999999992E-9</v>
      </c>
      <c r="K23" s="13">
        <v>4.4401580000000003E-9</v>
      </c>
      <c r="L23" s="15">
        <v>1.0052013E-8</v>
      </c>
      <c r="M23" s="13">
        <v>3.7809002114000012E-2</v>
      </c>
      <c r="N23" s="13">
        <f t="shared" si="3"/>
        <v>1.2831324227232835E-10</v>
      </c>
      <c r="O23" s="13">
        <f t="shared" si="3"/>
        <v>3.0273951560195664E-10</v>
      </c>
      <c r="P23" s="13">
        <f t="shared" si="0"/>
        <v>1.3763679095763229E-10</v>
      </c>
      <c r="Q23" s="13">
        <f t="shared" si="0"/>
        <v>3.2780900130765702E-10</v>
      </c>
      <c r="R23" s="13">
        <f t="shared" si="0"/>
        <v>1.4883078878651795E-10</v>
      </c>
      <c r="S23" s="16">
        <f t="shared" si="0"/>
        <v>3.5059731867981133E-10</v>
      </c>
      <c r="T23" s="16">
        <f t="shared" si="0"/>
        <v>1.6787794320849408E-10</v>
      </c>
      <c r="U23" s="16">
        <f t="shared" si="0"/>
        <v>3.800565807669556E-10</v>
      </c>
    </row>
    <row r="24" spans="1:26" x14ac:dyDescent="0.25">
      <c r="A24" s="12">
        <v>21</v>
      </c>
      <c r="B24" s="13">
        <v>5.0499998999999998E-5</v>
      </c>
      <c r="C24" s="13">
        <f t="shared" si="1"/>
        <v>4.8000000000000001E-5</v>
      </c>
      <c r="D24" s="14">
        <f t="shared" si="2"/>
        <v>48</v>
      </c>
      <c r="E24" s="40">
        <v>3.475014E-9</v>
      </c>
      <c r="F24" s="16">
        <v>7.4110919999999997E-9</v>
      </c>
      <c r="G24" s="13">
        <v>3.8353679999999999E-9</v>
      </c>
      <c r="H24" s="13">
        <v>8.1971830000000092E-9</v>
      </c>
      <c r="I24" s="13">
        <v>3.9977799999999998E-9</v>
      </c>
      <c r="J24" s="13">
        <v>8.7447060000000104E-9</v>
      </c>
      <c r="K24" s="13">
        <v>4.5272220000000002E-9</v>
      </c>
      <c r="L24" s="15">
        <v>9.4342379999999901E-9</v>
      </c>
      <c r="M24" s="13">
        <v>4.6449999999999991E-2</v>
      </c>
      <c r="N24" s="13">
        <f t="shared" si="3"/>
        <v>1.6141440029999997E-10</v>
      </c>
      <c r="O24" s="13">
        <f t="shared" si="3"/>
        <v>3.442452233999999E-10</v>
      </c>
      <c r="P24" s="13">
        <f t="shared" si="0"/>
        <v>1.7815284359999997E-10</v>
      </c>
      <c r="Q24" s="13">
        <f t="shared" si="0"/>
        <v>3.8075915035000036E-10</v>
      </c>
      <c r="R24" s="13">
        <f t="shared" si="0"/>
        <v>1.8569688099999997E-10</v>
      </c>
      <c r="S24" s="16">
        <f t="shared" si="0"/>
        <v>4.0619159370000041E-10</v>
      </c>
      <c r="T24" s="16">
        <f t="shared" si="0"/>
        <v>2.1028946189999998E-10</v>
      </c>
      <c r="U24" s="16">
        <f t="shared" si="0"/>
        <v>4.3822035509999946E-10</v>
      </c>
    </row>
    <row r="25" spans="1:26" x14ac:dyDescent="0.25">
      <c r="A25" s="12">
        <v>22</v>
      </c>
      <c r="B25" s="13">
        <v>4.5500000999999997E-5</v>
      </c>
      <c r="C25" s="13">
        <f t="shared" si="1"/>
        <v>4.3000000000000002E-5</v>
      </c>
      <c r="D25" s="14">
        <f t="shared" si="2"/>
        <v>43</v>
      </c>
      <c r="E25" s="40">
        <v>3.2449479999999998E-9</v>
      </c>
      <c r="F25" s="16">
        <v>5.9784640000000096E-9</v>
      </c>
      <c r="G25" s="13">
        <v>3.5142520000000002E-9</v>
      </c>
      <c r="H25" s="13">
        <v>6.5383650000000001E-9</v>
      </c>
      <c r="I25" s="13">
        <v>3.747632E-9</v>
      </c>
      <c r="J25" s="13">
        <v>7.0992879999999896E-9</v>
      </c>
      <c r="K25" s="13">
        <v>4.233992E-9</v>
      </c>
      <c r="L25" s="15">
        <v>7.8852409999999999E-9</v>
      </c>
      <c r="M25" s="13">
        <v>6.0124999999999984E-2</v>
      </c>
      <c r="N25" s="13">
        <f t="shared" si="3"/>
        <v>1.9510249849999993E-10</v>
      </c>
      <c r="O25" s="13">
        <f t="shared" si="3"/>
        <v>3.594551480000005E-10</v>
      </c>
      <c r="P25" s="13">
        <f t="shared" si="0"/>
        <v>2.1129440149999995E-10</v>
      </c>
      <c r="Q25" s="13">
        <f t="shared" si="0"/>
        <v>3.931191956249999E-10</v>
      </c>
      <c r="R25" s="13">
        <f t="shared" si="0"/>
        <v>2.2532637399999995E-10</v>
      </c>
      <c r="S25" s="16">
        <f t="shared" si="0"/>
        <v>4.2684469099999927E-10</v>
      </c>
      <c r="T25" s="16">
        <f t="shared" si="0"/>
        <v>2.5456876899999994E-10</v>
      </c>
      <c r="U25" s="16">
        <f t="shared" si="0"/>
        <v>4.7410011512499986E-10</v>
      </c>
    </row>
    <row r="26" spans="1:26" x14ac:dyDescent="0.25">
      <c r="A26" s="12">
        <v>23</v>
      </c>
      <c r="B26" s="13">
        <v>4.0499998999999999E-5</v>
      </c>
      <c r="C26" s="13">
        <f t="shared" si="1"/>
        <v>3.7999997999999997E-5</v>
      </c>
      <c r="D26" s="14">
        <f t="shared" si="2"/>
        <v>37.999997999999998</v>
      </c>
      <c r="E26" s="40">
        <v>2.6529339999999999E-9</v>
      </c>
      <c r="F26" s="16">
        <v>4.41649899999999E-9</v>
      </c>
      <c r="G26" s="13">
        <v>2.843814E-9</v>
      </c>
      <c r="H26" s="13">
        <v>4.574446E-9</v>
      </c>
      <c r="I26" s="13">
        <v>3.0383659999999902E-9</v>
      </c>
      <c r="J26" s="13">
        <v>5.0620770000000098E-9</v>
      </c>
      <c r="K26" s="13">
        <v>3.3542309999999998E-9</v>
      </c>
      <c r="L26" s="15">
        <v>5.4573470000000102E-9</v>
      </c>
      <c r="M26" s="13">
        <v>8.5404017074000027E-2</v>
      </c>
      <c r="N26" s="13">
        <f t="shared" si="3"/>
        <v>2.2657122063219517E-10</v>
      </c>
      <c r="O26" s="13">
        <f t="shared" si="3"/>
        <v>3.7718675600330317E-10</v>
      </c>
      <c r="P26" s="13">
        <f t="shared" si="0"/>
        <v>2.4287313941128029E-10</v>
      </c>
      <c r="Q26" s="13">
        <f t="shared" si="0"/>
        <v>3.9067606428809113E-10</v>
      </c>
      <c r="R26" s="13">
        <f t="shared" si="0"/>
        <v>2.5948866174106033E-10</v>
      </c>
      <c r="S26" s="16">
        <f t="shared" si="0"/>
        <v>4.3232171053790369E-10</v>
      </c>
      <c r="T26" s="16">
        <f t="shared" si="0"/>
        <v>2.8646480159414019E-10</v>
      </c>
      <c r="U26" s="16">
        <f t="shared" si="0"/>
        <v>4.6607935636674373E-10</v>
      </c>
    </row>
    <row r="27" spans="1:26" x14ac:dyDescent="0.25">
      <c r="A27" s="12">
        <v>24</v>
      </c>
      <c r="B27" s="13">
        <v>3.5499997000000001E-5</v>
      </c>
      <c r="C27" s="13">
        <f t="shared" si="1"/>
        <v>3.2999997999999997E-5</v>
      </c>
      <c r="D27" s="14">
        <f t="shared" si="2"/>
        <v>32.999997999999998</v>
      </c>
      <c r="E27" s="40">
        <v>1.645705E-9</v>
      </c>
      <c r="F27" s="16">
        <v>2.29277900000001E-9</v>
      </c>
      <c r="G27" s="13">
        <v>1.707885E-9</v>
      </c>
      <c r="H27" s="13">
        <v>2.4987159999999899E-9</v>
      </c>
      <c r="I27" s="13">
        <v>1.834838E-9</v>
      </c>
      <c r="J27" s="13">
        <v>2.731909E-9</v>
      </c>
      <c r="K27" s="13">
        <v>2.0537420000000002E-9</v>
      </c>
      <c r="L27" s="15">
        <v>2.9005199999999998E-9</v>
      </c>
      <c r="M27" s="13">
        <v>0.12808901707400006</v>
      </c>
      <c r="N27" s="13">
        <f t="shared" si="3"/>
        <v>2.1079673584376726E-10</v>
      </c>
      <c r="O27" s="13">
        <f t="shared" si="3"/>
        <v>2.9367980847791007E-10</v>
      </c>
      <c r="P27" s="13">
        <f t="shared" si="0"/>
        <v>2.187613109254286E-10</v>
      </c>
      <c r="Q27" s="13">
        <f t="shared" si="0"/>
        <v>3.2005807638707584E-10</v>
      </c>
      <c r="R27" s="13">
        <f t="shared" si="0"/>
        <v>2.3502259591002411E-10</v>
      </c>
      <c r="S27" s="16">
        <f t="shared" si="0"/>
        <v>3.4992753854561445E-10</v>
      </c>
      <c r="T27" s="16">
        <f t="shared" si="0"/>
        <v>2.6306179410359104E-10</v>
      </c>
      <c r="U27" s="16">
        <f t="shared" si="0"/>
        <v>3.7152475580347864E-10</v>
      </c>
    </row>
    <row r="28" spans="1:26" x14ac:dyDescent="0.25">
      <c r="A28" s="12">
        <v>25</v>
      </c>
      <c r="B28" s="13">
        <v>3.0499999E-5</v>
      </c>
      <c r="C28" s="13">
        <f t="shared" si="1"/>
        <v>2.7999999499999998E-5</v>
      </c>
      <c r="D28" s="14">
        <f t="shared" si="2"/>
        <v>27.999999499999998</v>
      </c>
      <c r="E28" s="40">
        <v>6.1511000000000502E-10</v>
      </c>
      <c r="F28" s="16">
        <v>7.8042499999999103E-10</v>
      </c>
      <c r="G28" s="13">
        <v>6.5615800000000002E-10</v>
      </c>
      <c r="H28" s="13">
        <v>8.1663300000000499E-10</v>
      </c>
      <c r="I28" s="13">
        <v>7.0199499999999702E-10</v>
      </c>
      <c r="J28" s="13">
        <v>8.6414799999999498E-10</v>
      </c>
      <c r="K28" s="13">
        <v>7.8214100000000202E-10</v>
      </c>
      <c r="L28" s="15">
        <v>9.6715999999999607E-10</v>
      </c>
      <c r="M28" s="13">
        <v>0.23074001926000021</v>
      </c>
      <c r="N28" s="13">
        <f t="shared" si="3"/>
        <v>1.4193049324701988E-10</v>
      </c>
      <c r="O28" s="13">
        <f t="shared" si="3"/>
        <v>1.8007527953098358E-10</v>
      </c>
      <c r="P28" s="13">
        <f t="shared" si="0"/>
        <v>1.5140190955760323E-10</v>
      </c>
      <c r="Q28" s="13">
        <f t="shared" si="0"/>
        <v>1.8842991414835291E-10</v>
      </c>
      <c r="R28" s="13">
        <f t="shared" si="0"/>
        <v>1.6197833982042316E-10</v>
      </c>
      <c r="S28" s="16">
        <f t="shared" si="0"/>
        <v>1.9939352616348951E-10</v>
      </c>
      <c r="T28" s="16">
        <f t="shared" si="0"/>
        <v>1.804712294040363E-10</v>
      </c>
      <c r="U28" s="16">
        <f t="shared" si="0"/>
        <v>2.2316251702750089E-10</v>
      </c>
    </row>
    <row r="29" spans="1:26" x14ac:dyDescent="0.25">
      <c r="A29" s="12">
        <v>26</v>
      </c>
      <c r="B29" s="13">
        <v>2.55E-5</v>
      </c>
      <c r="C29" s="13">
        <f t="shared" si="1"/>
        <v>2.3E-5</v>
      </c>
      <c r="D29" s="14">
        <f t="shared" si="2"/>
        <v>23</v>
      </c>
      <c r="E29" s="40">
        <v>8.5719999999995E-11</v>
      </c>
      <c r="F29" s="16">
        <v>9.4089999999996299E-11</v>
      </c>
      <c r="G29" s="13">
        <v>9.1329999999996597E-11</v>
      </c>
      <c r="H29" s="13">
        <v>1.0707199999999899E-10</v>
      </c>
      <c r="I29" s="13">
        <v>9.6757999999999799E-11</v>
      </c>
      <c r="J29" s="13">
        <v>9.8744000000004196E-11</v>
      </c>
      <c r="K29" s="13">
        <v>9.1937000000001494E-11</v>
      </c>
      <c r="L29" s="15">
        <v>1.16210000000007E-10</v>
      </c>
      <c r="M29" s="13">
        <v>0.42334000000000027</v>
      </c>
      <c r="N29" s="13">
        <f t="shared" si="3"/>
        <v>3.6288704799997906E-11</v>
      </c>
      <c r="O29" s="13">
        <f t="shared" si="3"/>
        <v>3.9832060599998456E-11</v>
      </c>
      <c r="P29" s="13">
        <f t="shared" si="0"/>
        <v>3.8663642199998586E-11</v>
      </c>
      <c r="Q29" s="13">
        <f t="shared" si="0"/>
        <v>4.5327860479999603E-11</v>
      </c>
      <c r="R29" s="13">
        <f t="shared" si="0"/>
        <v>4.0961531719999943E-11</v>
      </c>
      <c r="S29" s="16">
        <f t="shared" si="0"/>
        <v>4.1802284960001805E-11</v>
      </c>
      <c r="T29" s="16">
        <f t="shared" si="0"/>
        <v>3.8920609580000656E-11</v>
      </c>
      <c r="U29" s="16">
        <f t="shared" si="0"/>
        <v>4.9196341400002995E-11</v>
      </c>
    </row>
    <row r="30" spans="1:26" x14ac:dyDescent="0.25">
      <c r="A30" s="12">
        <v>27</v>
      </c>
      <c r="B30" s="13">
        <v>2.05E-5</v>
      </c>
      <c r="C30" s="13">
        <f t="shared" si="1"/>
        <v>1.8E-5</v>
      </c>
      <c r="D30" s="14">
        <f t="shared" si="2"/>
        <v>18</v>
      </c>
      <c r="E30" s="40">
        <v>2.1670000000058702E-12</v>
      </c>
      <c r="F30" s="16">
        <v>1.4710000000023801E-12</v>
      </c>
      <c r="G30" s="13">
        <v>1.85800000000332E-12</v>
      </c>
      <c r="H30" s="13">
        <v>1.4140000000073699E-12</v>
      </c>
      <c r="I30" s="13">
        <v>2.5470000000012698E-12</v>
      </c>
      <c r="J30" s="13">
        <v>1.6339999999980901E-12</v>
      </c>
      <c r="K30" s="13">
        <v>2.4340000000016498E-12</v>
      </c>
      <c r="L30" s="15">
        <v>3.0999999999955702E-12</v>
      </c>
      <c r="M30" s="13">
        <v>0.85694000000000026</v>
      </c>
      <c r="N30" s="13">
        <f t="shared" si="3"/>
        <v>1.8569889800050311E-12</v>
      </c>
      <c r="O30" s="13">
        <f t="shared" si="3"/>
        <v>1.2605587400020399E-12</v>
      </c>
      <c r="P30" s="13">
        <f t="shared" si="0"/>
        <v>1.5921945200028455E-12</v>
      </c>
      <c r="Q30" s="13">
        <f t="shared" si="0"/>
        <v>1.2117131600063159E-12</v>
      </c>
      <c r="R30" s="13">
        <f t="shared" si="0"/>
        <v>2.1826261800010889E-12</v>
      </c>
      <c r="S30" s="16">
        <f t="shared" si="0"/>
        <v>1.4002399599983638E-12</v>
      </c>
      <c r="T30" s="16">
        <f t="shared" si="0"/>
        <v>2.0857919600014146E-12</v>
      </c>
      <c r="U30" s="16">
        <f t="shared" si="0"/>
        <v>2.6565139999962048E-12</v>
      </c>
    </row>
    <row r="31" spans="1:26" x14ac:dyDescent="0.25">
      <c r="A31" s="12">
        <v>28</v>
      </c>
      <c r="B31" s="13">
        <v>1.5500000000000001E-5</v>
      </c>
      <c r="C31" s="13">
        <f t="shared" si="1"/>
        <v>1.3000000000000001E-5</v>
      </c>
      <c r="D31" s="14">
        <f t="shared" si="2"/>
        <v>13.000000000000002</v>
      </c>
      <c r="E31" s="40">
        <v>1.4899999999786601E-13</v>
      </c>
      <c r="F31" s="16">
        <v>6.4000000007166497E-14</v>
      </c>
      <c r="G31" s="13">
        <v>0</v>
      </c>
      <c r="H31" s="13">
        <v>0</v>
      </c>
      <c r="I31" s="13">
        <v>4.2000000000153499E-13</v>
      </c>
      <c r="J31" s="13">
        <v>5.6899999999940102E-13</v>
      </c>
      <c r="K31" s="13">
        <v>4.9999999999395002E-13</v>
      </c>
      <c r="L31" s="15">
        <v>0</v>
      </c>
      <c r="M31" s="13">
        <v>2.6971999999999987</v>
      </c>
      <c r="N31" s="13">
        <f t="shared" si="3"/>
        <v>4.0188279999424402E-13</v>
      </c>
      <c r="O31" s="13">
        <f t="shared" si="3"/>
        <v>1.726208000193294E-13</v>
      </c>
      <c r="P31" s="13">
        <f t="shared" si="0"/>
        <v>0</v>
      </c>
      <c r="Q31" s="13">
        <f t="shared" si="0"/>
        <v>0</v>
      </c>
      <c r="R31" s="13">
        <f t="shared" si="0"/>
        <v>1.1328240000041396E-12</v>
      </c>
      <c r="S31" s="16">
        <f t="shared" si="0"/>
        <v>1.5347067999983836E-12</v>
      </c>
      <c r="T31" s="16">
        <f t="shared" si="0"/>
        <v>1.3485999999836813E-12</v>
      </c>
      <c r="U31" s="16">
        <f t="shared" si="0"/>
        <v>0</v>
      </c>
    </row>
    <row r="32" spans="1:26" x14ac:dyDescent="0.25">
      <c r="A32" s="12">
        <v>29</v>
      </c>
      <c r="B32" s="13">
        <v>1.0499999999999999E-5</v>
      </c>
      <c r="C32" s="13">
        <f t="shared" si="1"/>
        <v>7.9999999999999996E-6</v>
      </c>
      <c r="D32" s="14">
        <f t="shared" si="2"/>
        <v>8</v>
      </c>
      <c r="E32" s="40">
        <v>1.1099999999898801E-13</v>
      </c>
      <c r="F32" s="16">
        <v>8.4999999990699599E-14</v>
      </c>
      <c r="G32" s="13">
        <v>4.0000000012750898E-15</v>
      </c>
      <c r="H32" s="13">
        <v>4.2999999997163603E-14</v>
      </c>
      <c r="I32" s="13">
        <v>7.7999999998394405E-14</v>
      </c>
      <c r="J32" s="13">
        <v>1.28000000001098E-13</v>
      </c>
      <c r="K32" s="13">
        <v>1.43000000002571E-13</v>
      </c>
      <c r="L32" s="15">
        <v>4.9999999996086198E-14</v>
      </c>
      <c r="M32" s="13">
        <v>9.4460000000000015</v>
      </c>
      <c r="N32" s="13">
        <f t="shared" si="3"/>
        <v>1.0485059999904408E-12</v>
      </c>
      <c r="O32" s="13">
        <f t="shared" si="3"/>
        <v>8.0290999991214857E-13</v>
      </c>
      <c r="P32" s="13">
        <f t="shared" si="0"/>
        <v>3.7784000012044502E-14</v>
      </c>
      <c r="Q32" s="13">
        <f t="shared" si="0"/>
        <v>4.0617799997320745E-13</v>
      </c>
      <c r="R32" s="13">
        <f t="shared" si="0"/>
        <v>7.3678799998483367E-13</v>
      </c>
      <c r="S32" s="16">
        <f t="shared" si="0"/>
        <v>1.209088000010372E-12</v>
      </c>
      <c r="T32" s="16">
        <f t="shared" si="0"/>
        <v>1.350778000024286E-12</v>
      </c>
      <c r="U32" s="16">
        <f t="shared" si="0"/>
        <v>4.7229999996303033E-13</v>
      </c>
      <c r="Z32">
        <f>SQRT(3/10/PI())</f>
        <v>0.30901936161855165</v>
      </c>
    </row>
    <row r="33" spans="1:22" x14ac:dyDescent="0.25">
      <c r="A33" s="12">
        <v>30</v>
      </c>
      <c r="B33" s="13">
        <v>5.4999999999999999E-6</v>
      </c>
      <c r="C33" s="13">
        <f t="shared" si="1"/>
        <v>3.0000000000000001E-6</v>
      </c>
      <c r="D33" s="14">
        <f t="shared" si="2"/>
        <v>3</v>
      </c>
      <c r="E33" s="40">
        <v>4.2000000000153497E-14</v>
      </c>
      <c r="F33" s="54">
        <v>5.7000000008243795E-14</v>
      </c>
      <c r="G33" s="13">
        <v>0</v>
      </c>
      <c r="H33" s="13">
        <v>5.6999999995008906E-14</v>
      </c>
      <c r="I33" s="13">
        <v>3.90000000025059E-14</v>
      </c>
      <c r="J33" s="13">
        <v>7.7999999991776897E-14</v>
      </c>
      <c r="K33" s="18">
        <v>3.5000000001230802E-14</v>
      </c>
      <c r="L33" s="19">
        <v>5.00000000093211E-14</v>
      </c>
      <c r="M33" s="13">
        <v>161.40000000000003</v>
      </c>
      <c r="N33" s="13">
        <f t="shared" si="3"/>
        <v>6.778800000024776E-12</v>
      </c>
      <c r="O33" s="13">
        <f t="shared" si="3"/>
        <v>9.1998000013305512E-12</v>
      </c>
      <c r="P33" s="13">
        <f t="shared" si="0"/>
        <v>0</v>
      </c>
      <c r="Q33" s="13">
        <f t="shared" si="0"/>
        <v>9.1997999991944396E-12</v>
      </c>
      <c r="R33" s="13">
        <f t="shared" si="0"/>
        <v>6.2946000004044536E-12</v>
      </c>
      <c r="S33" s="16">
        <f t="shared" si="0"/>
        <v>1.2589199998672794E-11</v>
      </c>
      <c r="T33" s="16">
        <f t="shared" si="0"/>
        <v>5.6490000001986525E-12</v>
      </c>
      <c r="U33" s="16">
        <f t="shared" si="0"/>
        <v>8.0700000015044276E-12</v>
      </c>
    </row>
    <row r="34" spans="1:22" x14ac:dyDescent="0.25">
      <c r="A34" s="12"/>
      <c r="B34" s="13">
        <v>4.9999999999999998E-7</v>
      </c>
      <c r="C34" s="6"/>
      <c r="D34" s="6"/>
      <c r="E34" s="13"/>
      <c r="F34" s="13"/>
      <c r="G34" s="20">
        <f t="shared" ref="G34:J34" si="4">SUM(G4:G33)</f>
        <v>3.4781984000000002E-8</v>
      </c>
      <c r="H34" s="20">
        <f t="shared" si="4"/>
        <v>8.8946073999999998E-8</v>
      </c>
      <c r="I34" s="20">
        <f t="shared" si="4"/>
        <v>3.7848774999999988E-8</v>
      </c>
      <c r="J34" s="20">
        <f t="shared" si="4"/>
        <v>9.6894617000000009E-8</v>
      </c>
      <c r="K34" s="20">
        <f>SUM(K4:K33)</f>
        <v>4.3229658000000014E-8</v>
      </c>
      <c r="L34" s="20">
        <f>SUM(L4:L33)</f>
        <v>1.0506330999999999E-7</v>
      </c>
      <c r="M34" s="20">
        <f>SUM(M4:M18)</f>
        <v>0.36048300124450006</v>
      </c>
      <c r="N34" s="13">
        <f>SUM(N4:N33)</f>
        <v>1.575730324032653E-9</v>
      </c>
      <c r="O34" s="13">
        <f>SUM(O4:O33)</f>
        <v>3.3002186713743309E-9</v>
      </c>
      <c r="P34" s="21">
        <f>SUM(P4:P33)</f>
        <v>1.6849281249684248E-9</v>
      </c>
      <c r="Q34" s="21">
        <f>SUM(Q4:Q33)</f>
        <v>3.6120767550696192E-9</v>
      </c>
      <c r="R34" s="21">
        <f t="shared" ref="R34:U34" si="5">SUM(R4:R33)</f>
        <v>1.8266799153847671E-9</v>
      </c>
      <c r="S34" s="22">
        <f t="shared" si="5"/>
        <v>3.9263817742505954E-9</v>
      </c>
      <c r="T34" s="22">
        <f t="shared" si="5"/>
        <v>2.0580392657647773E-9</v>
      </c>
      <c r="U34" s="22">
        <f t="shared" si="5"/>
        <v>4.2571621484117471E-9</v>
      </c>
    </row>
    <row r="35" spans="1:22" x14ac:dyDescent="0.25">
      <c r="A35" s="1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20" t="s">
        <v>18</v>
      </c>
      <c r="N35" s="23">
        <f t="shared" ref="N35:U35" si="6">$B$46*N34</f>
        <v>2.5245979379294695E-13</v>
      </c>
      <c r="O35" s="23">
        <f t="shared" si="6"/>
        <v>5.2875324701153085E-13</v>
      </c>
      <c r="P35" s="23">
        <f t="shared" si="6"/>
        <v>2.6995520775206609E-13</v>
      </c>
      <c r="Q35" s="23">
        <f t="shared" si="6"/>
        <v>5.7871841319611245E-13</v>
      </c>
      <c r="R35" s="23">
        <f t="shared" si="6"/>
        <v>2.9266634507834706E-13</v>
      </c>
      <c r="S35" s="24">
        <f t="shared" si="6"/>
        <v>6.2907562160944319E-13</v>
      </c>
      <c r="T35" s="24">
        <f t="shared" si="6"/>
        <v>3.297341941881654E-13</v>
      </c>
      <c r="U35" s="24">
        <f t="shared" si="6"/>
        <v>6.8207247251585985E-13</v>
      </c>
    </row>
    <row r="36" spans="1:22" x14ac:dyDescent="0.25">
      <c r="A36" s="8"/>
      <c r="B36" s="10" t="s">
        <v>19</v>
      </c>
      <c r="C36" s="2"/>
      <c r="D36" s="2"/>
      <c r="E36" s="2"/>
      <c r="F36" s="2"/>
      <c r="G36" s="25"/>
      <c r="H36" s="25"/>
      <c r="I36" s="25"/>
      <c r="J36" s="25"/>
      <c r="K36" s="25"/>
      <c r="L36" s="25"/>
      <c r="M36" s="26" t="s">
        <v>20</v>
      </c>
      <c r="N36" s="27">
        <f t="shared" ref="N36:U36" si="7">N35*1000/8.76</f>
        <v>2.8819611163578422E-11</v>
      </c>
      <c r="O36" s="27">
        <f t="shared" si="7"/>
        <v>6.0359959704512656E-11</v>
      </c>
      <c r="P36" s="27">
        <f t="shared" si="7"/>
        <v>3.0816804537907087E-11</v>
      </c>
      <c r="Q36" s="27">
        <f t="shared" si="7"/>
        <v>6.6063745798642971E-11</v>
      </c>
      <c r="R36" s="27">
        <f t="shared" si="7"/>
        <v>3.3409400123098983E-11</v>
      </c>
      <c r="S36" s="28">
        <f t="shared" si="7"/>
        <v>7.1812285571854259E-11</v>
      </c>
      <c r="T36" s="28">
        <f t="shared" si="7"/>
        <v>3.7640889747507463E-11</v>
      </c>
      <c r="U36" s="28">
        <f t="shared" si="7"/>
        <v>7.786215439678765E-11</v>
      </c>
    </row>
    <row r="37" spans="1:22" x14ac:dyDescent="0.25">
      <c r="H37" s="29">
        <v>3.22E-7</v>
      </c>
      <c r="I37" s="29">
        <v>1.9999999999999999E-7</v>
      </c>
      <c r="J37" s="29"/>
      <c r="K37" s="29"/>
      <c r="L37" s="29"/>
      <c r="N37" s="30"/>
      <c r="O37" s="31"/>
      <c r="P37" s="30"/>
      <c r="Q37" s="31"/>
      <c r="R37" s="32"/>
    </row>
    <row r="38" spans="1:22" x14ac:dyDescent="0.25">
      <c r="B38" s="17"/>
      <c r="C38" s="29"/>
      <c r="H38" s="29">
        <f>H37/I37</f>
        <v>1.61</v>
      </c>
      <c r="M38" s="33"/>
      <c r="N38" s="34">
        <f>N35</f>
        <v>2.5245979379294695E-13</v>
      </c>
      <c r="O38" s="34">
        <f>0.00000000465*B46/3</f>
        <v>2.4833734200000002E-13</v>
      </c>
      <c r="P38" s="34">
        <f>0.000000005098*B46/3</f>
        <v>2.7226317624000004E-13</v>
      </c>
      <c r="Q38" s="34"/>
      <c r="R38" s="34"/>
      <c r="S38" s="34"/>
    </row>
    <row r="39" spans="1:22" x14ac:dyDescent="0.25">
      <c r="M39" s="35"/>
      <c r="N39" s="36"/>
      <c r="O39" s="36"/>
      <c r="P39" s="36"/>
      <c r="Q39" s="36"/>
      <c r="R39" s="36"/>
      <c r="S39" s="36"/>
      <c r="T39" s="37"/>
      <c r="U39" s="38">
        <f>U36*C51</f>
        <v>2284.431948295472</v>
      </c>
    </row>
    <row r="40" spans="1:22" x14ac:dyDescent="0.25">
      <c r="M40" s="35" t="s">
        <v>21</v>
      </c>
      <c r="N40" s="93">
        <f>N36*C48</f>
        <v>1600.7109290378985</v>
      </c>
      <c r="O40" s="93">
        <f>O36*C48</f>
        <v>3352.5381944571582</v>
      </c>
      <c r="P40" s="93">
        <f>P36*C49</f>
        <v>1506.1604284952616</v>
      </c>
      <c r="Q40" s="94">
        <f>Q36*C49</f>
        <v>3228.8422233294868</v>
      </c>
      <c r="R40" s="94">
        <f>R36*C50</f>
        <v>1435.1937310290389</v>
      </c>
      <c r="S40" s="95">
        <f>S36*C50</f>
        <v>3084.8965166643129</v>
      </c>
      <c r="T40" s="96">
        <f>T36*C51</f>
        <v>1104.3625978196812</v>
      </c>
      <c r="U40" s="40">
        <f>U36*C51</f>
        <v>2284.431948295472</v>
      </c>
    </row>
    <row r="41" spans="1:22" x14ac:dyDescent="0.25">
      <c r="L41" s="55" t="s">
        <v>33</v>
      </c>
      <c r="M41" s="35" t="s">
        <v>22</v>
      </c>
      <c r="N41" s="97">
        <v>1391</v>
      </c>
      <c r="O41" s="98"/>
      <c r="P41" s="97">
        <v>1330</v>
      </c>
      <c r="Q41" s="98"/>
      <c r="R41" s="98">
        <v>1237</v>
      </c>
      <c r="S41" s="99"/>
      <c r="T41" s="40">
        <v>948</v>
      </c>
      <c r="U41" s="40"/>
    </row>
    <row r="42" spans="1:22" x14ac:dyDescent="0.25">
      <c r="M42" s="76" t="s">
        <v>58</v>
      </c>
      <c r="N42" s="66">
        <f t="shared" ref="N42:U42" si="8">(ABS(N40-N41)/N41)</f>
        <v>0.15076270958871207</v>
      </c>
      <c r="O42" s="66" t="e">
        <f t="shared" si="8"/>
        <v>#DIV/0!</v>
      </c>
      <c r="P42" s="66">
        <f t="shared" si="8"/>
        <v>0.13245144999643729</v>
      </c>
      <c r="Q42" s="66" t="e">
        <f t="shared" si="8"/>
        <v>#DIV/0!</v>
      </c>
      <c r="R42" s="66">
        <f t="shared" si="8"/>
        <v>0.16022128619970807</v>
      </c>
      <c r="S42" s="66" t="e">
        <f t="shared" si="8"/>
        <v>#DIV/0!</v>
      </c>
      <c r="T42" s="66">
        <f t="shared" si="8"/>
        <v>0.16493944917687894</v>
      </c>
      <c r="U42" s="3" t="e">
        <f t="shared" si="8"/>
        <v>#DIV/0!</v>
      </c>
      <c r="V42" s="177" t="s">
        <v>185</v>
      </c>
    </row>
    <row r="43" spans="1:22" x14ac:dyDescent="0.25">
      <c r="B43" s="17" t="s">
        <v>23</v>
      </c>
      <c r="M43" s="178" t="s">
        <v>184</v>
      </c>
      <c r="N43" s="40">
        <f>N41/N40</f>
        <v>0.86898888160653431</v>
      </c>
      <c r="P43" s="40">
        <f>P41/P40</f>
        <v>0.88304006322138229</v>
      </c>
      <c r="R43" s="40">
        <f>R41/R40</f>
        <v>0.86190454518852078</v>
      </c>
      <c r="T43" s="40">
        <f>T41/T40</f>
        <v>0.85841371472704298</v>
      </c>
      <c r="U43" s="33"/>
    </row>
    <row r="44" spans="1:22" x14ac:dyDescent="0.25">
      <c r="M44" s="73" t="s">
        <v>53</v>
      </c>
      <c r="N44" s="33">
        <f>1454</f>
        <v>1454</v>
      </c>
      <c r="O44" s="33"/>
      <c r="P44" s="33">
        <v>1392</v>
      </c>
      <c r="Q44" s="33"/>
      <c r="R44" s="33">
        <v>1295</v>
      </c>
      <c r="S44" s="33"/>
      <c r="T44" s="33">
        <v>993</v>
      </c>
      <c r="U44" s="33"/>
    </row>
    <row r="45" spans="1:22" x14ac:dyDescent="0.25">
      <c r="A45" s="39" t="s">
        <v>24</v>
      </c>
      <c r="M45" s="33"/>
      <c r="N45" s="33"/>
      <c r="O45" s="33"/>
      <c r="P45" s="36"/>
      <c r="Q45" s="36"/>
      <c r="R45" s="36"/>
      <c r="S45" s="36"/>
    </row>
    <row r="46" spans="1:22" x14ac:dyDescent="0.25">
      <c r="A46" s="35" t="s">
        <v>25</v>
      </c>
      <c r="B46" s="40">
        <f>0.00000016021764*1000</f>
        <v>1.6021764000000001E-4</v>
      </c>
      <c r="F46" s="41" t="s">
        <v>26</v>
      </c>
      <c r="G46" s="42"/>
      <c r="H46" s="43"/>
      <c r="M46" s="178"/>
      <c r="N46" s="40"/>
    </row>
    <row r="47" spans="1:22" x14ac:dyDescent="0.25">
      <c r="A47" s="35" t="s">
        <v>27</v>
      </c>
      <c r="B47" s="44" t="s">
        <v>28</v>
      </c>
      <c r="C47" s="35" t="s">
        <v>34</v>
      </c>
      <c r="D47" s="62" t="s">
        <v>35</v>
      </c>
      <c r="E47" s="64" t="s">
        <v>54</v>
      </c>
      <c r="F47" s="45" t="s">
        <v>29</v>
      </c>
      <c r="G47" s="46" t="s">
        <v>30</v>
      </c>
      <c r="H47" s="47" t="s">
        <v>31</v>
      </c>
      <c r="J47" s="48"/>
      <c r="K47" s="48"/>
      <c r="N47" s="176"/>
    </row>
    <row r="48" spans="1:22" x14ac:dyDescent="0.25">
      <c r="A48" s="35">
        <v>16</v>
      </c>
      <c r="B48" s="44">
        <v>56675824777269.102</v>
      </c>
      <c r="C48" s="44">
        <v>55542419359940.602</v>
      </c>
      <c r="D48" s="63">
        <v>53411232123782.703</v>
      </c>
      <c r="E48" s="65">
        <v>50732678717301.297</v>
      </c>
      <c r="F48" s="49">
        <f>N41/N36</f>
        <v>48265744881315.906</v>
      </c>
      <c r="G48" s="50">
        <f>O41/O36</f>
        <v>0</v>
      </c>
      <c r="H48" s="51"/>
      <c r="J48" s="52"/>
      <c r="K48" s="52"/>
      <c r="N48" s="257"/>
      <c r="O48" s="257"/>
      <c r="P48" s="177" t="s">
        <v>73</v>
      </c>
    </row>
    <row r="49" spans="1:23" ht="15.75" thickBot="1" x14ac:dyDescent="0.3">
      <c r="A49" s="33">
        <v>14</v>
      </c>
      <c r="B49" s="53">
        <v>50210020364534.5</v>
      </c>
      <c r="C49" s="40">
        <v>48874646514455</v>
      </c>
      <c r="D49" s="40"/>
      <c r="E49" s="40"/>
      <c r="F49" s="60">
        <f>P41/P36</f>
        <v>43158270948047.055</v>
      </c>
      <c r="G49" s="50">
        <f>Q41/Q40</f>
        <v>0</v>
      </c>
      <c r="H49" s="51"/>
      <c r="J49" s="52"/>
      <c r="K49" s="52"/>
      <c r="N49" s="13"/>
      <c r="O49" s="13"/>
      <c r="P49" s="195">
        <v>0.87</v>
      </c>
      <c r="S49" t="s">
        <v>153</v>
      </c>
    </row>
    <row r="50" spans="1:23" ht="16.5" thickTop="1" thickBot="1" x14ac:dyDescent="0.3">
      <c r="A50" s="33">
        <v>12</v>
      </c>
      <c r="B50" s="40">
        <v>43345505620919</v>
      </c>
      <c r="C50" s="40">
        <v>42957782113446.5</v>
      </c>
      <c r="D50" s="40"/>
      <c r="E50" s="40"/>
      <c r="F50" s="15">
        <f>R41/R40</f>
        <v>0.86190454518852078</v>
      </c>
      <c r="G50" s="58">
        <f>S41/S36</f>
        <v>0</v>
      </c>
      <c r="H50" s="16"/>
      <c r="J50" s="52"/>
      <c r="K50" s="52"/>
      <c r="M50" s="77" t="s">
        <v>61</v>
      </c>
      <c r="N50" s="7" t="s">
        <v>21</v>
      </c>
      <c r="O50" s="101" t="s">
        <v>22</v>
      </c>
      <c r="P50" s="102" t="s">
        <v>75</v>
      </c>
      <c r="Q50" s="103" t="s">
        <v>60</v>
      </c>
      <c r="T50" s="144" t="s">
        <v>150</v>
      </c>
      <c r="U50" s="144" t="s">
        <v>158</v>
      </c>
      <c r="V50" s="144" t="s">
        <v>159</v>
      </c>
      <c r="W50" s="48" t="s">
        <v>186</v>
      </c>
    </row>
    <row r="51" spans="1:23" ht="16.5" thickTop="1" thickBot="1" x14ac:dyDescent="0.3">
      <c r="A51" s="33">
        <v>8</v>
      </c>
      <c r="B51" s="40">
        <v>29668714356056.898</v>
      </c>
      <c r="C51" s="40">
        <v>29339439243537.301</v>
      </c>
      <c r="D51" s="33"/>
      <c r="E51" s="33"/>
      <c r="F51" s="61">
        <f>T41/T36</f>
        <v>25185377029053.238</v>
      </c>
      <c r="G51" s="59">
        <f>U41/U36</f>
        <v>0</v>
      </c>
      <c r="H51" s="54"/>
      <c r="J51" s="52"/>
      <c r="K51" s="52"/>
      <c r="M51" s="77">
        <v>16</v>
      </c>
      <c r="N51" s="20">
        <v>1604.1449238675427</v>
      </c>
      <c r="O51" s="104">
        <v>1391</v>
      </c>
      <c r="P51" s="105">
        <f>N51*$P$49</f>
        <v>1395.6060837647622</v>
      </c>
      <c r="Q51" s="106">
        <f>ABS(P51-O51)/O51</f>
        <v>3.3113470630928548E-3</v>
      </c>
      <c r="S51" s="144" t="s">
        <v>154</v>
      </c>
      <c r="T51" s="36">
        <v>1391</v>
      </c>
      <c r="U51" s="40">
        <v>1604.1449238675427</v>
      </c>
      <c r="V51" s="155">
        <v>1395.6060837647622</v>
      </c>
      <c r="W51" s="36">
        <f>T51/U51</f>
        <v>0.86712863613740265</v>
      </c>
    </row>
    <row r="52" spans="1:23" ht="16.5" thickTop="1" thickBot="1" x14ac:dyDescent="0.3">
      <c r="C52" s="29"/>
      <c r="M52" s="77">
        <v>14</v>
      </c>
      <c r="N52" s="14">
        <v>1506.1604284952616</v>
      </c>
      <c r="O52" s="104">
        <v>1330</v>
      </c>
      <c r="P52" s="105">
        <f t="shared" ref="P52:P54" si="9">N52*$P$49</f>
        <v>1310.3595727908776</v>
      </c>
      <c r="Q52" s="106">
        <f t="shared" ref="Q52:Q54" si="10">ABS(P52-O52)/O52</f>
        <v>1.4767238503099576E-2</v>
      </c>
      <c r="S52" s="144" t="s">
        <v>155</v>
      </c>
      <c r="T52" s="36">
        <v>1330</v>
      </c>
      <c r="U52" s="36">
        <v>1506.1604284952616</v>
      </c>
      <c r="V52" s="155">
        <v>1310.3595727908776</v>
      </c>
      <c r="W52" s="36">
        <f t="shared" ref="W52:W54" si="11">T52/U52</f>
        <v>0.88304006322138229</v>
      </c>
    </row>
    <row r="53" spans="1:23" ht="16.5" thickTop="1" thickBot="1" x14ac:dyDescent="0.3">
      <c r="C53" s="29"/>
      <c r="M53" s="77">
        <v>12</v>
      </c>
      <c r="N53" s="14">
        <v>1435.1937310290389</v>
      </c>
      <c r="O53" s="104">
        <v>1237</v>
      </c>
      <c r="P53" s="105">
        <f t="shared" si="9"/>
        <v>1248.6185459952637</v>
      </c>
      <c r="Q53" s="106">
        <f t="shared" si="10"/>
        <v>9.3925189937459422E-3</v>
      </c>
      <c r="S53" s="144" t="s">
        <v>156</v>
      </c>
      <c r="T53" s="36">
        <v>1237</v>
      </c>
      <c r="U53" s="36">
        <v>1435.1937310290389</v>
      </c>
      <c r="V53" s="155">
        <v>1248.6185459952637</v>
      </c>
      <c r="W53" s="36">
        <f t="shared" si="11"/>
        <v>0.86190454518852078</v>
      </c>
    </row>
    <row r="54" spans="1:23" ht="16.5" thickTop="1" thickBot="1" x14ac:dyDescent="0.3">
      <c r="C54" s="29"/>
      <c r="D54" s="80" t="s">
        <v>76</v>
      </c>
      <c r="E54" s="250" t="s">
        <v>77</v>
      </c>
      <c r="F54" s="250"/>
      <c r="H54" s="250" t="s">
        <v>57</v>
      </c>
      <c r="I54" s="250"/>
      <c r="K54" s="35" t="s">
        <v>59</v>
      </c>
      <c r="M54" s="77">
        <v>8</v>
      </c>
      <c r="N54" s="14">
        <v>1104.3625978196812</v>
      </c>
      <c r="O54" s="101">
        <v>948</v>
      </c>
      <c r="P54" s="105">
        <f t="shared" si="9"/>
        <v>960.79546010312265</v>
      </c>
      <c r="Q54" s="106">
        <f t="shared" si="10"/>
        <v>1.3497320783884652E-2</v>
      </c>
      <c r="S54" s="144" t="s">
        <v>157</v>
      </c>
      <c r="T54" s="144">
        <v>948</v>
      </c>
      <c r="U54" s="36">
        <v>1104.3625978196812</v>
      </c>
      <c r="V54" s="155">
        <v>960.79546010312265</v>
      </c>
      <c r="W54" s="36">
        <f t="shared" si="11"/>
        <v>0.85841371472704298</v>
      </c>
    </row>
    <row r="55" spans="1:23" ht="15.75" thickTop="1" x14ac:dyDescent="0.25">
      <c r="D55" t="s">
        <v>55</v>
      </c>
      <c r="E55" s="68" t="s">
        <v>55</v>
      </c>
      <c r="F55" s="68" t="s">
        <v>56</v>
      </c>
      <c r="H55" s="68" t="s">
        <v>55</v>
      </c>
      <c r="I55" s="68" t="s">
        <v>56</v>
      </c>
      <c r="K55" s="74" t="s">
        <v>55</v>
      </c>
      <c r="N55" s="14"/>
      <c r="W55" s="36">
        <f>AVERAGE(W51:W54)</f>
        <v>0.86762173981858715</v>
      </c>
    </row>
    <row r="56" spans="1:23" x14ac:dyDescent="0.25">
      <c r="D56" s="80">
        <v>0</v>
      </c>
      <c r="E56" s="15">
        <v>0</v>
      </c>
      <c r="F56" s="16">
        <v>0</v>
      </c>
      <c r="H56" s="15">
        <v>0</v>
      </c>
      <c r="I56" s="16">
        <v>0</v>
      </c>
      <c r="K56" s="75">
        <v>0</v>
      </c>
      <c r="O56" s="14"/>
    </row>
    <row r="57" spans="1:23" x14ac:dyDescent="0.25">
      <c r="D57" s="80">
        <v>0</v>
      </c>
      <c r="E57" s="15">
        <v>0</v>
      </c>
      <c r="F57" s="16">
        <v>0</v>
      </c>
      <c r="H57" s="15">
        <v>0</v>
      </c>
      <c r="I57" s="16">
        <v>0</v>
      </c>
      <c r="K57" s="75">
        <v>0</v>
      </c>
      <c r="P57" s="107">
        <f>ABS(P38-N38)/P38</f>
        <v>7.2736176520604476E-2</v>
      </c>
    </row>
    <row r="58" spans="1:23" x14ac:dyDescent="0.25">
      <c r="D58" s="80">
        <v>0</v>
      </c>
      <c r="E58" s="15">
        <v>0</v>
      </c>
      <c r="F58" s="16">
        <v>0</v>
      </c>
      <c r="H58" s="15">
        <v>0</v>
      </c>
      <c r="I58" s="16">
        <v>0</v>
      </c>
      <c r="K58" s="75">
        <v>0</v>
      </c>
      <c r="O58" s="14"/>
      <c r="S58" s="108">
        <f xml:space="preserve"> ABS(N38-P38)/N38</f>
        <v>7.8441727886756851E-2</v>
      </c>
    </row>
    <row r="59" spans="1:23" x14ac:dyDescent="0.25">
      <c r="D59" s="80">
        <v>0</v>
      </c>
      <c r="E59" s="15">
        <v>0</v>
      </c>
      <c r="F59" s="16">
        <v>0</v>
      </c>
      <c r="H59" s="15">
        <v>0</v>
      </c>
      <c r="I59" s="16">
        <v>0</v>
      </c>
      <c r="K59" s="75">
        <v>0</v>
      </c>
      <c r="N59" s="13"/>
      <c r="O59" s="13"/>
      <c r="S59" s="108">
        <f>ABS(P38-N38)/P38</f>
        <v>7.2736176520604476E-2</v>
      </c>
    </row>
    <row r="60" spans="1:23" x14ac:dyDescent="0.25">
      <c r="D60" s="80">
        <v>0</v>
      </c>
      <c r="E60" s="15">
        <v>0</v>
      </c>
      <c r="F60" s="16">
        <v>0</v>
      </c>
      <c r="H60" s="15">
        <v>0</v>
      </c>
      <c r="I60" s="16">
        <v>0</v>
      </c>
      <c r="K60" s="75">
        <v>0</v>
      </c>
      <c r="N60" s="13"/>
      <c r="O60" s="13"/>
    </row>
    <row r="61" spans="1:23" x14ac:dyDescent="0.25">
      <c r="D61" s="80">
        <v>0</v>
      </c>
      <c r="E61" s="15">
        <v>0</v>
      </c>
      <c r="F61" s="16">
        <v>0</v>
      </c>
      <c r="H61" s="15">
        <v>0</v>
      </c>
      <c r="I61" s="16">
        <v>0</v>
      </c>
      <c r="K61" s="75">
        <v>0</v>
      </c>
      <c r="N61" s="13"/>
      <c r="O61" s="13"/>
    </row>
    <row r="62" spans="1:23" x14ac:dyDescent="0.25">
      <c r="D62" s="40">
        <v>4.7905915E-11</v>
      </c>
      <c r="E62" s="15">
        <v>5.3916691000000002E-11</v>
      </c>
      <c r="F62" s="16">
        <v>2.6868033000000002E-10</v>
      </c>
      <c r="G62" s="29"/>
      <c r="H62" s="15">
        <v>3.402547E-11</v>
      </c>
      <c r="I62" s="16">
        <v>2.5895708000000002E-10</v>
      </c>
      <c r="K62" s="40">
        <v>3.9523156000000002E-11</v>
      </c>
      <c r="N62" s="13"/>
      <c r="O62" s="13"/>
    </row>
    <row r="63" spans="1:23" x14ac:dyDescent="0.25">
      <c r="D63" s="40">
        <v>1.81282235E-10</v>
      </c>
      <c r="E63" s="15">
        <v>1.9258934900000001E-10</v>
      </c>
      <c r="F63" s="16">
        <v>7.8988247000000001E-10</v>
      </c>
      <c r="G63" s="29"/>
      <c r="H63" s="15">
        <v>1.4143211000000001E-10</v>
      </c>
      <c r="I63" s="16">
        <v>7.9659352E-10</v>
      </c>
      <c r="K63" s="40">
        <v>1.92216734E-10</v>
      </c>
      <c r="N63" s="13"/>
      <c r="O63" s="13"/>
    </row>
    <row r="64" spans="1:23" x14ac:dyDescent="0.25">
      <c r="D64" s="40">
        <v>3.4386251E-10</v>
      </c>
      <c r="E64" s="15">
        <v>3.3278591000000003E-10</v>
      </c>
      <c r="F64" s="16">
        <v>1.4834083E-9</v>
      </c>
      <c r="G64" s="29"/>
      <c r="H64" s="15">
        <v>3.7209203999999999E-10</v>
      </c>
      <c r="I64" s="16">
        <v>1.4847265E-9</v>
      </c>
      <c r="K64" s="40">
        <v>3.8616067000000003E-10</v>
      </c>
      <c r="N64" s="13"/>
      <c r="O64" s="13"/>
    </row>
    <row r="65" spans="4:15" x14ac:dyDescent="0.25">
      <c r="D65" s="40">
        <v>5.1785803999999996E-10</v>
      </c>
      <c r="E65" s="15">
        <v>5.3795885000000002E-10</v>
      </c>
      <c r="F65" s="16">
        <v>1.9979249E-9</v>
      </c>
      <c r="G65" s="29"/>
      <c r="H65" s="15">
        <v>5.4071848000000002E-10</v>
      </c>
      <c r="I65" s="16">
        <v>1.9705622000000001E-9</v>
      </c>
      <c r="K65" s="40">
        <v>5.2136354E-10</v>
      </c>
      <c r="N65" s="13"/>
      <c r="O65" s="13"/>
    </row>
    <row r="66" spans="4:15" x14ac:dyDescent="0.25">
      <c r="D66" s="40">
        <v>7.1714449999999995E-10</v>
      </c>
      <c r="E66" s="15">
        <v>7.1144319999999996E-10</v>
      </c>
      <c r="F66" s="16">
        <v>2.4388784000000001E-9</v>
      </c>
      <c r="G66" s="29"/>
      <c r="H66" s="15">
        <v>7.9451449999999997E-10</v>
      </c>
      <c r="I66" s="16">
        <v>2.5108621E-9</v>
      </c>
      <c r="K66" s="40">
        <v>7.273783E-10</v>
      </c>
      <c r="N66" s="13"/>
      <c r="O66" s="13"/>
    </row>
    <row r="67" spans="4:15" x14ac:dyDescent="0.25">
      <c r="D67" s="40">
        <v>9.0901740000000003E-10</v>
      </c>
      <c r="E67" s="15">
        <v>8.7493669999999996E-10</v>
      </c>
      <c r="F67" s="16">
        <v>2.9557356999999998E-9</v>
      </c>
      <c r="G67" s="29"/>
      <c r="H67" s="15">
        <v>1.0057333E-9</v>
      </c>
      <c r="I67" s="16">
        <v>3.0688486000000002E-9</v>
      </c>
      <c r="K67" s="40">
        <v>8.7332320000000003E-10</v>
      </c>
      <c r="N67" s="13"/>
      <c r="O67" s="13"/>
    </row>
    <row r="68" spans="4:15" x14ac:dyDescent="0.25">
      <c r="D68" s="40">
        <v>1.1532561E-9</v>
      </c>
      <c r="E68" s="15">
        <v>1.1464734999999999E-9</v>
      </c>
      <c r="F68" s="16">
        <v>3.4477419000000001E-9</v>
      </c>
      <c r="G68" s="29"/>
      <c r="H68" s="15">
        <v>1.1551721999999999E-9</v>
      </c>
      <c r="I68" s="16">
        <v>3.596737E-9</v>
      </c>
      <c r="K68" s="40">
        <v>1.2041013E-9</v>
      </c>
      <c r="N68" s="13"/>
      <c r="O68" s="13"/>
    </row>
    <row r="69" spans="4:15" x14ac:dyDescent="0.25">
      <c r="D69" s="40">
        <v>1.3386136999999999E-9</v>
      </c>
      <c r="E69" s="15">
        <v>1.3707129E-9</v>
      </c>
      <c r="F69" s="16">
        <v>4.1563510000000003E-9</v>
      </c>
      <c r="G69" s="29"/>
      <c r="H69" s="15">
        <v>1.4570504E-9</v>
      </c>
      <c r="I69" s="16">
        <v>4.256765E-9</v>
      </c>
      <c r="K69" s="40">
        <v>1.3348846000000001E-9</v>
      </c>
      <c r="N69" s="13"/>
      <c r="O69" s="13"/>
    </row>
    <row r="70" spans="4:15" x14ac:dyDescent="0.25">
      <c r="D70" s="40">
        <v>1.5868626E-9</v>
      </c>
      <c r="E70" s="15">
        <v>1.6130652E-9</v>
      </c>
      <c r="F70" s="16">
        <v>4.7555169999999996E-9</v>
      </c>
      <c r="G70" s="29"/>
      <c r="H70" s="15">
        <v>1.5815438000000001E-9</v>
      </c>
      <c r="I70" s="16">
        <v>4.8034139999999997E-9</v>
      </c>
      <c r="K70" s="40">
        <v>1.7191066E-9</v>
      </c>
      <c r="N70" s="13"/>
      <c r="O70" s="13"/>
    </row>
    <row r="71" spans="4:15" x14ac:dyDescent="0.25">
      <c r="D71" s="40">
        <v>1.8376314E-9</v>
      </c>
      <c r="E71" s="15">
        <v>1.8446378000000001E-9</v>
      </c>
      <c r="F71" s="16">
        <v>5.3643099999999996E-9</v>
      </c>
      <c r="G71" s="29"/>
      <c r="H71" s="15">
        <v>1.8852911000000002E-9</v>
      </c>
      <c r="I71" s="16">
        <v>5.45335E-9</v>
      </c>
      <c r="K71" s="40">
        <v>1.8978153000000001E-9</v>
      </c>
      <c r="N71" s="13"/>
      <c r="O71" s="13"/>
    </row>
    <row r="72" spans="4:15" x14ac:dyDescent="0.25">
      <c r="D72" s="40">
        <v>2.3626156000000001E-9</v>
      </c>
      <c r="E72" s="15">
        <v>2.3362179000000002E-9</v>
      </c>
      <c r="F72" s="16">
        <v>7.1020309999999996E-9</v>
      </c>
      <c r="G72" s="29"/>
      <c r="H72" s="15">
        <v>2.3455926E-9</v>
      </c>
      <c r="I72" s="16">
        <v>7.1893989999999997E-9</v>
      </c>
      <c r="K72" s="40">
        <v>2.4865596E-9</v>
      </c>
      <c r="N72" s="13"/>
      <c r="O72" s="13"/>
    </row>
    <row r="73" spans="4:15" x14ac:dyDescent="0.25">
      <c r="D73" s="40">
        <v>2.6322019999999999E-9</v>
      </c>
      <c r="E73" s="15">
        <v>2.6614739999999999E-9</v>
      </c>
      <c r="F73" s="16">
        <v>7.0461219999999999E-9</v>
      </c>
      <c r="G73" s="29"/>
      <c r="H73" s="15">
        <v>2.7563279999999999E-9</v>
      </c>
      <c r="I73" s="16">
        <v>7.1963199999999998E-9</v>
      </c>
      <c r="K73" s="40">
        <v>2.7235380000000001E-9</v>
      </c>
      <c r="N73" s="13"/>
      <c r="O73" s="13"/>
    </row>
    <row r="74" spans="4:15" x14ac:dyDescent="0.25">
      <c r="D74" s="40">
        <v>3.4169419999999998E-9</v>
      </c>
      <c r="E74" s="15">
        <v>3.4377440000000002E-9</v>
      </c>
      <c r="F74" s="16">
        <v>9.6233880000000008E-9</v>
      </c>
      <c r="G74" s="29"/>
      <c r="H74" s="15">
        <v>3.492479E-9</v>
      </c>
      <c r="I74" s="16">
        <v>9.4910780000000005E-9</v>
      </c>
      <c r="K74" s="40">
        <v>3.650833E-9</v>
      </c>
      <c r="N74" s="13"/>
      <c r="O74" s="13"/>
    </row>
    <row r="75" spans="4:15" x14ac:dyDescent="0.25">
      <c r="D75" s="40">
        <v>3.393722E-9</v>
      </c>
      <c r="E75" s="15">
        <v>3.3725509999999998E-9</v>
      </c>
      <c r="F75" s="16">
        <v>8.0070749999999993E-9</v>
      </c>
      <c r="G75" s="29"/>
      <c r="H75" s="15">
        <v>3.4720460000000002E-9</v>
      </c>
      <c r="I75" s="16">
        <v>8.0164539999999996E-9</v>
      </c>
      <c r="K75" s="40">
        <v>3.4324010000000002E-9</v>
      </c>
      <c r="N75" s="13"/>
      <c r="O75" s="13"/>
    </row>
    <row r="76" spans="4:15" x14ac:dyDescent="0.25">
      <c r="D76" s="40">
        <v>3.475014E-9</v>
      </c>
      <c r="E76" s="15">
        <v>3.4576339999999998E-9</v>
      </c>
      <c r="F76" s="16">
        <v>7.4110919999999997E-9</v>
      </c>
      <c r="G76" s="29"/>
      <c r="H76" s="15">
        <v>3.6191870000000001E-9</v>
      </c>
      <c r="I76" s="16">
        <v>7.3674539999999999E-9</v>
      </c>
      <c r="K76" s="40">
        <v>3.4512039999999999E-9</v>
      </c>
      <c r="N76" s="13"/>
      <c r="O76" s="13"/>
    </row>
    <row r="77" spans="4:15" x14ac:dyDescent="0.25">
      <c r="D77" s="40">
        <v>3.2449479999999998E-9</v>
      </c>
      <c r="E77" s="15">
        <v>3.25678E-9</v>
      </c>
      <c r="F77" s="16">
        <v>5.9784640000000096E-9</v>
      </c>
      <c r="G77" s="29"/>
      <c r="H77" s="15">
        <v>3.3123010000000001E-9</v>
      </c>
      <c r="I77" s="16">
        <v>6.1427479999999999E-9</v>
      </c>
      <c r="K77" s="40">
        <v>3.3794650000000002E-9</v>
      </c>
      <c r="N77" s="13"/>
      <c r="O77" s="13"/>
    </row>
    <row r="78" spans="4:15" x14ac:dyDescent="0.25">
      <c r="D78" s="40">
        <v>2.6529339999999999E-9</v>
      </c>
      <c r="E78" s="15">
        <v>2.6869150000000001E-9</v>
      </c>
      <c r="F78" s="16">
        <v>4.41649899999999E-9</v>
      </c>
      <c r="G78" s="29"/>
      <c r="H78" s="15">
        <v>2.5620589999999998E-9</v>
      </c>
      <c r="I78" s="16">
        <v>4.2634340000000001E-9</v>
      </c>
      <c r="K78" s="40">
        <v>2.6600399999999998E-9</v>
      </c>
      <c r="N78" s="13"/>
      <c r="O78" s="13"/>
    </row>
    <row r="79" spans="4:15" x14ac:dyDescent="0.25">
      <c r="D79" s="40">
        <v>1.645705E-9</v>
      </c>
      <c r="E79" s="15">
        <v>1.6534440000000001E-9</v>
      </c>
      <c r="F79" s="16">
        <v>2.29277900000001E-9</v>
      </c>
      <c r="G79" s="29"/>
      <c r="H79" s="15">
        <v>1.6435640000000001E-9</v>
      </c>
      <c r="I79" s="16">
        <v>2.3222960000000001E-9</v>
      </c>
      <c r="K79" s="40">
        <v>1.6778219999999999E-9</v>
      </c>
      <c r="N79" s="13"/>
      <c r="O79" s="13"/>
    </row>
    <row r="80" spans="4:15" x14ac:dyDescent="0.25">
      <c r="D80" s="40">
        <v>6.1511000000000502E-10</v>
      </c>
      <c r="E80" s="15">
        <v>6.12427E-10</v>
      </c>
      <c r="F80" s="16">
        <v>7.8042499999999103E-10</v>
      </c>
      <c r="G80" s="29"/>
      <c r="H80" s="15">
        <v>6.5164900000000198E-10</v>
      </c>
      <c r="I80" s="16">
        <v>7.1548100000000104E-10</v>
      </c>
      <c r="K80" s="40">
        <v>6.4596500000000295E-10</v>
      </c>
    </row>
    <row r="81" spans="4:11" x14ac:dyDescent="0.25">
      <c r="D81" s="40">
        <v>8.5719999999995E-11</v>
      </c>
      <c r="E81" s="15">
        <v>8.88540000000014E-11</v>
      </c>
      <c r="F81" s="16">
        <v>9.4089999999996299E-11</v>
      </c>
      <c r="G81" s="29"/>
      <c r="H81" s="15">
        <v>9.0764999999998497E-11</v>
      </c>
      <c r="I81" s="16">
        <v>9.4303000000001305E-11</v>
      </c>
      <c r="K81" s="40">
        <v>9.8342999999998804E-11</v>
      </c>
    </row>
    <row r="82" spans="4:11" x14ac:dyDescent="0.25">
      <c r="D82" s="40">
        <v>2.1670000000058702E-12</v>
      </c>
      <c r="E82" s="15">
        <v>1.10099999999693E-12</v>
      </c>
      <c r="F82" s="16">
        <v>1.4710000000023801E-12</v>
      </c>
      <c r="G82" s="29"/>
      <c r="H82" s="15">
        <v>1.47800000000131E-12</v>
      </c>
      <c r="I82" s="16">
        <v>2.0109999999892299E-12</v>
      </c>
      <c r="K82" s="40">
        <v>1.21500000000019E-12</v>
      </c>
    </row>
    <row r="83" spans="4:11" x14ac:dyDescent="0.25">
      <c r="D83" s="40">
        <v>1.4899999999786601E-13</v>
      </c>
      <c r="E83" s="15">
        <v>1.03000000003055E-13</v>
      </c>
      <c r="F83" s="16">
        <v>6.4000000007166497E-14</v>
      </c>
      <c r="G83" s="29"/>
      <c r="H83" s="15">
        <v>3.1999999996965797E-14</v>
      </c>
      <c r="I83" s="16">
        <v>1.9200000000826501E-13</v>
      </c>
      <c r="K83" s="40">
        <v>6.2199999999975198E-13</v>
      </c>
    </row>
    <row r="84" spans="4:11" x14ac:dyDescent="0.25">
      <c r="D84" s="40">
        <v>1.1099999999898801E-13</v>
      </c>
      <c r="E84" s="15">
        <v>8.4999999997317094E-14</v>
      </c>
      <c r="F84" s="16">
        <v>8.4999999990699599E-14</v>
      </c>
      <c r="G84" s="29"/>
      <c r="H84" s="15">
        <v>2.10000000033855E-14</v>
      </c>
      <c r="I84" s="16">
        <v>1.6299999999571101E-13</v>
      </c>
      <c r="K84" s="40">
        <v>2.9999999976475902E-15</v>
      </c>
    </row>
    <row r="85" spans="4:11" x14ac:dyDescent="0.25">
      <c r="D85" s="40">
        <v>4.2000000000153497E-14</v>
      </c>
      <c r="E85" s="19">
        <v>3.5999999998240901E-14</v>
      </c>
      <c r="F85" s="54">
        <v>5.7000000008243795E-14</v>
      </c>
      <c r="G85" s="29"/>
      <c r="H85" s="19">
        <v>2.0999999996768001E-14</v>
      </c>
      <c r="I85" s="54">
        <v>9.2000000002857203E-14</v>
      </c>
      <c r="K85" s="40">
        <v>4.0000000012750898E-15</v>
      </c>
    </row>
  </sheetData>
  <mergeCells count="8">
    <mergeCell ref="C1:D1"/>
    <mergeCell ref="G1:L1"/>
    <mergeCell ref="P1:U1"/>
    <mergeCell ref="G2:L2"/>
    <mergeCell ref="P2:U2"/>
    <mergeCell ref="N48:O48"/>
    <mergeCell ref="E54:F54"/>
    <mergeCell ref="H54:I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view="pageBreakPreview" zoomScale="98" zoomScaleNormal="90" zoomScaleSheetLayoutView="98" workbookViewId="0">
      <selection activeCell="J3" sqref="J3"/>
    </sheetView>
  </sheetViews>
  <sheetFormatPr defaultRowHeight="15" x14ac:dyDescent="0.25"/>
  <cols>
    <col min="5" max="5" width="28.42578125" customWidth="1"/>
    <col min="6" max="6" width="44" customWidth="1"/>
    <col min="7" max="7" width="13.28515625" customWidth="1"/>
    <col min="8" max="8" width="44.42578125" customWidth="1"/>
    <col min="9" max="9" width="19.42578125" hidden="1" customWidth="1"/>
    <col min="15" max="15" width="5.5703125" customWidth="1"/>
    <col min="16" max="16" width="8.85546875" hidden="1" customWidth="1"/>
    <col min="17" max="17" width="10.5703125" customWidth="1"/>
    <col min="18" max="18" width="16" customWidth="1"/>
    <col min="19" max="20" width="22.28515625" customWidth="1"/>
  </cols>
  <sheetData>
    <row r="1" spans="1:12" x14ac:dyDescent="0.25">
      <c r="A1" s="110" t="s">
        <v>78</v>
      </c>
      <c r="B1" s="250" t="s">
        <v>79</v>
      </c>
      <c r="C1" s="250"/>
      <c r="D1" s="110" t="s">
        <v>80</v>
      </c>
      <c r="I1" s="73"/>
    </row>
    <row r="2" spans="1:12" x14ac:dyDescent="0.25">
      <c r="A2" s="110" t="s">
        <v>81</v>
      </c>
      <c r="B2" s="110" t="s">
        <v>82</v>
      </c>
      <c r="C2" s="110" t="s">
        <v>83</v>
      </c>
      <c r="D2" s="109"/>
      <c r="E2" s="35" t="s">
        <v>113</v>
      </c>
      <c r="F2" s="73" t="s">
        <v>114</v>
      </c>
      <c r="G2" s="73" t="s">
        <v>126</v>
      </c>
      <c r="H2" s="73" t="s">
        <v>118</v>
      </c>
      <c r="I2" s="73" t="s">
        <v>119</v>
      </c>
      <c r="J2" s="112" t="s">
        <v>115</v>
      </c>
      <c r="K2" s="112" t="s">
        <v>116</v>
      </c>
      <c r="L2" s="112" t="s">
        <v>117</v>
      </c>
    </row>
    <row r="3" spans="1:12" x14ac:dyDescent="0.25">
      <c r="A3" s="110" t="s">
        <v>84</v>
      </c>
      <c r="B3" s="109" t="s">
        <v>85</v>
      </c>
      <c r="C3" s="109">
        <v>81</v>
      </c>
      <c r="D3" s="109">
        <v>14</v>
      </c>
      <c r="E3" s="116">
        <v>1.9674893330000001</v>
      </c>
      <c r="F3" s="36">
        <v>3.7072714707016798</v>
      </c>
      <c r="G3" s="36">
        <v>3.95</v>
      </c>
      <c r="H3" s="129"/>
      <c r="I3" s="36"/>
      <c r="J3" s="112">
        <v>3.2090000000000005</v>
      </c>
      <c r="K3" s="112">
        <v>1.7469999999999999</v>
      </c>
      <c r="L3" s="112">
        <v>4.5</v>
      </c>
    </row>
    <row r="4" spans="1:12" x14ac:dyDescent="0.25">
      <c r="A4" s="110" t="s">
        <v>86</v>
      </c>
      <c r="B4" s="109" t="s">
        <v>85</v>
      </c>
      <c r="C4" s="109">
        <v>84</v>
      </c>
      <c r="D4" s="109">
        <v>14</v>
      </c>
      <c r="E4" s="36">
        <v>2.2839386670000001</v>
      </c>
      <c r="F4" s="36">
        <v>3.4491150968057198</v>
      </c>
      <c r="G4" s="36">
        <v>3.6</v>
      </c>
      <c r="H4" s="36"/>
      <c r="I4" s="36"/>
      <c r="J4" s="112">
        <v>5.8090000000000011</v>
      </c>
      <c r="K4" s="112">
        <v>-2.1120000000000001</v>
      </c>
      <c r="L4" s="112">
        <v>4.5</v>
      </c>
    </row>
    <row r="5" spans="1:12" x14ac:dyDescent="0.25">
      <c r="A5" s="110" t="s">
        <v>87</v>
      </c>
      <c r="B5" s="109" t="s">
        <v>85</v>
      </c>
      <c r="C5" s="109">
        <v>77</v>
      </c>
      <c r="D5" s="109">
        <v>14</v>
      </c>
      <c r="E5" s="36">
        <v>2.1841883329999998</v>
      </c>
      <c r="F5" s="36">
        <v>3.5609739599519599</v>
      </c>
      <c r="G5" s="36">
        <v>3.7414000000000001</v>
      </c>
      <c r="H5" s="36"/>
      <c r="I5" s="36"/>
      <c r="J5" s="112">
        <v>-5.9719999999999995</v>
      </c>
      <c r="K5" s="112">
        <v>3.2090000000000005</v>
      </c>
      <c r="L5" s="112">
        <v>4.5</v>
      </c>
    </row>
    <row r="6" spans="1:12" x14ac:dyDescent="0.25">
      <c r="A6" s="110" t="s">
        <v>88</v>
      </c>
      <c r="B6" s="109" t="s">
        <v>85</v>
      </c>
      <c r="C6" s="109">
        <v>79</v>
      </c>
      <c r="D6" s="109">
        <v>14</v>
      </c>
      <c r="E6" s="36">
        <v>1.9640496670000001</v>
      </c>
      <c r="F6" s="36">
        <v>3.22112591034539</v>
      </c>
      <c r="G6" s="36">
        <v>3.44</v>
      </c>
      <c r="H6" s="36"/>
      <c r="I6" s="36"/>
      <c r="J6" s="112">
        <v>-5.1189999999999998</v>
      </c>
      <c r="K6" s="112">
        <v>-3.2909999999999986</v>
      </c>
      <c r="L6" s="112">
        <v>4.5</v>
      </c>
    </row>
    <row r="7" spans="1:12" x14ac:dyDescent="0.25">
      <c r="A7" s="110" t="s">
        <v>89</v>
      </c>
      <c r="B7" s="109" t="s">
        <v>90</v>
      </c>
      <c r="C7" s="109">
        <v>85</v>
      </c>
      <c r="D7" s="109">
        <v>14</v>
      </c>
      <c r="E7" s="36">
        <v>1.698446667</v>
      </c>
      <c r="F7" s="36">
        <v>2.8936472974749501</v>
      </c>
      <c r="G7" s="36">
        <v>2.8</v>
      </c>
      <c r="H7" s="36"/>
      <c r="I7" s="36"/>
      <c r="J7" s="112">
        <v>-4.0999999999998593E-2</v>
      </c>
      <c r="K7" s="112">
        <v>0.65100000000000158</v>
      </c>
      <c r="L7" s="112">
        <v>4.5</v>
      </c>
    </row>
    <row r="8" spans="1:12" x14ac:dyDescent="0.25">
      <c r="A8" s="110" t="s">
        <v>91</v>
      </c>
      <c r="B8" s="109" t="s">
        <v>85</v>
      </c>
      <c r="C8" s="109">
        <v>68</v>
      </c>
      <c r="D8" s="109">
        <v>13</v>
      </c>
      <c r="E8" s="36">
        <v>1.9812479999999999</v>
      </c>
      <c r="F8" s="36">
        <v>3.8274952766766699</v>
      </c>
      <c r="G8" s="36"/>
      <c r="H8" s="36"/>
      <c r="I8" s="36"/>
      <c r="J8" s="112">
        <v>-6.1319999999999997</v>
      </c>
      <c r="K8" s="112">
        <v>-0.32499999999999929</v>
      </c>
      <c r="L8" s="112">
        <v>7</v>
      </c>
    </row>
    <row r="9" spans="1:12" x14ac:dyDescent="0.25">
      <c r="A9" s="110" t="s">
        <v>92</v>
      </c>
      <c r="B9" s="109" t="s">
        <v>85</v>
      </c>
      <c r="C9" s="109">
        <v>72</v>
      </c>
      <c r="D9" s="109">
        <v>13</v>
      </c>
      <c r="E9" s="36">
        <v>2.5281549999999999</v>
      </c>
      <c r="F9" s="36">
        <v>4.0242494106594204</v>
      </c>
      <c r="G9" s="36"/>
      <c r="H9" s="36"/>
      <c r="I9" s="36"/>
      <c r="J9" s="112">
        <v>6.338000000000001</v>
      </c>
      <c r="K9" s="112">
        <v>1.1379999999999999</v>
      </c>
      <c r="L9" s="112">
        <v>7</v>
      </c>
    </row>
    <row r="10" spans="1:12" x14ac:dyDescent="0.25">
      <c r="A10" s="110" t="s">
        <v>93</v>
      </c>
      <c r="B10" s="109" t="s">
        <v>94</v>
      </c>
      <c r="C10" s="109">
        <v>63</v>
      </c>
      <c r="D10" s="109">
        <v>13</v>
      </c>
      <c r="E10" s="36">
        <v>5.544168</v>
      </c>
      <c r="F10" s="36">
        <v>10.403675171381</v>
      </c>
      <c r="G10" s="36">
        <v>7.81</v>
      </c>
      <c r="H10" s="36"/>
      <c r="I10" s="36"/>
      <c r="J10" s="112">
        <v>-4.7119999999999997</v>
      </c>
      <c r="K10" s="112">
        <v>-4.5909999999999993</v>
      </c>
      <c r="L10" s="112">
        <v>7</v>
      </c>
    </row>
    <row r="11" spans="1:12" x14ac:dyDescent="0.25">
      <c r="A11" s="110" t="s">
        <v>95</v>
      </c>
      <c r="B11" s="109" t="s">
        <v>94</v>
      </c>
      <c r="C11" s="109">
        <v>65</v>
      </c>
      <c r="D11" s="109">
        <v>13</v>
      </c>
      <c r="E11" s="36">
        <v>5.2471589999999999</v>
      </c>
      <c r="F11" s="36">
        <v>10.3538414694225</v>
      </c>
      <c r="G11" s="129">
        <v>8.61</v>
      </c>
      <c r="H11" s="36"/>
      <c r="I11" s="36"/>
      <c r="J11" s="112">
        <v>7.8000000000000007</v>
      </c>
      <c r="K11" s="112">
        <v>-2.0310000000000006</v>
      </c>
      <c r="L11" s="112">
        <v>7</v>
      </c>
    </row>
    <row r="12" spans="1:12" x14ac:dyDescent="0.25">
      <c r="A12" s="110" t="s">
        <v>96</v>
      </c>
      <c r="B12" s="109" t="s">
        <v>94</v>
      </c>
      <c r="C12" s="109">
        <v>76</v>
      </c>
      <c r="D12" s="109">
        <v>13</v>
      </c>
      <c r="E12" s="36">
        <v>6.7322040000000003</v>
      </c>
      <c r="F12" s="36">
        <v>10.2577336156453</v>
      </c>
      <c r="G12" s="36">
        <v>7.78</v>
      </c>
      <c r="H12" s="36"/>
      <c r="I12" s="36"/>
      <c r="J12" s="112">
        <v>-0.32499999999999929</v>
      </c>
      <c r="K12" s="112">
        <v>7.2720000000000002</v>
      </c>
      <c r="L12" s="112">
        <v>7</v>
      </c>
    </row>
    <row r="13" spans="1:12" x14ac:dyDescent="0.25">
      <c r="A13" s="110" t="s">
        <v>97</v>
      </c>
      <c r="B13" s="109" t="s">
        <v>90</v>
      </c>
      <c r="C13" s="109">
        <v>58</v>
      </c>
      <c r="D13" s="109">
        <v>12</v>
      </c>
      <c r="E13" s="36">
        <v>2.7937066669999999</v>
      </c>
      <c r="F13" s="36">
        <v>3.6989955166264199</v>
      </c>
      <c r="G13" s="36"/>
      <c r="H13" s="36"/>
      <c r="I13" s="36"/>
      <c r="J13" s="112">
        <v>-6.0939999999999994</v>
      </c>
      <c r="K13" s="112">
        <v>5.8500000000000005</v>
      </c>
      <c r="L13" s="112">
        <v>9.5</v>
      </c>
    </row>
    <row r="14" spans="1:12" x14ac:dyDescent="0.25">
      <c r="A14" s="110" t="s">
        <v>98</v>
      </c>
      <c r="B14" s="109" t="s">
        <v>90</v>
      </c>
      <c r="C14" s="109">
        <v>59</v>
      </c>
      <c r="D14" s="109">
        <v>12</v>
      </c>
      <c r="E14" s="36">
        <v>2.7937066669999999</v>
      </c>
      <c r="F14" s="36">
        <v>3.6351905803687901</v>
      </c>
      <c r="G14" s="36"/>
      <c r="H14" s="36"/>
      <c r="I14" s="36"/>
      <c r="J14" s="112">
        <v>5.7690000000000001</v>
      </c>
      <c r="K14" s="112">
        <v>6.1750000000000007</v>
      </c>
      <c r="L14" s="112">
        <v>9.5</v>
      </c>
    </row>
    <row r="15" spans="1:12" x14ac:dyDescent="0.25">
      <c r="A15" s="110" t="s">
        <v>99</v>
      </c>
      <c r="B15" s="109" t="s">
        <v>90</v>
      </c>
      <c r="C15" s="109">
        <v>60</v>
      </c>
      <c r="D15" s="109">
        <v>12</v>
      </c>
      <c r="E15" s="36">
        <v>2.7873573330000001</v>
      </c>
      <c r="F15" s="36">
        <v>3.68796091119275</v>
      </c>
      <c r="G15" s="36"/>
      <c r="H15" s="36"/>
      <c r="I15" s="36"/>
      <c r="J15" s="112">
        <v>-4.0999999999998593E-2</v>
      </c>
      <c r="K15" s="112">
        <v>4.7119999999999997</v>
      </c>
      <c r="L15" s="112">
        <v>9.5</v>
      </c>
    </row>
    <row r="16" spans="1:12" x14ac:dyDescent="0.25">
      <c r="A16" s="110" t="s">
        <v>100</v>
      </c>
      <c r="B16" s="109" t="s">
        <v>101</v>
      </c>
      <c r="C16" s="109">
        <v>51</v>
      </c>
      <c r="D16" s="109">
        <v>12</v>
      </c>
      <c r="E16" s="36">
        <v>2.0540093330000002</v>
      </c>
      <c r="F16" s="36">
        <v>3.0567636826356899</v>
      </c>
      <c r="G16" s="36"/>
      <c r="H16" s="36"/>
      <c r="I16" s="36"/>
      <c r="J16" s="112">
        <v>-0.48799999999999955</v>
      </c>
      <c r="K16" s="112">
        <v>-0.77200000000000024</v>
      </c>
      <c r="L16" s="112">
        <v>9.5</v>
      </c>
    </row>
    <row r="17" spans="1:20" x14ac:dyDescent="0.25">
      <c r="A17" s="110" t="s">
        <v>102</v>
      </c>
      <c r="B17" s="109" t="s">
        <v>90</v>
      </c>
      <c r="C17" s="109">
        <v>50</v>
      </c>
      <c r="D17" s="109">
        <v>11</v>
      </c>
      <c r="E17" s="36">
        <v>2.6222746670000001</v>
      </c>
      <c r="F17" s="36">
        <v>3.7464265222405402</v>
      </c>
      <c r="G17" s="36"/>
      <c r="H17" s="116"/>
      <c r="I17" s="36"/>
      <c r="J17" s="112">
        <v>-4.0999999999998593E-2</v>
      </c>
      <c r="K17" s="112">
        <v>4.2250000000000005</v>
      </c>
      <c r="L17" s="112">
        <v>12</v>
      </c>
    </row>
    <row r="18" spans="1:20" x14ac:dyDescent="0.25">
      <c r="A18" s="110" t="s">
        <v>103</v>
      </c>
      <c r="B18" s="109" t="s">
        <v>94</v>
      </c>
      <c r="C18" s="109">
        <v>39</v>
      </c>
      <c r="D18" s="109">
        <v>11</v>
      </c>
      <c r="E18" s="36">
        <v>11.374344669999999</v>
      </c>
      <c r="F18" s="36">
        <v>11.8577514035285</v>
      </c>
      <c r="G18" s="36"/>
      <c r="H18" s="36"/>
      <c r="I18" s="36"/>
      <c r="J18" s="114">
        <v>-4.0999999999998593E-2</v>
      </c>
      <c r="K18" s="114">
        <v>5.8500000000000005</v>
      </c>
      <c r="L18" s="114">
        <v>12</v>
      </c>
    </row>
    <row r="19" spans="1:20" x14ac:dyDescent="0.25">
      <c r="A19" s="110" t="s">
        <v>104</v>
      </c>
      <c r="B19" s="111" t="s">
        <v>94</v>
      </c>
      <c r="C19" s="111">
        <v>37</v>
      </c>
      <c r="D19" s="111">
        <v>11</v>
      </c>
      <c r="E19" s="36">
        <v>9.8672989999999992</v>
      </c>
      <c r="F19" s="113">
        <v>10.7542908601608</v>
      </c>
      <c r="G19" s="113"/>
      <c r="H19" s="36"/>
      <c r="I19" s="113"/>
      <c r="J19" s="112">
        <v>7.4340000000000002</v>
      </c>
      <c r="K19" s="112">
        <v>-2.4779999999999998</v>
      </c>
      <c r="L19" s="112">
        <v>12</v>
      </c>
    </row>
    <row r="20" spans="1:20" x14ac:dyDescent="0.25">
      <c r="A20" s="110" t="s">
        <v>105</v>
      </c>
      <c r="B20" s="109" t="s">
        <v>94</v>
      </c>
      <c r="C20" s="109">
        <v>38</v>
      </c>
      <c r="D20" s="109">
        <v>11</v>
      </c>
      <c r="E20" s="36">
        <v>7.4692263329999999</v>
      </c>
      <c r="F20" s="36">
        <v>9.0457067930106998</v>
      </c>
      <c r="G20" s="36"/>
      <c r="H20" s="113"/>
      <c r="I20" s="36"/>
      <c r="J20" s="112">
        <v>-0.2029999999999994</v>
      </c>
      <c r="K20" s="112">
        <v>-2.234</v>
      </c>
      <c r="L20" s="112">
        <v>12</v>
      </c>
    </row>
    <row r="21" spans="1:20" x14ac:dyDescent="0.25">
      <c r="A21" s="110" t="s">
        <v>106</v>
      </c>
      <c r="B21" s="109" t="s">
        <v>101</v>
      </c>
      <c r="C21" s="109">
        <v>44</v>
      </c>
      <c r="D21" s="109">
        <v>11</v>
      </c>
      <c r="E21" s="36">
        <v>3.2730813329999999</v>
      </c>
      <c r="F21" s="36">
        <v>3.3391249974829398</v>
      </c>
      <c r="G21" s="36"/>
      <c r="H21" s="115"/>
      <c r="I21" s="36"/>
      <c r="J21" s="112">
        <v>7.8410000000000002</v>
      </c>
      <c r="K21" s="112">
        <v>0.48799999999999955</v>
      </c>
      <c r="L21" s="112">
        <v>12</v>
      </c>
    </row>
    <row r="22" spans="1:20" x14ac:dyDescent="0.25">
      <c r="A22" s="110" t="s">
        <v>107</v>
      </c>
      <c r="B22" s="109" t="s">
        <v>85</v>
      </c>
      <c r="C22" s="109">
        <v>48</v>
      </c>
      <c r="D22" s="109">
        <v>11</v>
      </c>
      <c r="E22" s="36">
        <v>3.5978913330000002</v>
      </c>
      <c r="F22" s="36">
        <v>4.16253793359438</v>
      </c>
      <c r="G22" s="36"/>
      <c r="H22" s="36"/>
      <c r="I22" s="36"/>
      <c r="J22" s="112">
        <v>3.819</v>
      </c>
      <c r="K22" s="112">
        <v>2.234</v>
      </c>
      <c r="L22" s="112">
        <v>12</v>
      </c>
    </row>
    <row r="23" spans="1:20" ht="23.25" x14ac:dyDescent="0.35">
      <c r="A23" s="110" t="s">
        <v>108</v>
      </c>
      <c r="B23" s="109" t="s">
        <v>94</v>
      </c>
      <c r="C23" s="109">
        <v>30</v>
      </c>
      <c r="D23" s="109">
        <v>10</v>
      </c>
      <c r="E23" s="36">
        <v>9.7792963329999996</v>
      </c>
      <c r="F23" s="36">
        <v>10.2506145153655</v>
      </c>
      <c r="G23" s="36"/>
      <c r="H23" s="36"/>
      <c r="I23" s="36"/>
      <c r="J23" s="112">
        <v>-8.0840000000000014</v>
      </c>
      <c r="K23" s="112">
        <v>0.56900000000000084</v>
      </c>
      <c r="L23" s="112">
        <v>14.5</v>
      </c>
      <c r="Q23" s="258" t="s">
        <v>123</v>
      </c>
      <c r="R23" s="258"/>
      <c r="S23" s="258"/>
      <c r="T23" s="258"/>
    </row>
    <row r="24" spans="1:20" ht="23.25" x14ac:dyDescent="0.35">
      <c r="A24" s="110" t="s">
        <v>109</v>
      </c>
      <c r="B24" s="109" t="s">
        <v>94</v>
      </c>
      <c r="C24" s="109">
        <v>33</v>
      </c>
      <c r="D24" s="109">
        <v>10</v>
      </c>
      <c r="E24" s="36">
        <v>8.8332676669999994</v>
      </c>
      <c r="F24" s="36">
        <v>10.8913335405468</v>
      </c>
      <c r="G24" s="36"/>
      <c r="H24" s="36"/>
      <c r="I24" s="36"/>
      <c r="J24" s="112">
        <v>8.3279999999999994</v>
      </c>
      <c r="K24" s="112">
        <v>0.20000000000000107</v>
      </c>
      <c r="L24" s="112">
        <v>14.5</v>
      </c>
      <c r="Q24" s="117" t="s">
        <v>83</v>
      </c>
      <c r="R24" s="117" t="s">
        <v>120</v>
      </c>
      <c r="S24" s="117" t="s">
        <v>121</v>
      </c>
      <c r="T24" s="117" t="s">
        <v>122</v>
      </c>
    </row>
    <row r="25" spans="1:20" ht="23.25" x14ac:dyDescent="0.35">
      <c r="A25" s="110" t="s">
        <v>110</v>
      </c>
      <c r="B25" s="109" t="s">
        <v>90</v>
      </c>
      <c r="C25" s="109">
        <v>34</v>
      </c>
      <c r="D25" s="109">
        <v>10</v>
      </c>
      <c r="E25" s="36">
        <v>3.1079986669999999</v>
      </c>
      <c r="F25" s="36">
        <v>3.4965461024198401</v>
      </c>
      <c r="G25" s="36"/>
      <c r="H25" s="36"/>
      <c r="I25" s="36"/>
      <c r="J25" s="112">
        <v>-4.0999999999998593E-2</v>
      </c>
      <c r="K25" s="112">
        <v>3.3719999999999999</v>
      </c>
      <c r="L25" s="112">
        <v>14.5</v>
      </c>
      <c r="Q25" s="118">
        <v>50</v>
      </c>
      <c r="R25" s="119">
        <v>2.6222746666666668</v>
      </c>
      <c r="S25" s="119">
        <v>3.7</v>
      </c>
      <c r="T25" s="120">
        <v>3.8139689861450599</v>
      </c>
    </row>
    <row r="26" spans="1:20" ht="23.25" x14ac:dyDescent="0.35">
      <c r="A26" s="110" t="s">
        <v>111</v>
      </c>
      <c r="B26" s="109" t="s">
        <v>90</v>
      </c>
      <c r="C26" s="109">
        <v>35</v>
      </c>
      <c r="D26" s="109">
        <v>10</v>
      </c>
      <c r="E26" s="36">
        <v>2.6667200000000002</v>
      </c>
      <c r="F26" s="36">
        <v>3.0288212140374999</v>
      </c>
      <c r="G26" s="36"/>
      <c r="H26" s="36"/>
      <c r="I26" s="36"/>
      <c r="J26" s="112">
        <v>-0.24399999999999977</v>
      </c>
      <c r="K26" s="112">
        <v>-0.2840000000000007</v>
      </c>
      <c r="L26" s="112">
        <v>14.5</v>
      </c>
      <c r="Q26" s="121">
        <v>39</v>
      </c>
      <c r="R26" s="122">
        <v>11.374344666666667</v>
      </c>
      <c r="S26" s="122">
        <v>11.2</v>
      </c>
      <c r="T26" s="123">
        <v>12.3142637089702</v>
      </c>
    </row>
    <row r="27" spans="1:20" ht="23.25" x14ac:dyDescent="0.35">
      <c r="A27" s="110" t="s">
        <v>112</v>
      </c>
      <c r="B27" s="109" t="s">
        <v>85</v>
      </c>
      <c r="C27" s="109">
        <v>28</v>
      </c>
      <c r="D27" s="109">
        <v>10</v>
      </c>
      <c r="E27" s="36">
        <v>3.2676833329999999</v>
      </c>
      <c r="F27" s="36">
        <v>3.66428990276244</v>
      </c>
      <c r="G27" s="36"/>
      <c r="H27" s="36"/>
      <c r="I27" s="36"/>
      <c r="J27" s="131">
        <v>-3.8189999999999991</v>
      </c>
      <c r="K27" s="131">
        <v>-0.56899999999999906</v>
      </c>
      <c r="L27" s="131">
        <v>14.5</v>
      </c>
      <c r="Q27" s="117">
        <v>37</v>
      </c>
      <c r="R27" s="124">
        <v>9.8672989999999992</v>
      </c>
      <c r="S27" s="124">
        <f>9.3</f>
        <v>9.3000000000000007</v>
      </c>
      <c r="T27" s="120">
        <v>11.992124421309599</v>
      </c>
    </row>
    <row r="28" spans="1:20" ht="23.25" x14ac:dyDescent="0.35">
      <c r="Q28" s="121">
        <v>38</v>
      </c>
      <c r="R28" s="122">
        <v>7.4692263333333342</v>
      </c>
      <c r="S28" s="122">
        <v>8</v>
      </c>
      <c r="T28" s="125">
        <v>10.228367326991201</v>
      </c>
    </row>
    <row r="29" spans="1:20" ht="23.25" x14ac:dyDescent="0.35">
      <c r="Q29" s="121">
        <v>44</v>
      </c>
      <c r="R29" s="122">
        <v>3.2730813333333337</v>
      </c>
      <c r="S29" s="122">
        <v>3.3</v>
      </c>
      <c r="T29" s="126">
        <v>3.5559016010026001</v>
      </c>
    </row>
    <row r="30" spans="1:20" ht="23.25" x14ac:dyDescent="0.35">
      <c r="Q30" s="121">
        <v>48</v>
      </c>
      <c r="R30" s="127">
        <v>3.5978913333333336</v>
      </c>
      <c r="S30" s="127">
        <v>4</v>
      </c>
      <c r="T30" s="128">
        <v>4.6941567469878498</v>
      </c>
    </row>
  </sheetData>
  <mergeCells count="2">
    <mergeCell ref="B1:C1"/>
    <mergeCell ref="Q23:T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zoomScale="70" zoomScaleNormal="70" workbookViewId="0">
      <selection activeCell="A16" sqref="A16"/>
    </sheetView>
  </sheetViews>
  <sheetFormatPr defaultRowHeight="15" x14ac:dyDescent="0.25"/>
  <cols>
    <col min="3" max="3" width="14.7109375" customWidth="1"/>
    <col min="5" max="5" width="32.28515625" customWidth="1"/>
    <col min="6" max="6" width="45.7109375" customWidth="1"/>
    <col min="7" max="7" width="47.5703125" customWidth="1"/>
    <col min="8" max="8" width="42.5703125" customWidth="1"/>
    <col min="9" max="9" width="32.28515625" customWidth="1"/>
    <col min="10" max="10" width="25.42578125" customWidth="1"/>
    <col min="11" max="11" width="22.7109375" customWidth="1"/>
    <col min="12" max="12" width="16.7109375" customWidth="1"/>
    <col min="13" max="13" width="20.7109375" customWidth="1"/>
    <col min="15" max="15" width="11.5703125" customWidth="1"/>
    <col min="17" max="17" width="24.7109375" customWidth="1"/>
    <col min="18" max="18" width="17.28515625" customWidth="1"/>
    <col min="19" max="19" width="15.5703125" customWidth="1"/>
    <col min="20" max="20" width="13" customWidth="1"/>
    <col min="22" max="22" width="13.7109375" customWidth="1"/>
    <col min="24" max="24" width="24.42578125" customWidth="1"/>
    <col min="25" max="25" width="37.28515625" customWidth="1"/>
  </cols>
  <sheetData>
    <row r="1" spans="1:25" x14ac:dyDescent="0.25">
      <c r="J1" s="261" t="s">
        <v>176</v>
      </c>
      <c r="K1" s="261"/>
      <c r="Q1" s="171" t="s">
        <v>174</v>
      </c>
      <c r="R1" s="171"/>
      <c r="T1" s="261" t="s">
        <v>173</v>
      </c>
      <c r="U1" s="261"/>
      <c r="V1" s="261"/>
      <c r="X1" s="261" t="s">
        <v>174</v>
      </c>
      <c r="Y1" s="261"/>
    </row>
    <row r="2" spans="1:25" x14ac:dyDescent="0.25">
      <c r="A2" s="140"/>
      <c r="B2" s="140"/>
      <c r="C2" s="140"/>
      <c r="D2" s="140"/>
      <c r="E2" s="254" t="s">
        <v>113</v>
      </c>
      <c r="F2" s="251"/>
      <c r="G2" s="251"/>
      <c r="H2" s="251"/>
      <c r="I2" s="262"/>
      <c r="J2" s="252" t="s">
        <v>172</v>
      </c>
      <c r="K2" s="253"/>
      <c r="L2" s="17" t="s">
        <v>168</v>
      </c>
      <c r="Q2" s="259" t="s">
        <v>169</v>
      </c>
      <c r="R2" s="260"/>
      <c r="T2" s="261" t="s">
        <v>175</v>
      </c>
      <c r="U2" s="261"/>
      <c r="V2" s="261"/>
      <c r="X2" s="259" t="s">
        <v>177</v>
      </c>
      <c r="Y2" s="260"/>
    </row>
    <row r="3" spans="1:25" x14ac:dyDescent="0.25">
      <c r="A3" s="133" t="s">
        <v>82</v>
      </c>
      <c r="B3" s="133" t="s">
        <v>83</v>
      </c>
      <c r="C3" s="133" t="s">
        <v>133</v>
      </c>
      <c r="D3" s="133" t="s">
        <v>127</v>
      </c>
      <c r="E3" s="141" t="s">
        <v>128</v>
      </c>
      <c r="F3" s="141" t="s">
        <v>129</v>
      </c>
      <c r="G3" s="141" t="s">
        <v>130</v>
      </c>
      <c r="H3" s="141" t="s">
        <v>131</v>
      </c>
      <c r="I3" s="141" t="s">
        <v>132</v>
      </c>
      <c r="J3" s="76" t="s">
        <v>134</v>
      </c>
      <c r="K3" s="165" t="s">
        <v>135</v>
      </c>
      <c r="L3" s="164"/>
      <c r="M3" s="163" t="s">
        <v>167</v>
      </c>
      <c r="Q3" s="154" t="s">
        <v>171</v>
      </c>
      <c r="R3" s="154" t="s">
        <v>170</v>
      </c>
      <c r="U3" s="76" t="s">
        <v>134</v>
      </c>
      <c r="X3" s="154" t="s">
        <v>171</v>
      </c>
      <c r="Y3" s="154" t="s">
        <v>170</v>
      </c>
    </row>
    <row r="4" spans="1:25" x14ac:dyDescent="0.25">
      <c r="A4" s="139" t="s">
        <v>85</v>
      </c>
      <c r="B4" s="139">
        <v>81</v>
      </c>
      <c r="C4" s="139" t="str">
        <f>(A4&amp;"-"&amp;B4)</f>
        <v>Lung-81</v>
      </c>
      <c r="D4" s="139">
        <v>14</v>
      </c>
      <c r="E4" s="166">
        <v>1.9674893330000001</v>
      </c>
      <c r="F4" s="167">
        <v>2.8106777295733907</v>
      </c>
      <c r="G4" s="167">
        <v>3.7026247598388595</v>
      </c>
      <c r="H4" s="167">
        <v>2.8379402482269502</v>
      </c>
      <c r="I4" s="167">
        <v>3.7385388297872342</v>
      </c>
      <c r="J4" s="172">
        <v>3.9047375147124099</v>
      </c>
      <c r="K4" s="36">
        <v>4.3269001613040796</v>
      </c>
      <c r="L4" s="164"/>
      <c r="M4" s="154">
        <f>K4*0.92</f>
        <v>3.9807481483997535</v>
      </c>
      <c r="Q4" s="135">
        <v>3.43683164707365</v>
      </c>
      <c r="R4">
        <f>Q4*0.92</f>
        <v>3.1618851153077583</v>
      </c>
      <c r="U4" s="134">
        <v>3.7072714707016798</v>
      </c>
      <c r="X4" s="154">
        <v>4.7449191067909897</v>
      </c>
      <c r="Y4" s="154">
        <f>X4*0.92</f>
        <v>4.3653255782477105</v>
      </c>
    </row>
    <row r="5" spans="1:25" x14ac:dyDescent="0.25">
      <c r="A5" s="132" t="s">
        <v>85</v>
      </c>
      <c r="B5" s="132">
        <v>84</v>
      </c>
      <c r="C5" s="139" t="str">
        <f t="shared" ref="C5:C28" si="0">(A5&amp;"-"&amp;B5)</f>
        <v>Lung-84</v>
      </c>
      <c r="D5" s="132">
        <v>14</v>
      </c>
      <c r="E5" s="168">
        <v>2.2839386670000001</v>
      </c>
      <c r="F5" s="167">
        <v>2.2819658589889777</v>
      </c>
      <c r="G5" s="167">
        <v>3.0488311098441656</v>
      </c>
      <c r="H5" s="167">
        <v>2.6692685006113148</v>
      </c>
      <c r="I5" s="167">
        <v>3.5662886073135489</v>
      </c>
      <c r="J5" s="172">
        <v>3.8169056150104801</v>
      </c>
      <c r="K5" s="36">
        <v>4.1920821997555198</v>
      </c>
      <c r="L5" s="164"/>
      <c r="M5" s="154">
        <f t="shared" ref="M5:M28" si="1">K5*0.92</f>
        <v>3.8567156237750782</v>
      </c>
      <c r="Q5" s="135">
        <v>3.1165273580692001</v>
      </c>
      <c r="R5">
        <f t="shared" ref="R5:R28" si="2">Q5*0.92</f>
        <v>2.8672051694236642</v>
      </c>
      <c r="U5" s="134">
        <v>3.4491150968057198</v>
      </c>
      <c r="X5" s="154">
        <v>4.6621688403022699</v>
      </c>
      <c r="Y5" s="154">
        <f t="shared" ref="Y5:Y28" si="3">X5*0.92</f>
        <v>4.2891953330780881</v>
      </c>
    </row>
    <row r="6" spans="1:25" x14ac:dyDescent="0.25">
      <c r="A6" s="132" t="s">
        <v>85</v>
      </c>
      <c r="B6" s="132">
        <v>77</v>
      </c>
      <c r="C6" s="139" t="str">
        <f t="shared" si="0"/>
        <v>Lung-77</v>
      </c>
      <c r="D6" s="132">
        <v>14</v>
      </c>
      <c r="E6" s="168">
        <v>2.1841883329999998</v>
      </c>
      <c r="F6" s="167">
        <v>2.4584970623864324</v>
      </c>
      <c r="G6" s="167">
        <v>3.1877855643044621</v>
      </c>
      <c r="H6" s="167">
        <v>2.6642459140137844</v>
      </c>
      <c r="I6" s="167">
        <v>3.4545677496991583</v>
      </c>
      <c r="J6" s="172">
        <v>4.0201559279985402</v>
      </c>
      <c r="K6" s="36">
        <v>4.3576012812606804</v>
      </c>
      <c r="L6" s="164"/>
      <c r="M6" s="154">
        <f t="shared" si="1"/>
        <v>4.0089931787598259</v>
      </c>
      <c r="Q6" s="135">
        <v>2.8341324465771698</v>
      </c>
      <c r="R6">
        <f t="shared" si="2"/>
        <v>2.6074018508509962</v>
      </c>
      <c r="U6" s="134">
        <v>3.5609739599519599</v>
      </c>
      <c r="X6" s="154">
        <v>4.2677572805850597</v>
      </c>
      <c r="Y6" s="154">
        <f t="shared" si="3"/>
        <v>3.9263366981382553</v>
      </c>
    </row>
    <row r="7" spans="1:25" x14ac:dyDescent="0.25">
      <c r="A7" s="132" t="s">
        <v>85</v>
      </c>
      <c r="B7" s="132">
        <v>79</v>
      </c>
      <c r="C7" s="139" t="str">
        <f t="shared" si="0"/>
        <v>Lung-79</v>
      </c>
      <c r="D7" s="132">
        <v>14</v>
      </c>
      <c r="E7" s="168">
        <v>1.9640496670000001</v>
      </c>
      <c r="F7" s="167">
        <v>2.1006289531443842</v>
      </c>
      <c r="G7" s="167">
        <v>2.745234106307854</v>
      </c>
      <c r="H7" s="167">
        <v>2.3001557784743993</v>
      </c>
      <c r="I7" s="167">
        <v>3.005988317659352</v>
      </c>
      <c r="J7" s="172">
        <v>3.6273595700610199</v>
      </c>
      <c r="K7" s="36">
        <v>4.1133271529103199</v>
      </c>
      <c r="L7" s="164"/>
      <c r="M7" s="154">
        <f t="shared" si="1"/>
        <v>3.7842609806774945</v>
      </c>
      <c r="Q7" s="135">
        <v>2.8697313202682899</v>
      </c>
      <c r="R7">
        <f t="shared" si="2"/>
        <v>2.6401528146468269</v>
      </c>
      <c r="U7" s="134">
        <v>3.22112591034539</v>
      </c>
      <c r="X7" s="154">
        <v>4.4522552894265202</v>
      </c>
      <c r="Y7" s="154">
        <f t="shared" si="3"/>
        <v>4.0960748662723985</v>
      </c>
    </row>
    <row r="8" spans="1:25" x14ac:dyDescent="0.25">
      <c r="A8" s="132" t="s">
        <v>90</v>
      </c>
      <c r="B8" s="132">
        <v>85</v>
      </c>
      <c r="C8" s="139" t="str">
        <f t="shared" si="0"/>
        <v>ST-85</v>
      </c>
      <c r="D8" s="132">
        <v>14</v>
      </c>
      <c r="E8" s="168">
        <v>1.698446667</v>
      </c>
      <c r="F8" s="167">
        <v>2.3295446443268659</v>
      </c>
      <c r="G8" s="167">
        <v>3.0907927572016458</v>
      </c>
      <c r="H8" s="167">
        <v>2.6912221135560985</v>
      </c>
      <c r="I8" s="167">
        <v>3.5706591143710948</v>
      </c>
      <c r="J8" s="172">
        <v>3.1653299619025201</v>
      </c>
      <c r="K8" s="36">
        <v>3.4718962177010599</v>
      </c>
      <c r="L8" s="164"/>
      <c r="M8" s="154">
        <f t="shared" si="1"/>
        <v>3.1941445202849752</v>
      </c>
      <c r="Q8" s="135">
        <v>2.4452832108742002</v>
      </c>
      <c r="R8">
        <f t="shared" si="2"/>
        <v>2.2496605540042642</v>
      </c>
      <c r="U8" s="134">
        <v>2.8936472974749501</v>
      </c>
      <c r="X8" s="154">
        <v>3.6943244618250302</v>
      </c>
      <c r="Y8" s="154">
        <f t="shared" si="3"/>
        <v>3.398778504879028</v>
      </c>
    </row>
    <row r="9" spans="1:25" x14ac:dyDescent="0.25">
      <c r="A9" s="132" t="s">
        <v>85</v>
      </c>
      <c r="B9" s="132">
        <v>68</v>
      </c>
      <c r="C9" s="139" t="str">
        <f t="shared" si="0"/>
        <v>Lung-68</v>
      </c>
      <c r="D9" s="132">
        <v>13</v>
      </c>
      <c r="E9" s="168">
        <v>1.9812479999999999</v>
      </c>
      <c r="F9" s="167">
        <v>2.9974877289972897</v>
      </c>
      <c r="G9" s="167">
        <v>3.5455972140921412</v>
      </c>
      <c r="H9" s="167">
        <v>3.604722239603702</v>
      </c>
      <c r="I9" s="167">
        <v>4.26386837439708</v>
      </c>
      <c r="J9" s="172">
        <v>3.9756615512498401</v>
      </c>
      <c r="K9" s="36">
        <v>4.5181369925699899</v>
      </c>
      <c r="L9" s="164"/>
      <c r="M9" s="154">
        <f t="shared" si="1"/>
        <v>4.1566860331643909</v>
      </c>
      <c r="Q9" s="135">
        <v>3.5419167838349299</v>
      </c>
      <c r="R9">
        <f t="shared" si="2"/>
        <v>3.2585634411281355</v>
      </c>
      <c r="U9" s="134">
        <v>3.8274952766766699</v>
      </c>
      <c r="X9" s="154">
        <v>4.6911784993919001</v>
      </c>
      <c r="Y9" s="154">
        <f t="shared" si="3"/>
        <v>4.315884219440548</v>
      </c>
    </row>
    <row r="10" spans="1:25" x14ac:dyDescent="0.25">
      <c r="A10" s="132" t="s">
        <v>85</v>
      </c>
      <c r="B10" s="132">
        <v>72</v>
      </c>
      <c r="C10" s="139" t="str">
        <f t="shared" si="0"/>
        <v>Lung-72</v>
      </c>
      <c r="D10" s="132">
        <v>13</v>
      </c>
      <c r="E10" s="168">
        <v>2.5281549999999999</v>
      </c>
      <c r="F10" s="167">
        <v>3.1241685167153523</v>
      </c>
      <c r="G10" s="167">
        <v>3.6217535324029</v>
      </c>
      <c r="H10" s="167">
        <v>3.8641361702127659</v>
      </c>
      <c r="I10" s="167">
        <v>4.4795755252241412</v>
      </c>
      <c r="J10" s="172">
        <v>4.2725280329171698</v>
      </c>
      <c r="K10" s="36">
        <v>4.4610062128246604</v>
      </c>
      <c r="L10" s="164"/>
      <c r="M10" s="154">
        <f t="shared" si="1"/>
        <v>4.1041257157986877</v>
      </c>
      <c r="Q10" s="135">
        <v>3.9072331102468998</v>
      </c>
      <c r="R10">
        <f t="shared" si="2"/>
        <v>3.5946544614271478</v>
      </c>
      <c r="U10" s="134">
        <v>4.0242494106594204</v>
      </c>
      <c r="X10" s="154">
        <v>4.63084867739133</v>
      </c>
      <c r="Y10" s="154">
        <f t="shared" si="3"/>
        <v>4.2603807832000236</v>
      </c>
    </row>
    <row r="11" spans="1:25" x14ac:dyDescent="0.25">
      <c r="A11" s="132" t="s">
        <v>94</v>
      </c>
      <c r="B11" s="132">
        <v>63</v>
      </c>
      <c r="C11" s="139" t="str">
        <f t="shared" si="0"/>
        <v>Bone-63</v>
      </c>
      <c r="D11" s="132">
        <v>13</v>
      </c>
      <c r="E11" s="168">
        <v>5.544168</v>
      </c>
      <c r="F11" s="167">
        <v>6.8688383948146035</v>
      </c>
      <c r="G11" s="167">
        <v>8.3164659041082842</v>
      </c>
      <c r="H11" s="167">
        <v>9.003121389305349</v>
      </c>
      <c r="I11" s="167">
        <v>10.9005551974013</v>
      </c>
      <c r="J11" s="172">
        <v>10.350281919282599</v>
      </c>
      <c r="K11" s="36">
        <v>11.007018920093399</v>
      </c>
      <c r="L11" s="164"/>
      <c r="M11" s="154">
        <f t="shared" si="1"/>
        <v>10.126457406485928</v>
      </c>
      <c r="Q11" s="135">
        <v>9.5894466005446297</v>
      </c>
      <c r="R11">
        <f t="shared" si="2"/>
        <v>8.8222908725010605</v>
      </c>
      <c r="U11" s="134">
        <v>10.403675171381</v>
      </c>
      <c r="X11" s="154">
        <v>11.2992194283055</v>
      </c>
      <c r="Y11" s="154">
        <f t="shared" si="3"/>
        <v>10.395281874041061</v>
      </c>
    </row>
    <row r="12" spans="1:25" x14ac:dyDescent="0.25">
      <c r="A12" s="132" t="s">
        <v>94</v>
      </c>
      <c r="B12" s="132">
        <v>65</v>
      </c>
      <c r="C12" s="139" t="str">
        <f t="shared" si="0"/>
        <v>Bone-65</v>
      </c>
      <c r="D12" s="132">
        <v>13</v>
      </c>
      <c r="E12" s="168">
        <v>5.2471589999999999</v>
      </c>
      <c r="F12" s="167">
        <v>9.2852726978625064</v>
      </c>
      <c r="G12" s="167">
        <v>10.279687579433853</v>
      </c>
      <c r="H12" s="167">
        <v>10.150819148667424</v>
      </c>
      <c r="I12" s="167">
        <v>11.237930529240874</v>
      </c>
      <c r="J12" s="172">
        <v>9.8377066991375699</v>
      </c>
      <c r="K12" s="36">
        <v>10.734713334391399</v>
      </c>
      <c r="L12" s="164"/>
      <c r="M12" s="154">
        <f t="shared" si="1"/>
        <v>9.8759362676400873</v>
      </c>
      <c r="Q12" s="135">
        <v>8.9390825619569192</v>
      </c>
      <c r="R12">
        <f t="shared" si="2"/>
        <v>8.2239559570003653</v>
      </c>
      <c r="U12" s="134">
        <v>10.3538414694225</v>
      </c>
      <c r="X12" s="154">
        <v>11.077582209892</v>
      </c>
      <c r="Y12" s="154">
        <f t="shared" si="3"/>
        <v>10.191375633100641</v>
      </c>
    </row>
    <row r="13" spans="1:25" x14ac:dyDescent="0.25">
      <c r="A13" s="132" t="s">
        <v>94</v>
      </c>
      <c r="B13" s="132">
        <v>76</v>
      </c>
      <c r="C13" s="139" t="str">
        <f t="shared" si="0"/>
        <v>Bone-76</v>
      </c>
      <c r="D13" s="132">
        <v>13</v>
      </c>
      <c r="E13" s="168">
        <v>6.7322040000000003</v>
      </c>
      <c r="F13" s="167">
        <v>10.152202196595278</v>
      </c>
      <c r="G13" s="167">
        <v>11.86586203185063</v>
      </c>
      <c r="H13" s="167">
        <v>10.891457641098151</v>
      </c>
      <c r="I13" s="167">
        <v>12.729901472840817</v>
      </c>
      <c r="J13" s="172">
        <v>11.436834599485801</v>
      </c>
      <c r="K13" s="36">
        <v>12.390794036978001</v>
      </c>
      <c r="L13" s="164"/>
      <c r="M13" s="154">
        <f t="shared" si="1"/>
        <v>11.39953051401976</v>
      </c>
      <c r="Q13" s="135">
        <v>10.4623035997018</v>
      </c>
      <c r="R13">
        <f t="shared" si="2"/>
        <v>9.6253193117256561</v>
      </c>
      <c r="U13" s="134">
        <v>10.2577336156453</v>
      </c>
      <c r="X13" s="154">
        <v>12.875496479724699</v>
      </c>
      <c r="Y13" s="154">
        <f t="shared" si="3"/>
        <v>11.845456761346723</v>
      </c>
    </row>
    <row r="14" spans="1:25" x14ac:dyDescent="0.25">
      <c r="A14" s="132" t="s">
        <v>90</v>
      </c>
      <c r="B14" s="132">
        <v>58</v>
      </c>
      <c r="C14" s="139" t="str">
        <f t="shared" si="0"/>
        <v>ST-58</v>
      </c>
      <c r="D14" s="132">
        <v>12</v>
      </c>
      <c r="E14" s="168">
        <v>2.7937066669999999</v>
      </c>
      <c r="F14" s="167">
        <v>2.7424705927415496</v>
      </c>
      <c r="G14" s="167">
        <v>2.7950929043378339</v>
      </c>
      <c r="H14" s="167">
        <v>2.8832800161079235</v>
      </c>
      <c r="I14" s="167">
        <v>2.9386041679250985</v>
      </c>
      <c r="J14" s="172">
        <v>3.6813757434339398</v>
      </c>
      <c r="K14" s="36">
        <v>3.77926337228108</v>
      </c>
      <c r="L14" s="164"/>
      <c r="M14" s="154">
        <f t="shared" si="1"/>
        <v>3.4769223024985938</v>
      </c>
      <c r="Q14" s="135">
        <v>3.60806565249655</v>
      </c>
      <c r="R14">
        <f t="shared" si="2"/>
        <v>3.3194204002968259</v>
      </c>
      <c r="U14" s="134">
        <v>3.6989955166264199</v>
      </c>
      <c r="X14" s="154">
        <v>3.93898114423585</v>
      </c>
      <c r="Y14" s="154">
        <f t="shared" si="3"/>
        <v>3.6238626526969822</v>
      </c>
    </row>
    <row r="15" spans="1:25" x14ac:dyDescent="0.25">
      <c r="A15" s="132" t="s">
        <v>90</v>
      </c>
      <c r="B15" s="132">
        <v>59</v>
      </c>
      <c r="C15" s="139" t="str">
        <f t="shared" si="0"/>
        <v>ST-59</v>
      </c>
      <c r="D15" s="132">
        <v>12</v>
      </c>
      <c r="E15" s="168">
        <v>2.7937066669999999</v>
      </c>
      <c r="F15" s="167">
        <v>2.7325800038827408</v>
      </c>
      <c r="G15" s="167">
        <v>2.8736557561638518</v>
      </c>
      <c r="H15" s="167">
        <v>2.7262288591903929</v>
      </c>
      <c r="I15" s="167">
        <v>2.8669767189618445</v>
      </c>
      <c r="J15" s="172">
        <v>3.7240013563591901</v>
      </c>
      <c r="K15" s="36">
        <v>3.6933002364025902</v>
      </c>
      <c r="L15" s="164"/>
      <c r="M15" s="154">
        <f t="shared" si="1"/>
        <v>3.3978362174903833</v>
      </c>
      <c r="Q15" s="135">
        <v>3.6552170452941599</v>
      </c>
      <c r="R15">
        <f t="shared" si="2"/>
        <v>3.3627996816706274</v>
      </c>
      <c r="U15" s="134">
        <v>3.6351905803687901</v>
      </c>
      <c r="X15" s="154">
        <v>3.7558523228440501</v>
      </c>
      <c r="Y15" s="154">
        <f t="shared" si="3"/>
        <v>3.4553841370165261</v>
      </c>
    </row>
    <row r="16" spans="1:25" x14ac:dyDescent="0.25">
      <c r="A16" s="132" t="s">
        <v>90</v>
      </c>
      <c r="B16" s="132">
        <v>60</v>
      </c>
      <c r="C16" s="139" t="str">
        <f t="shared" si="0"/>
        <v>ST-60</v>
      </c>
      <c r="D16" s="132">
        <v>12</v>
      </c>
      <c r="E16" s="168">
        <v>2.7873573330000001</v>
      </c>
      <c r="F16" s="167">
        <v>2.8326470700152213</v>
      </c>
      <c r="G16" s="167">
        <v>2.9886623668188737</v>
      </c>
      <c r="H16" s="167">
        <v>3.1301152107642181</v>
      </c>
      <c r="I16" s="167">
        <v>3.3025143277620095</v>
      </c>
      <c r="J16" s="172">
        <v>3.7652031492284901</v>
      </c>
      <c r="K16" s="36">
        <v>3.86113302549869</v>
      </c>
      <c r="L16" s="164"/>
      <c r="M16" s="154">
        <f t="shared" si="1"/>
        <v>3.5522423834587951</v>
      </c>
      <c r="Q16" s="135">
        <v>3.6630042989140899</v>
      </c>
      <c r="R16">
        <f t="shared" si="2"/>
        <v>3.369963955000963</v>
      </c>
      <c r="U16" s="134">
        <v>3.68796091119275</v>
      </c>
      <c r="X16" s="154">
        <v>3.7755343924328901</v>
      </c>
      <c r="Y16" s="154">
        <f t="shared" si="3"/>
        <v>3.473491641038259</v>
      </c>
    </row>
    <row r="17" spans="1:25" x14ac:dyDescent="0.25">
      <c r="A17" s="132" t="s">
        <v>101</v>
      </c>
      <c r="B17" s="132">
        <v>51</v>
      </c>
      <c r="C17" s="139" t="str">
        <f t="shared" si="0"/>
        <v>ST/Bone-51</v>
      </c>
      <c r="D17" s="132">
        <v>12</v>
      </c>
      <c r="E17" s="168">
        <v>2.0540093330000002</v>
      </c>
      <c r="F17" s="167">
        <v>2.0701772398722476</v>
      </c>
      <c r="G17" s="167">
        <v>2.3175226760800136</v>
      </c>
      <c r="H17" s="167">
        <v>2.1297854561175962</v>
      </c>
      <c r="I17" s="167">
        <v>2.3842529009943796</v>
      </c>
      <c r="J17" s="172">
        <v>3.24559781755717</v>
      </c>
      <c r="K17" s="36">
        <v>3.1831277126019999</v>
      </c>
      <c r="L17" s="164"/>
      <c r="M17" s="154">
        <f t="shared" si="1"/>
        <v>2.9284774955938402</v>
      </c>
      <c r="Q17" s="135">
        <v>3.0215399787491601</v>
      </c>
      <c r="R17">
        <f t="shared" si="2"/>
        <v>2.7798167804492273</v>
      </c>
      <c r="U17" s="134">
        <v>3.0567636826356899</v>
      </c>
      <c r="X17" s="154">
        <v>3.4052547615159101</v>
      </c>
      <c r="Y17" s="154">
        <f t="shared" si="3"/>
        <v>3.1328343805946375</v>
      </c>
    </row>
    <row r="18" spans="1:25" x14ac:dyDescent="0.25">
      <c r="A18" s="132" t="s">
        <v>90</v>
      </c>
      <c r="B18" s="132">
        <v>50</v>
      </c>
      <c r="C18" s="139" t="str">
        <f t="shared" si="0"/>
        <v>ST-50</v>
      </c>
      <c r="D18" s="132">
        <v>11</v>
      </c>
      <c r="E18" s="168">
        <v>2.6222746670000001</v>
      </c>
      <c r="F18" s="167">
        <v>2.778659659560403</v>
      </c>
      <c r="G18" s="167">
        <v>2.5672775409023303</v>
      </c>
      <c r="H18" s="167">
        <v>3.3691352770263499</v>
      </c>
      <c r="I18" s="167">
        <v>3.1128336639615268</v>
      </c>
      <c r="J18" s="172">
        <v>3.8326566243795201</v>
      </c>
      <c r="K18" s="36">
        <v>3.7719662944942902</v>
      </c>
      <c r="L18" s="164"/>
      <c r="M18" s="154">
        <f t="shared" si="1"/>
        <v>3.4702089909347471</v>
      </c>
      <c r="Q18" s="135">
        <v>3.9942620875158101</v>
      </c>
      <c r="R18">
        <f t="shared" si="2"/>
        <v>3.6747211205145454</v>
      </c>
      <c r="U18" s="134">
        <v>3.7464265222405402</v>
      </c>
      <c r="X18" s="154">
        <v>3.65051046343596</v>
      </c>
      <c r="Y18" s="154">
        <f t="shared" si="3"/>
        <v>3.3584696263610834</v>
      </c>
    </row>
    <row r="19" spans="1:25" x14ac:dyDescent="0.25">
      <c r="A19" s="132" t="s">
        <v>94</v>
      </c>
      <c r="B19" s="132">
        <v>39</v>
      </c>
      <c r="C19" s="139" t="str">
        <f t="shared" si="0"/>
        <v>Bone-39</v>
      </c>
      <c r="D19" s="132">
        <v>11</v>
      </c>
      <c r="E19" s="168">
        <v>11.374344669999999</v>
      </c>
      <c r="F19" s="167">
        <v>7.2986977046516346</v>
      </c>
      <c r="G19" s="167">
        <v>7.0848581962218162</v>
      </c>
      <c r="H19" s="167">
        <v>10.433068757259003</v>
      </c>
      <c r="I19" s="167">
        <v>10.127397473867596</v>
      </c>
      <c r="J19" s="172">
        <v>11.4145874111115</v>
      </c>
      <c r="K19" s="36">
        <v>11.305131244309701</v>
      </c>
      <c r="L19" s="164"/>
      <c r="M19" s="154">
        <f t="shared" si="1"/>
        <v>10.400720744764925</v>
      </c>
      <c r="Q19" s="135">
        <v>11.283816069496799</v>
      </c>
      <c r="R19">
        <f t="shared" si="2"/>
        <v>10.381110783937055</v>
      </c>
      <c r="U19" s="134">
        <v>11.8577514035285</v>
      </c>
      <c r="X19" s="154">
        <v>10.7549674170663</v>
      </c>
      <c r="Y19" s="154">
        <f t="shared" si="3"/>
        <v>9.8945700237009966</v>
      </c>
    </row>
    <row r="20" spans="1:25" x14ac:dyDescent="0.25">
      <c r="A20" s="133" t="s">
        <v>94</v>
      </c>
      <c r="B20" s="133">
        <v>37</v>
      </c>
      <c r="C20" s="139" t="str">
        <f t="shared" si="0"/>
        <v>Bone-37</v>
      </c>
      <c r="D20" s="133">
        <v>11</v>
      </c>
      <c r="E20" s="168">
        <v>9.8672989999999992</v>
      </c>
      <c r="F20" s="167">
        <v>6.8444347542924806</v>
      </c>
      <c r="G20" s="167">
        <v>6.4017418167977684</v>
      </c>
      <c r="H20" s="167">
        <v>8.5958946356490333</v>
      </c>
      <c r="I20" s="167">
        <v>8.0399185787125571</v>
      </c>
      <c r="J20" s="145">
        <v>11.2526278797462</v>
      </c>
      <c r="K20" s="36">
        <v>11.2357200165817</v>
      </c>
      <c r="L20" s="164"/>
      <c r="M20" s="154">
        <f t="shared" si="1"/>
        <v>10.336862415255165</v>
      </c>
      <c r="Q20" s="136">
        <v>11.653496680904601</v>
      </c>
      <c r="R20">
        <f t="shared" si="2"/>
        <v>10.721216946432234</v>
      </c>
      <c r="U20" s="170">
        <v>10.7542908601608</v>
      </c>
      <c r="X20" s="154">
        <v>11.0091228374091</v>
      </c>
      <c r="Y20" s="154">
        <f t="shared" si="3"/>
        <v>10.128393010416373</v>
      </c>
    </row>
    <row r="21" spans="1:25" x14ac:dyDescent="0.25">
      <c r="A21" s="132" t="s">
        <v>94</v>
      </c>
      <c r="B21" s="132">
        <v>38</v>
      </c>
      <c r="C21" s="139" t="str">
        <f t="shared" si="0"/>
        <v>Bone-38</v>
      </c>
      <c r="D21" s="132">
        <v>11</v>
      </c>
      <c r="E21" s="168">
        <v>7.4692263329999999</v>
      </c>
      <c r="F21" s="167">
        <v>5.1928319704713228</v>
      </c>
      <c r="G21" s="167">
        <v>5.1976210612656955</v>
      </c>
      <c r="H21" s="167">
        <v>7.8069810187820146</v>
      </c>
      <c r="I21" s="167">
        <v>7.8141810092961475</v>
      </c>
      <c r="J21" s="172">
        <v>10.148277448843499</v>
      </c>
      <c r="K21" s="36">
        <v>9.9694100543137196</v>
      </c>
      <c r="L21" s="164"/>
      <c r="M21" s="154">
        <f t="shared" si="1"/>
        <v>9.1718572499686228</v>
      </c>
      <c r="Q21" s="135">
        <v>10.025019357967199</v>
      </c>
      <c r="R21">
        <f t="shared" si="2"/>
        <v>9.2230178093298232</v>
      </c>
      <c r="U21" s="134">
        <v>9.0457067930106998</v>
      </c>
      <c r="X21" s="154">
        <v>9.5458037505867708</v>
      </c>
      <c r="Y21" s="154">
        <f t="shared" si="3"/>
        <v>8.7821394505398302</v>
      </c>
    </row>
    <row r="22" spans="1:25" x14ac:dyDescent="0.25">
      <c r="A22" s="132" t="s">
        <v>101</v>
      </c>
      <c r="B22" s="132">
        <v>44</v>
      </c>
      <c r="C22" s="139" t="str">
        <f t="shared" si="0"/>
        <v>ST/Bone-44</v>
      </c>
      <c r="D22" s="132">
        <v>11</v>
      </c>
      <c r="E22" s="168">
        <v>3.2730813329999999</v>
      </c>
      <c r="F22" s="167">
        <v>1.6318611255411257</v>
      </c>
      <c r="G22" s="167">
        <v>1.5780272603586891</v>
      </c>
      <c r="H22" s="167">
        <v>2.5009188133826181</v>
      </c>
      <c r="I22" s="167">
        <v>2.4184153919059805</v>
      </c>
      <c r="J22" s="172">
        <v>3.4336310536971801</v>
      </c>
      <c r="K22" s="36">
        <v>3.39670072099576</v>
      </c>
      <c r="L22" s="164"/>
      <c r="M22" s="154">
        <f t="shared" si="1"/>
        <v>3.1249646633160992</v>
      </c>
      <c r="Q22" s="135">
        <v>3.5795694387005299</v>
      </c>
      <c r="R22">
        <f t="shared" si="2"/>
        <v>3.2932038836044875</v>
      </c>
      <c r="U22" s="134">
        <v>3.3391249974829398</v>
      </c>
      <c r="X22" s="154">
        <v>2.9980926436737598</v>
      </c>
      <c r="Y22" s="154">
        <f t="shared" si="3"/>
        <v>2.758245232179859</v>
      </c>
    </row>
    <row r="23" spans="1:25" x14ac:dyDescent="0.25">
      <c r="A23" s="132" t="s">
        <v>85</v>
      </c>
      <c r="B23" s="132">
        <v>48</v>
      </c>
      <c r="C23" s="139" t="str">
        <f t="shared" si="0"/>
        <v>Lung-48</v>
      </c>
      <c r="D23" s="132">
        <v>11</v>
      </c>
      <c r="E23" s="168">
        <v>3.5978913330000002</v>
      </c>
      <c r="F23" s="167">
        <v>2.4027312020093294</v>
      </c>
      <c r="G23" s="167">
        <v>2.161991560818084</v>
      </c>
      <c r="H23" s="167">
        <v>3.3596286674693965</v>
      </c>
      <c r="I23" s="167">
        <v>3.0230134858518962</v>
      </c>
      <c r="J23" s="172">
        <v>4.2663878089258498</v>
      </c>
      <c r="K23" s="36">
        <v>4.0722143487945202</v>
      </c>
      <c r="L23" s="164"/>
      <c r="M23" s="154">
        <f t="shared" si="1"/>
        <v>3.7464372008909588</v>
      </c>
      <c r="Q23" s="135">
        <v>4.9523510054142301</v>
      </c>
      <c r="R23">
        <f t="shared" si="2"/>
        <v>4.5561629249810922</v>
      </c>
      <c r="U23" s="134">
        <v>4.16253793359438</v>
      </c>
      <c r="X23" s="154">
        <v>4.45259758628894</v>
      </c>
      <c r="Y23" s="154">
        <f t="shared" si="3"/>
        <v>4.0963897793858246</v>
      </c>
    </row>
    <row r="24" spans="1:25" x14ac:dyDescent="0.25">
      <c r="A24" s="132" t="s">
        <v>94</v>
      </c>
      <c r="B24" s="132">
        <v>30</v>
      </c>
      <c r="C24" s="139" t="str">
        <f t="shared" si="0"/>
        <v>Bone-30</v>
      </c>
      <c r="D24" s="132">
        <v>10</v>
      </c>
      <c r="E24" s="168">
        <v>9.7792963329999996</v>
      </c>
      <c r="F24" s="167">
        <v>6.6081397050834294</v>
      </c>
      <c r="G24" s="167">
        <v>5.4991421885913843</v>
      </c>
      <c r="H24" s="167">
        <v>8.7248570652730812</v>
      </c>
      <c r="I24" s="167">
        <v>7.2606257915770049</v>
      </c>
      <c r="J24" s="172">
        <v>10.465967298829201</v>
      </c>
      <c r="K24" s="36">
        <v>9.9649606166388391</v>
      </c>
      <c r="L24" s="164"/>
      <c r="M24" s="154">
        <f t="shared" si="1"/>
        <v>9.1677637673077328</v>
      </c>
      <c r="Q24" s="135">
        <v>10.9534995972668</v>
      </c>
      <c r="R24">
        <f t="shared" si="2"/>
        <v>10.077219629485457</v>
      </c>
      <c r="U24" s="134">
        <v>10.2506145153655</v>
      </c>
      <c r="X24" s="154">
        <v>8.6070546054147705</v>
      </c>
      <c r="Y24" s="154">
        <f t="shared" si="3"/>
        <v>7.9184902369815893</v>
      </c>
    </row>
    <row r="25" spans="1:25" x14ac:dyDescent="0.25">
      <c r="A25" s="132" t="s">
        <v>94</v>
      </c>
      <c r="B25" s="132">
        <v>33</v>
      </c>
      <c r="C25" s="139" t="str">
        <f t="shared" si="0"/>
        <v>Bone-33</v>
      </c>
      <c r="D25" s="132">
        <v>10</v>
      </c>
      <c r="E25" s="168">
        <v>8.8332676669999994</v>
      </c>
      <c r="F25" s="167">
        <v>7.4240209975105165</v>
      </c>
      <c r="G25" s="167">
        <v>6.3673317537986094</v>
      </c>
      <c r="H25" s="167">
        <v>8.7861851671238451</v>
      </c>
      <c r="I25" s="167">
        <v>7.5356138982017669</v>
      </c>
      <c r="J25" s="172">
        <v>11.0248166707929</v>
      </c>
      <c r="K25" s="36">
        <v>11.3149200071944</v>
      </c>
      <c r="L25" s="164"/>
      <c r="M25" s="154">
        <f t="shared" si="1"/>
        <v>10.40972640661885</v>
      </c>
      <c r="Q25" s="135">
        <v>12.0753775638306</v>
      </c>
      <c r="R25">
        <f t="shared" si="2"/>
        <v>11.109347358724152</v>
      </c>
      <c r="U25" s="134">
        <v>10.8913335405468</v>
      </c>
      <c r="X25" s="154">
        <v>9.7409129621630903</v>
      </c>
      <c r="Y25" s="154">
        <f t="shared" si="3"/>
        <v>8.9616399251900436</v>
      </c>
    </row>
    <row r="26" spans="1:25" x14ac:dyDescent="0.25">
      <c r="A26" s="132" t="s">
        <v>90</v>
      </c>
      <c r="B26" s="132">
        <v>34</v>
      </c>
      <c r="C26" s="139" t="str">
        <f t="shared" si="0"/>
        <v>ST-34</v>
      </c>
      <c r="D26" s="132">
        <v>10</v>
      </c>
      <c r="E26" s="168">
        <v>3.1079986669999999</v>
      </c>
      <c r="F26" s="167">
        <v>2.8879091938997825</v>
      </c>
      <c r="G26" s="167">
        <v>2.3615370108932461</v>
      </c>
      <c r="H26" s="167">
        <v>3.7043100827185338</v>
      </c>
      <c r="I26" s="167">
        <v>3.0291344958640729</v>
      </c>
      <c r="J26" s="172">
        <v>3.67185394680972</v>
      </c>
      <c r="K26" s="36">
        <v>3.4795492505018402</v>
      </c>
      <c r="L26" s="164"/>
      <c r="M26" s="154">
        <f t="shared" si="1"/>
        <v>3.201185310461693</v>
      </c>
      <c r="Q26" s="135">
        <v>3.82208676572127</v>
      </c>
      <c r="R26">
        <f t="shared" si="2"/>
        <v>3.5163198244635687</v>
      </c>
      <c r="U26" s="134">
        <v>3.4965461024198401</v>
      </c>
      <c r="X26" s="154">
        <v>3.1281654513913</v>
      </c>
      <c r="Y26" s="154">
        <f t="shared" si="3"/>
        <v>2.8779122152799963</v>
      </c>
    </row>
    <row r="27" spans="1:25" x14ac:dyDescent="0.25">
      <c r="A27" s="132" t="s">
        <v>90</v>
      </c>
      <c r="B27" s="132">
        <v>35</v>
      </c>
      <c r="C27" s="139" t="str">
        <f t="shared" si="0"/>
        <v>ST-35</v>
      </c>
      <c r="D27" s="132">
        <v>10</v>
      </c>
      <c r="E27" s="168">
        <v>2.6667200000000002</v>
      </c>
      <c r="F27" s="167">
        <v>2.1918978447003248</v>
      </c>
      <c r="G27" s="167">
        <v>1.8967157071154417</v>
      </c>
      <c r="H27" s="167">
        <v>2.7321586162480456</v>
      </c>
      <c r="I27" s="167">
        <v>2.3642197442266997</v>
      </c>
      <c r="J27" s="172">
        <v>3.19825580069655</v>
      </c>
      <c r="K27" s="36">
        <v>3.0531151437422901</v>
      </c>
      <c r="L27" s="164"/>
      <c r="M27" s="154">
        <f t="shared" si="1"/>
        <v>2.8088659322429068</v>
      </c>
      <c r="Q27" s="135">
        <v>3.3122355891547399</v>
      </c>
      <c r="R27">
        <f t="shared" si="2"/>
        <v>3.0472567420223609</v>
      </c>
      <c r="U27" s="134">
        <v>3.0288212140374999</v>
      </c>
      <c r="X27" s="154">
        <v>2.8531299224411799</v>
      </c>
      <c r="Y27" s="154">
        <f t="shared" si="3"/>
        <v>2.6248795286458857</v>
      </c>
    </row>
    <row r="28" spans="1:25" x14ac:dyDescent="0.25">
      <c r="A28" s="132" t="s">
        <v>85</v>
      </c>
      <c r="B28" s="132">
        <v>28</v>
      </c>
      <c r="C28" s="139" t="str">
        <f t="shared" si="0"/>
        <v>Lung-28</v>
      </c>
      <c r="D28" s="132">
        <v>10</v>
      </c>
      <c r="E28" s="169">
        <v>3.2676833329999999</v>
      </c>
      <c r="F28" s="167">
        <v>2.3448222248390644</v>
      </c>
      <c r="G28" s="167">
        <v>1.9543560606060608</v>
      </c>
      <c r="H28" s="167">
        <v>2.7054660778985511</v>
      </c>
      <c r="I28" s="167">
        <v>2.2549445199275366</v>
      </c>
      <c r="J28" s="172">
        <v>4.1224929945205497</v>
      </c>
      <c r="K28" s="36">
        <v>3.9736148099194</v>
      </c>
      <c r="L28" s="164"/>
      <c r="M28" s="154">
        <f t="shared" si="1"/>
        <v>3.6557256251258483</v>
      </c>
      <c r="Q28" s="138">
        <v>4.25278179285442</v>
      </c>
      <c r="R28">
        <f t="shared" si="2"/>
        <v>3.9125592494260668</v>
      </c>
      <c r="U28" s="134">
        <v>3.66428990276244</v>
      </c>
      <c r="X28" s="154">
        <v>3.7977836884898299</v>
      </c>
      <c r="Y28" s="154">
        <f t="shared" si="3"/>
        <v>3.4939609934106439</v>
      </c>
    </row>
  </sheetData>
  <mergeCells count="8">
    <mergeCell ref="X2:Y2"/>
    <mergeCell ref="X1:Y1"/>
    <mergeCell ref="Q2:R2"/>
    <mergeCell ref="E2:I2"/>
    <mergeCell ref="J2:K2"/>
    <mergeCell ref="J1:K1"/>
    <mergeCell ref="T1:V1"/>
    <mergeCell ref="T2:V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9"/>
  <sheetViews>
    <sheetView workbookViewId="0">
      <selection activeCell="D80" sqref="D80"/>
    </sheetView>
  </sheetViews>
  <sheetFormatPr defaultRowHeight="15" x14ac:dyDescent="0.25"/>
  <cols>
    <col min="2" max="2" width="12.28515625" bestFit="1" customWidth="1"/>
    <col min="3" max="3" width="39.5703125" customWidth="1"/>
    <col min="4" max="4" width="45.85546875" customWidth="1"/>
    <col min="5" max="5" width="43.42578125" customWidth="1"/>
    <col min="6" max="6" width="26.5703125" customWidth="1"/>
    <col min="7" max="7" width="21" customWidth="1"/>
    <col min="9" max="9" width="42.5703125" customWidth="1"/>
    <col min="10" max="10" width="17.5703125" customWidth="1"/>
    <col min="11" max="11" width="14" customWidth="1"/>
    <col min="12" max="13" width="12.28515625" customWidth="1"/>
    <col min="14" max="14" width="15.5703125" customWidth="1"/>
    <col min="15" max="15" width="21.42578125" customWidth="1"/>
  </cols>
  <sheetData>
    <row r="1" spans="2:19" x14ac:dyDescent="0.25">
      <c r="B1" s="130"/>
      <c r="C1" s="13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19" x14ac:dyDescent="0.25">
      <c r="B2" s="130"/>
      <c r="C2" s="130"/>
      <c r="H2" s="175"/>
      <c r="I2" s="178"/>
      <c r="J2" s="178"/>
      <c r="K2" s="178"/>
      <c r="L2" s="178"/>
      <c r="M2" s="178"/>
      <c r="N2" s="178"/>
      <c r="O2" s="6"/>
      <c r="P2" s="6"/>
      <c r="Q2" s="6"/>
      <c r="R2" s="175"/>
      <c r="S2" s="6"/>
    </row>
    <row r="3" spans="2:19" x14ac:dyDescent="0.25">
      <c r="B3" s="130"/>
      <c r="C3" s="130"/>
      <c r="H3" s="7"/>
      <c r="I3" s="14"/>
      <c r="J3" s="14"/>
      <c r="K3" s="14"/>
      <c r="L3" s="14"/>
      <c r="M3" s="14"/>
      <c r="N3" s="14"/>
      <c r="O3" s="6"/>
      <c r="P3" s="6"/>
      <c r="Q3" s="6"/>
      <c r="R3" s="7"/>
      <c r="S3" s="14"/>
    </row>
    <row r="4" spans="2:19" x14ac:dyDescent="0.25">
      <c r="B4" s="130"/>
      <c r="C4" s="130"/>
      <c r="H4" s="7"/>
      <c r="I4" s="14"/>
      <c r="J4" s="14"/>
      <c r="K4" s="14"/>
      <c r="L4" s="14"/>
      <c r="M4" s="14"/>
      <c r="N4" s="14"/>
      <c r="O4" s="6"/>
      <c r="P4" s="6"/>
      <c r="Q4" s="6"/>
      <c r="R4" s="7"/>
      <c r="S4" s="14"/>
    </row>
    <row r="5" spans="2:19" x14ac:dyDescent="0.25">
      <c r="B5" s="130"/>
      <c r="C5" s="130"/>
      <c r="H5" s="7"/>
      <c r="I5" s="14"/>
      <c r="J5" s="14"/>
      <c r="K5" s="14"/>
      <c r="L5" s="14"/>
      <c r="M5" s="14"/>
      <c r="N5" s="14"/>
      <c r="O5" s="6"/>
      <c r="P5" s="6"/>
      <c r="Q5" s="6"/>
      <c r="R5" s="7"/>
      <c r="S5" s="14"/>
    </row>
    <row r="6" spans="2:19" x14ac:dyDescent="0.25">
      <c r="B6" s="130"/>
      <c r="C6" s="130"/>
      <c r="H6" s="7"/>
      <c r="I6" s="14"/>
      <c r="J6" s="14"/>
      <c r="K6" s="14"/>
      <c r="L6" s="14"/>
      <c r="M6" s="14"/>
      <c r="N6" s="14"/>
      <c r="O6" s="6"/>
      <c r="P6" s="6"/>
      <c r="Q6" s="6"/>
      <c r="R6" s="7"/>
      <c r="S6" s="14"/>
    </row>
    <row r="7" spans="2:19" x14ac:dyDescent="0.25">
      <c r="B7" s="130"/>
      <c r="C7" s="130"/>
      <c r="H7" s="175"/>
      <c r="I7" s="14"/>
      <c r="J7" s="14"/>
      <c r="K7" s="14"/>
      <c r="L7" s="145"/>
      <c r="M7" s="145"/>
      <c r="N7" s="14"/>
      <c r="O7" s="6"/>
      <c r="P7" s="6"/>
      <c r="Q7" s="6"/>
      <c r="R7" s="175"/>
      <c r="S7" s="14"/>
    </row>
    <row r="8" spans="2:19" x14ac:dyDescent="0.25">
      <c r="B8" s="130"/>
      <c r="C8" s="130"/>
      <c r="H8" s="7"/>
      <c r="I8" s="14"/>
      <c r="J8" s="14"/>
      <c r="K8" s="14"/>
      <c r="L8" s="14"/>
      <c r="M8" s="14"/>
      <c r="N8" s="14"/>
      <c r="O8" s="6"/>
      <c r="P8" s="6"/>
      <c r="Q8" s="6"/>
      <c r="R8" s="7"/>
      <c r="S8" s="14"/>
    </row>
    <row r="9" spans="2:19" x14ac:dyDescent="0.25">
      <c r="B9" s="130"/>
      <c r="C9" s="130"/>
      <c r="H9" s="7"/>
      <c r="I9" s="14"/>
      <c r="J9" s="14"/>
      <c r="K9" s="14"/>
      <c r="L9" s="14"/>
      <c r="M9" s="14"/>
      <c r="N9" s="14"/>
      <c r="O9" s="6"/>
      <c r="P9" s="6"/>
      <c r="Q9" s="6"/>
      <c r="R9" s="7"/>
      <c r="S9" s="14"/>
    </row>
    <row r="10" spans="2:19" x14ac:dyDescent="0.25">
      <c r="B10" s="130"/>
      <c r="C10" s="130"/>
      <c r="H10" s="7"/>
      <c r="I10" s="14"/>
      <c r="J10" s="14"/>
      <c r="K10" s="14"/>
      <c r="L10" s="14"/>
      <c r="M10" s="14"/>
      <c r="N10" s="14"/>
      <c r="O10" s="6"/>
      <c r="P10" s="6"/>
      <c r="Q10" s="6"/>
      <c r="R10" s="7"/>
      <c r="S10" s="14"/>
    </row>
    <row r="11" spans="2:19" x14ac:dyDescent="0.25">
      <c r="B11" s="130"/>
      <c r="C11" s="130"/>
      <c r="H11" s="7"/>
      <c r="I11" s="14"/>
      <c r="J11" s="14"/>
      <c r="K11" s="14"/>
      <c r="L11" s="14"/>
      <c r="M11" s="14"/>
      <c r="N11" s="14"/>
      <c r="O11" s="6"/>
      <c r="P11" s="6"/>
      <c r="Q11" s="6"/>
      <c r="R11" s="7"/>
      <c r="S11" s="134"/>
    </row>
    <row r="12" spans="2:19" x14ac:dyDescent="0.25">
      <c r="B12" s="130"/>
      <c r="C12" s="130"/>
      <c r="H12" s="7"/>
      <c r="I12" s="14"/>
      <c r="J12" s="14"/>
      <c r="K12" s="14"/>
      <c r="L12" s="14"/>
      <c r="M12" s="14"/>
      <c r="N12" s="14"/>
      <c r="O12" s="6"/>
      <c r="P12" s="6"/>
      <c r="Q12" s="6"/>
      <c r="R12" s="7"/>
      <c r="S12" s="14"/>
    </row>
    <row r="13" spans="2:19" x14ac:dyDescent="0.25">
      <c r="B13" s="130"/>
      <c r="C13" s="130"/>
      <c r="H13" s="7"/>
      <c r="I13" s="14"/>
      <c r="J13" s="14"/>
      <c r="K13" s="14"/>
      <c r="L13" s="14"/>
      <c r="M13" s="14"/>
      <c r="N13" s="14"/>
      <c r="O13" s="6"/>
      <c r="P13" s="6"/>
      <c r="Q13" s="6"/>
      <c r="R13" s="7"/>
      <c r="S13" s="14"/>
    </row>
    <row r="14" spans="2:19" x14ac:dyDescent="0.25">
      <c r="B14" s="130"/>
      <c r="C14" s="130"/>
      <c r="H14" s="7"/>
      <c r="I14" s="14"/>
      <c r="J14" s="14"/>
      <c r="K14" s="14"/>
      <c r="L14" s="14"/>
      <c r="M14" s="14"/>
      <c r="N14" s="14"/>
      <c r="O14" s="6"/>
      <c r="P14" s="6"/>
      <c r="Q14" s="6"/>
      <c r="R14" s="7"/>
      <c r="S14" s="14"/>
    </row>
    <row r="15" spans="2:19" x14ac:dyDescent="0.25">
      <c r="B15" s="130"/>
      <c r="C15" s="130"/>
      <c r="H15" s="7"/>
      <c r="I15" s="14"/>
      <c r="J15" s="14"/>
      <c r="K15" s="14"/>
      <c r="L15" s="14"/>
      <c r="M15" s="14"/>
      <c r="N15" s="14"/>
      <c r="O15" s="6"/>
      <c r="P15" s="6"/>
      <c r="Q15" s="6"/>
      <c r="R15" s="7"/>
      <c r="S15" s="14"/>
    </row>
    <row r="16" spans="2:19" x14ac:dyDescent="0.25">
      <c r="B16" s="130"/>
      <c r="C16" s="130"/>
      <c r="H16" s="7"/>
      <c r="I16" s="14"/>
      <c r="J16" s="14"/>
      <c r="K16" s="14"/>
      <c r="L16" s="14"/>
      <c r="M16" s="14"/>
      <c r="N16" s="14"/>
      <c r="O16" s="6"/>
      <c r="P16" s="6"/>
      <c r="Q16" s="6"/>
      <c r="R16" s="7"/>
      <c r="S16" s="14"/>
    </row>
    <row r="17" spans="2:19" x14ac:dyDescent="0.25">
      <c r="B17" s="130"/>
      <c r="C17" s="130"/>
      <c r="H17" s="7"/>
      <c r="I17" s="14"/>
      <c r="J17" s="14"/>
      <c r="K17" s="14"/>
      <c r="L17" s="14"/>
      <c r="M17" s="14"/>
      <c r="N17" s="14"/>
      <c r="O17" s="6"/>
      <c r="P17" s="6"/>
      <c r="Q17" s="6"/>
      <c r="R17" s="7"/>
      <c r="S17" s="14"/>
    </row>
    <row r="18" spans="2:19" x14ac:dyDescent="0.25">
      <c r="B18" s="130"/>
      <c r="C18" s="130"/>
      <c r="H18" s="7"/>
      <c r="I18" s="14"/>
      <c r="J18" s="14"/>
      <c r="K18" s="14"/>
      <c r="L18" s="14"/>
      <c r="M18" s="14"/>
      <c r="N18" s="14"/>
      <c r="O18" s="6"/>
      <c r="P18" s="6"/>
      <c r="Q18" s="6"/>
      <c r="R18" s="7"/>
      <c r="S18" s="14"/>
    </row>
    <row r="19" spans="2:19" x14ac:dyDescent="0.25">
      <c r="B19" s="130"/>
      <c r="C19" s="130"/>
      <c r="H19" s="7"/>
      <c r="I19" s="14"/>
      <c r="J19" s="14"/>
      <c r="K19" s="14"/>
      <c r="L19" s="14"/>
      <c r="M19" s="14"/>
      <c r="N19" s="14"/>
      <c r="O19" s="6"/>
      <c r="P19" s="6"/>
      <c r="Q19" s="6"/>
      <c r="R19" s="7"/>
      <c r="S19" s="14"/>
    </row>
    <row r="20" spans="2:19" x14ac:dyDescent="0.25">
      <c r="B20" s="130"/>
      <c r="C20" s="130"/>
      <c r="H20" s="7"/>
      <c r="I20" s="14"/>
      <c r="J20" s="14"/>
      <c r="K20" s="14"/>
      <c r="L20" s="14"/>
      <c r="M20" s="14"/>
      <c r="N20" s="14"/>
      <c r="O20" s="6"/>
      <c r="P20" s="6"/>
      <c r="Q20" s="6"/>
      <c r="R20" s="7"/>
      <c r="S20" s="14"/>
    </row>
    <row r="21" spans="2:19" x14ac:dyDescent="0.25">
      <c r="B21" s="130"/>
      <c r="C21" s="130"/>
      <c r="H21" s="7"/>
      <c r="I21" s="14"/>
      <c r="J21" s="14"/>
      <c r="K21" s="14"/>
      <c r="L21" s="14"/>
      <c r="M21" s="14"/>
      <c r="N21" s="14"/>
      <c r="O21" s="6"/>
      <c r="P21" s="6"/>
      <c r="Q21" s="6"/>
      <c r="R21" s="7"/>
      <c r="S21" s="14"/>
    </row>
    <row r="22" spans="2:19" x14ac:dyDescent="0.25">
      <c r="B22" s="130"/>
      <c r="C22" s="130"/>
      <c r="H22" s="7"/>
      <c r="I22" s="14"/>
      <c r="J22" s="14"/>
      <c r="K22" s="14"/>
      <c r="L22" s="14"/>
      <c r="M22" s="14"/>
      <c r="N22" s="14"/>
      <c r="O22" s="6"/>
      <c r="P22" s="6"/>
      <c r="Q22" s="6"/>
      <c r="R22" s="7"/>
      <c r="S22" s="14"/>
    </row>
    <row r="23" spans="2:19" x14ac:dyDescent="0.25">
      <c r="B23" s="130"/>
      <c r="C23" s="130"/>
      <c r="H23" s="7"/>
      <c r="I23" s="14"/>
      <c r="J23" s="14"/>
      <c r="K23" s="14"/>
      <c r="L23" s="14"/>
      <c r="M23" s="14"/>
      <c r="N23" s="14"/>
      <c r="O23" s="6"/>
      <c r="P23" s="6"/>
      <c r="Q23" s="6"/>
      <c r="R23" s="7"/>
      <c r="S23" s="14"/>
    </row>
    <row r="24" spans="2:19" x14ac:dyDescent="0.25">
      <c r="B24" s="130"/>
      <c r="C24" s="130"/>
      <c r="H24" s="7"/>
      <c r="I24" s="14"/>
      <c r="J24" s="14"/>
      <c r="K24" s="14"/>
      <c r="L24" s="14"/>
      <c r="M24" s="14"/>
      <c r="N24" s="14"/>
      <c r="O24" s="6"/>
      <c r="P24" s="6"/>
      <c r="Q24" s="6"/>
      <c r="R24" s="7"/>
      <c r="S24" s="14"/>
    </row>
    <row r="25" spans="2:19" x14ac:dyDescent="0.25">
      <c r="B25" s="130"/>
      <c r="C25" s="130"/>
      <c r="H25" s="7"/>
      <c r="I25" s="14"/>
      <c r="J25" s="14"/>
      <c r="K25" s="14"/>
      <c r="L25" s="14"/>
      <c r="M25" s="14"/>
      <c r="N25" s="14"/>
      <c r="O25" s="6"/>
      <c r="P25" s="6"/>
      <c r="Q25" s="6"/>
      <c r="R25" s="7"/>
      <c r="S25" s="14"/>
    </row>
    <row r="26" spans="2:19" x14ac:dyDescent="0.25">
      <c r="B26" s="130"/>
      <c r="C26" s="130"/>
      <c r="H26" s="7"/>
      <c r="I26" s="14"/>
      <c r="J26" s="14"/>
      <c r="K26" s="14"/>
      <c r="L26" s="14"/>
      <c r="M26" s="14"/>
      <c r="N26" s="14"/>
      <c r="O26" s="6"/>
      <c r="P26" s="6"/>
      <c r="Q26" s="6"/>
      <c r="R26" s="7"/>
      <c r="S26" s="14"/>
    </row>
    <row r="27" spans="2:19" x14ac:dyDescent="0.25">
      <c r="B27" s="130"/>
      <c r="C27" s="130"/>
      <c r="H27" s="7"/>
      <c r="I27" s="14"/>
      <c r="J27" s="14"/>
      <c r="K27" s="14"/>
      <c r="L27" s="14"/>
      <c r="M27" s="14"/>
      <c r="N27" s="14"/>
      <c r="O27" s="6"/>
      <c r="P27" s="6"/>
      <c r="Q27" s="6"/>
      <c r="R27" s="7"/>
      <c r="S27" s="14"/>
    </row>
    <row r="28" spans="2:19" x14ac:dyDescent="0.25">
      <c r="B28" s="130"/>
      <c r="C28" s="13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5">
      <c r="B29" s="130"/>
      <c r="C29" s="130"/>
    </row>
    <row r="30" spans="2:19" x14ac:dyDescent="0.25">
      <c r="B30" s="130"/>
      <c r="C30" s="130"/>
    </row>
    <row r="31" spans="2:19" x14ac:dyDescent="0.25">
      <c r="B31" s="130"/>
      <c r="C31" s="130"/>
    </row>
    <row r="32" spans="2:19" x14ac:dyDescent="0.25">
      <c r="B32" s="130"/>
      <c r="C32" s="130"/>
    </row>
    <row r="33" spans="2:15" x14ac:dyDescent="0.25">
      <c r="B33" s="130"/>
      <c r="C33" s="250" t="s">
        <v>148</v>
      </c>
      <c r="D33" s="250"/>
      <c r="E33" s="250"/>
    </row>
    <row r="34" spans="2:15" x14ac:dyDescent="0.25">
      <c r="B34" s="130"/>
      <c r="C34" s="153" t="s">
        <v>142</v>
      </c>
      <c r="D34" s="173" t="s">
        <v>144</v>
      </c>
      <c r="E34" s="173" t="s">
        <v>146</v>
      </c>
    </row>
    <row r="35" spans="2:15" x14ac:dyDescent="0.25">
      <c r="B35" s="130"/>
      <c r="C35" s="153" t="s">
        <v>143</v>
      </c>
      <c r="D35" s="173" t="s">
        <v>145</v>
      </c>
      <c r="E35" s="173" t="s">
        <v>147</v>
      </c>
    </row>
    <row r="36" spans="2:15" x14ac:dyDescent="0.25">
      <c r="B36" s="130"/>
      <c r="C36" s="130"/>
    </row>
    <row r="37" spans="2:15" x14ac:dyDescent="0.25">
      <c r="B37" s="146"/>
      <c r="C37" s="146"/>
      <c r="D37" s="140"/>
      <c r="E37" s="140"/>
      <c r="F37" s="250" t="s">
        <v>141</v>
      </c>
      <c r="G37" s="250"/>
    </row>
    <row r="38" spans="2:15" x14ac:dyDescent="0.25">
      <c r="B38" s="174" t="s">
        <v>82</v>
      </c>
      <c r="C38" s="174" t="s">
        <v>136</v>
      </c>
      <c r="D38" s="174" t="s">
        <v>137</v>
      </c>
      <c r="E38" s="174" t="s">
        <v>138</v>
      </c>
      <c r="F38" s="147" t="s">
        <v>139</v>
      </c>
      <c r="G38" s="147" t="s">
        <v>140</v>
      </c>
    </row>
    <row r="39" spans="2:15" x14ac:dyDescent="0.25">
      <c r="B39" s="173" t="s">
        <v>94</v>
      </c>
      <c r="C39" s="181">
        <v>5.544168</v>
      </c>
      <c r="D39" s="181">
        <v>9.003121389305349</v>
      </c>
      <c r="E39" s="181">
        <v>10.9005551974013</v>
      </c>
      <c r="F39" s="182">
        <v>10.350281919282599</v>
      </c>
      <c r="G39" s="183">
        <v>11.007018920093399</v>
      </c>
    </row>
    <row r="40" spans="2:15" x14ac:dyDescent="0.25">
      <c r="B40" s="173" t="s">
        <v>94</v>
      </c>
      <c r="C40" s="184">
        <v>5.2471589999999999</v>
      </c>
      <c r="D40" s="184">
        <v>10.150819148667424</v>
      </c>
      <c r="E40" s="184">
        <v>11.237930529240874</v>
      </c>
      <c r="F40" s="179">
        <v>9.8377066991375699</v>
      </c>
      <c r="G40" s="185">
        <v>10.734713334391399</v>
      </c>
    </row>
    <row r="41" spans="2:15" x14ac:dyDescent="0.25">
      <c r="B41" s="173" t="s">
        <v>94</v>
      </c>
      <c r="C41" s="184">
        <v>6.7322040000000003</v>
      </c>
      <c r="D41" s="184">
        <v>10.891457641098151</v>
      </c>
      <c r="E41" s="184">
        <v>12.729901472840817</v>
      </c>
      <c r="F41" s="179">
        <v>11.436834599485801</v>
      </c>
      <c r="G41" s="185">
        <v>12.390794036978001</v>
      </c>
    </row>
    <row r="42" spans="2:15" x14ac:dyDescent="0.25">
      <c r="B42" s="173" t="s">
        <v>94</v>
      </c>
      <c r="C42" s="184">
        <v>11.374344669999999</v>
      </c>
      <c r="D42" s="184">
        <v>10.433068757259003</v>
      </c>
      <c r="E42" s="184">
        <v>10.127397473867596</v>
      </c>
      <c r="F42" s="179">
        <v>11.4145874111115</v>
      </c>
      <c r="G42" s="185">
        <v>11.305131244309701</v>
      </c>
      <c r="I42" s="254" t="s">
        <v>153</v>
      </c>
      <c r="J42" s="251"/>
      <c r="K42" s="251"/>
      <c r="L42" s="251"/>
      <c r="M42" s="251"/>
      <c r="N42" s="251"/>
      <c r="O42" s="262"/>
    </row>
    <row r="43" spans="2:15" x14ac:dyDescent="0.25">
      <c r="B43" s="173" t="s">
        <v>94</v>
      </c>
      <c r="C43" s="184">
        <v>9.8672989999999992</v>
      </c>
      <c r="D43" s="184">
        <v>8.5958946356490333</v>
      </c>
      <c r="E43" s="184">
        <v>8.0399185787125571</v>
      </c>
      <c r="F43" s="180">
        <v>11.2526278797462</v>
      </c>
      <c r="G43" s="185">
        <v>11.2357200165817</v>
      </c>
      <c r="I43" s="82"/>
      <c r="J43" s="157"/>
      <c r="K43" s="157"/>
      <c r="L43" s="157"/>
      <c r="M43" s="157"/>
      <c r="N43" s="157"/>
      <c r="O43" s="158"/>
    </row>
    <row r="44" spans="2:15" x14ac:dyDescent="0.25">
      <c r="B44" s="173" t="s">
        <v>94</v>
      </c>
      <c r="C44" s="184">
        <v>7.4692263329999999</v>
      </c>
      <c r="D44" s="184">
        <v>7.8069810187820146</v>
      </c>
      <c r="E44" s="184">
        <v>7.8141810092961475</v>
      </c>
      <c r="F44" s="179">
        <v>10.148277448843499</v>
      </c>
      <c r="G44" s="185">
        <v>9.9694100543137196</v>
      </c>
      <c r="I44" s="12"/>
      <c r="J44" s="253" t="s">
        <v>163</v>
      </c>
      <c r="K44" s="253"/>
      <c r="L44" s="253"/>
      <c r="M44" s="253"/>
      <c r="N44" s="253"/>
      <c r="O44" s="263"/>
    </row>
    <row r="45" spans="2:15" x14ac:dyDescent="0.25">
      <c r="B45" s="173" t="s">
        <v>94</v>
      </c>
      <c r="C45" s="184">
        <v>9.7792963329999996</v>
      </c>
      <c r="D45" s="184">
        <v>8.7248570652730812</v>
      </c>
      <c r="E45" s="184">
        <v>7.2606257915770049</v>
      </c>
      <c r="F45" s="179">
        <v>10.465967298829201</v>
      </c>
      <c r="G45" s="185">
        <v>9.9649606166388391</v>
      </c>
      <c r="I45" s="12"/>
      <c r="J45" s="253" t="s">
        <v>160</v>
      </c>
      <c r="K45" s="253"/>
      <c r="L45" s="253" t="s">
        <v>164</v>
      </c>
      <c r="M45" s="253"/>
      <c r="N45" s="253" t="s">
        <v>166</v>
      </c>
      <c r="O45" s="263"/>
    </row>
    <row r="46" spans="2:15" x14ac:dyDescent="0.25">
      <c r="B46" s="173" t="s">
        <v>94</v>
      </c>
      <c r="C46" s="186">
        <v>8.8332676669999994</v>
      </c>
      <c r="D46" s="186">
        <v>8.7861851671238451</v>
      </c>
      <c r="E46" s="186">
        <v>7.5356138982017669</v>
      </c>
      <c r="F46" s="187">
        <v>11.0248166707929</v>
      </c>
      <c r="G46" s="188">
        <v>11.3149200071944</v>
      </c>
      <c r="I46" s="12"/>
      <c r="J46" s="7" t="s">
        <v>31</v>
      </c>
      <c r="K46" s="7" t="s">
        <v>125</v>
      </c>
      <c r="L46" s="7" t="s">
        <v>31</v>
      </c>
      <c r="M46" s="7" t="s">
        <v>125</v>
      </c>
      <c r="N46" s="7" t="s">
        <v>31</v>
      </c>
      <c r="O46" s="67" t="s">
        <v>125</v>
      </c>
    </row>
    <row r="47" spans="2:15" x14ac:dyDescent="0.25">
      <c r="B47" s="174" t="s">
        <v>124</v>
      </c>
      <c r="C47" s="151">
        <f>AVERAGE(C39:C46)</f>
        <v>8.1058706253749992</v>
      </c>
      <c r="D47" s="151">
        <f t="shared" ref="D47:G47" si="0">AVERAGE(D39:D46)</f>
        <v>9.2990481028947372</v>
      </c>
      <c r="E47" s="151">
        <f t="shared" si="0"/>
        <v>9.4557654938922582</v>
      </c>
      <c r="F47" s="148">
        <f t="shared" si="0"/>
        <v>10.741387490903659</v>
      </c>
      <c r="G47" s="148">
        <f t="shared" si="0"/>
        <v>10.990333528812645</v>
      </c>
      <c r="H47" s="156"/>
      <c r="I47" s="84" t="s">
        <v>94</v>
      </c>
      <c r="J47" s="14">
        <f>D47</f>
        <v>9.2990481028947372</v>
      </c>
      <c r="K47" s="14">
        <f>D48</f>
        <v>1.065583021950449</v>
      </c>
      <c r="L47" s="14">
        <f>F47</f>
        <v>10.741387490903659</v>
      </c>
      <c r="M47" s="14">
        <f>F48</f>
        <v>0.61826739411203691</v>
      </c>
      <c r="N47" s="14">
        <f>L47*0.92</f>
        <v>9.8820764916313664</v>
      </c>
      <c r="O47" s="135">
        <f>0.92*M47</f>
        <v>0.56880600258307401</v>
      </c>
    </row>
    <row r="48" spans="2:15" x14ac:dyDescent="0.25">
      <c r="B48" s="174" t="s">
        <v>125</v>
      </c>
      <c r="C48" s="151">
        <f>_xlfn.STDEV.S(C39:C46)</f>
        <v>2.2084849689005144</v>
      </c>
      <c r="D48" s="151">
        <f>_xlfn.STDEV.S(D39:D46)</f>
        <v>1.065583021950449</v>
      </c>
      <c r="E48" s="151">
        <f>_xlfn.STDEV.S(E39:E46)</f>
        <v>2.0577250960417355</v>
      </c>
      <c r="F48" s="148">
        <f>_xlfn.STDEV.S(F39:F46)</f>
        <v>0.61826739411203691</v>
      </c>
      <c r="G48" s="148">
        <f>_xlfn.STDEV.S(G39:G46)</f>
        <v>0.79149520193670087</v>
      </c>
      <c r="H48" s="156"/>
      <c r="I48" s="84" t="s">
        <v>85</v>
      </c>
      <c r="J48" s="14">
        <f>D58</f>
        <v>3.0006954495638585</v>
      </c>
      <c r="K48" s="14">
        <f>D59</f>
        <v>0.54335714074191754</v>
      </c>
      <c r="L48" s="14">
        <f>F58</f>
        <v>4.0007786269244825</v>
      </c>
      <c r="M48" s="14">
        <f>F59</f>
        <v>0.22125992586662843</v>
      </c>
      <c r="N48" s="14">
        <f t="shared" ref="N48:N50" si="1">L48*0.92</f>
        <v>3.6807163367705242</v>
      </c>
      <c r="O48" s="135">
        <f t="shared" ref="O48:O50" si="2">0.92*M48</f>
        <v>0.20355913179729818</v>
      </c>
    </row>
    <row r="49" spans="2:15" x14ac:dyDescent="0.25">
      <c r="B49" s="173"/>
      <c r="C49" s="150"/>
      <c r="D49" s="152"/>
      <c r="E49" s="152"/>
      <c r="F49" s="149"/>
      <c r="G49" s="149"/>
      <c r="I49" s="84" t="s">
        <v>161</v>
      </c>
      <c r="J49" s="14">
        <f>D68</f>
        <v>3.0337785965159374</v>
      </c>
      <c r="K49" s="14">
        <f>D69</f>
        <v>0.38663366393898696</v>
      </c>
      <c r="L49" s="14">
        <f>F68</f>
        <v>3.576953797544276</v>
      </c>
      <c r="M49" s="14">
        <f>F69</f>
        <v>0.2754393685893462</v>
      </c>
      <c r="N49" s="14">
        <f t="shared" si="1"/>
        <v>3.290797493740734</v>
      </c>
      <c r="O49" s="135">
        <f t="shared" si="2"/>
        <v>0.25340421910219851</v>
      </c>
    </row>
    <row r="50" spans="2:15" x14ac:dyDescent="0.25">
      <c r="B50" s="173" t="s">
        <v>85</v>
      </c>
      <c r="C50" s="181">
        <v>1.9674893330000001</v>
      </c>
      <c r="D50" s="181">
        <v>2.8379402482269502</v>
      </c>
      <c r="E50" s="181">
        <v>3.7385388297872342</v>
      </c>
      <c r="F50" s="182">
        <v>3.9047375147124099</v>
      </c>
      <c r="G50" s="183">
        <v>4.3269001613040796</v>
      </c>
      <c r="I50" s="84" t="s">
        <v>162</v>
      </c>
      <c r="J50" s="14">
        <f>D73</f>
        <v>2.3153521347501069</v>
      </c>
      <c r="K50" s="14">
        <f>D74</f>
        <v>0.26243091364662663</v>
      </c>
      <c r="L50" s="14">
        <f>F73</f>
        <v>3.3396144356271753</v>
      </c>
      <c r="M50" s="14">
        <f>F74</f>
        <v>0.13295957636305256</v>
      </c>
      <c r="N50" s="14">
        <f t="shared" si="1"/>
        <v>3.0724452807770013</v>
      </c>
      <c r="O50" s="135">
        <f t="shared" si="2"/>
        <v>0.12232281025400836</v>
      </c>
    </row>
    <row r="51" spans="2:15" x14ac:dyDescent="0.25">
      <c r="B51" s="173" t="s">
        <v>85</v>
      </c>
      <c r="C51" s="184">
        <v>2.2839386670000001</v>
      </c>
      <c r="D51" s="184">
        <v>2.6692685006113148</v>
      </c>
      <c r="E51" s="184">
        <v>3.5662886073135489</v>
      </c>
      <c r="F51" s="179">
        <v>3.8169056150104801</v>
      </c>
      <c r="G51" s="185">
        <v>4.1920821997555198</v>
      </c>
      <c r="I51" s="12"/>
      <c r="J51" s="6"/>
      <c r="K51" s="6"/>
      <c r="L51" s="6"/>
      <c r="M51" s="6"/>
      <c r="N51" s="6"/>
      <c r="O51" s="159"/>
    </row>
    <row r="52" spans="2:15" x14ac:dyDescent="0.25">
      <c r="B52" s="173" t="s">
        <v>85</v>
      </c>
      <c r="C52" s="184">
        <v>2.1841883329999998</v>
      </c>
      <c r="D52" s="184">
        <v>2.6642459140137844</v>
      </c>
      <c r="E52" s="184">
        <v>3.4545677496991583</v>
      </c>
      <c r="F52" s="179">
        <v>4.0201559279985402</v>
      </c>
      <c r="G52" s="185">
        <v>4.3576012812606804</v>
      </c>
      <c r="I52" s="12"/>
      <c r="J52" s="253" t="s">
        <v>165</v>
      </c>
      <c r="K52" s="253"/>
      <c r="L52" s="253"/>
      <c r="M52" s="253"/>
      <c r="N52" s="253"/>
      <c r="O52" s="263"/>
    </row>
    <row r="53" spans="2:15" x14ac:dyDescent="0.25">
      <c r="B53" s="173" t="s">
        <v>85</v>
      </c>
      <c r="C53" s="184">
        <v>1.9640496670000001</v>
      </c>
      <c r="D53" s="184">
        <v>2.3001557784743993</v>
      </c>
      <c r="E53" s="184">
        <v>3.005988317659352</v>
      </c>
      <c r="F53" s="179">
        <v>3.6273595700610199</v>
      </c>
      <c r="G53" s="185">
        <v>4.1133271529103199</v>
      </c>
      <c r="I53" s="12"/>
      <c r="J53" s="253" t="s">
        <v>160</v>
      </c>
      <c r="K53" s="253"/>
      <c r="L53" s="253" t="s">
        <v>164</v>
      </c>
      <c r="M53" s="253"/>
      <c r="N53" s="253" t="s">
        <v>166</v>
      </c>
      <c r="O53" s="263"/>
    </row>
    <row r="54" spans="2:15" x14ac:dyDescent="0.25">
      <c r="B54" s="173" t="s">
        <v>85</v>
      </c>
      <c r="C54" s="184">
        <v>1.9812479999999999</v>
      </c>
      <c r="D54" s="184">
        <v>3.604722239603702</v>
      </c>
      <c r="E54" s="184">
        <v>4.26386837439708</v>
      </c>
      <c r="F54" s="179">
        <v>3.9756615512498401</v>
      </c>
      <c r="G54" s="185">
        <v>4.5181369925699899</v>
      </c>
      <c r="I54" s="84"/>
      <c r="J54" s="7" t="s">
        <v>31</v>
      </c>
      <c r="K54" s="7" t="s">
        <v>125</v>
      </c>
      <c r="L54" s="7" t="s">
        <v>31</v>
      </c>
      <c r="M54" s="7" t="s">
        <v>125</v>
      </c>
      <c r="N54" s="7" t="s">
        <v>31</v>
      </c>
      <c r="O54" s="67" t="s">
        <v>125</v>
      </c>
    </row>
    <row r="55" spans="2:15" x14ac:dyDescent="0.25">
      <c r="B55" s="173" t="s">
        <v>85</v>
      </c>
      <c r="C55" s="184">
        <v>2.5281549999999999</v>
      </c>
      <c r="D55" s="184">
        <v>3.8641361702127659</v>
      </c>
      <c r="E55" s="184">
        <v>4.4795755252241412</v>
      </c>
      <c r="F55" s="179">
        <v>4.2725280329171698</v>
      </c>
      <c r="G55" s="185">
        <v>4.4610062128246604</v>
      </c>
      <c r="I55" s="84" t="s">
        <v>94</v>
      </c>
      <c r="J55" s="14">
        <f>E47</f>
        <v>9.4557654938922582</v>
      </c>
      <c r="K55" s="14">
        <f>E48</f>
        <v>2.0577250960417355</v>
      </c>
      <c r="L55" s="14">
        <f>G47</f>
        <v>10.990333528812645</v>
      </c>
      <c r="M55" s="14">
        <f>G48</f>
        <v>0.79149520193670087</v>
      </c>
      <c r="N55" s="14">
        <f>L55*0.92</f>
        <v>10.111106846507633</v>
      </c>
      <c r="O55" s="135">
        <f>M55*0.92</f>
        <v>0.72817558578176478</v>
      </c>
    </row>
    <row r="56" spans="2:15" x14ac:dyDescent="0.25">
      <c r="B56" s="173" t="s">
        <v>85</v>
      </c>
      <c r="C56" s="184">
        <v>3.5978913330000002</v>
      </c>
      <c r="D56" s="184">
        <v>3.3596286674693965</v>
      </c>
      <c r="E56" s="184">
        <v>3.0230134858518962</v>
      </c>
      <c r="F56" s="179">
        <v>4.2663878089258498</v>
      </c>
      <c r="G56" s="185">
        <v>4.0722143487945202</v>
      </c>
      <c r="I56" s="84" t="s">
        <v>85</v>
      </c>
      <c r="J56" s="14">
        <f>E58</f>
        <v>3.4733481762324936</v>
      </c>
      <c r="K56" s="14">
        <f>E59</f>
        <v>0.71937139354052015</v>
      </c>
      <c r="L56" s="14">
        <f>G58</f>
        <v>4.2518603949173963</v>
      </c>
      <c r="M56" s="14">
        <f>G59</f>
        <v>0.19417058053085817</v>
      </c>
      <c r="N56" s="14">
        <f t="shared" ref="N56:O58" si="3">L56*0.92</f>
        <v>3.9117115633240047</v>
      </c>
      <c r="O56" s="135">
        <f t="shared" si="3"/>
        <v>0.17863693408838952</v>
      </c>
    </row>
    <row r="57" spans="2:15" x14ac:dyDescent="0.25">
      <c r="B57" s="173" t="s">
        <v>85</v>
      </c>
      <c r="C57" s="186">
        <v>3.2676833329999999</v>
      </c>
      <c r="D57" s="186">
        <v>2.7054660778985511</v>
      </c>
      <c r="E57" s="186">
        <v>2.2549445199275366</v>
      </c>
      <c r="F57" s="187">
        <v>4.1224929945205497</v>
      </c>
      <c r="G57" s="188">
        <v>3.9736148099194</v>
      </c>
      <c r="I57" s="84" t="s">
        <v>161</v>
      </c>
      <c r="J57" s="14">
        <f>E68</f>
        <v>3.0264203190103354</v>
      </c>
      <c r="K57" s="14">
        <f>E69</f>
        <v>0.37672756297214133</v>
      </c>
      <c r="L57" s="14">
        <f>G68</f>
        <v>3.5871747915174055</v>
      </c>
      <c r="M57" s="14">
        <f>G69</f>
        <v>0.27912176569022862</v>
      </c>
      <c r="N57" s="14">
        <f t="shared" si="3"/>
        <v>3.300200808196013</v>
      </c>
      <c r="O57" s="135">
        <f t="shared" si="3"/>
        <v>0.25679202443501031</v>
      </c>
    </row>
    <row r="58" spans="2:15" x14ac:dyDescent="0.25">
      <c r="B58" s="174" t="s">
        <v>124</v>
      </c>
      <c r="C58" s="151">
        <f>AVERAGE(C50:C57)</f>
        <v>2.4718304582500004</v>
      </c>
      <c r="D58" s="151">
        <f t="shared" ref="D58:G58" si="4">AVERAGE(D50:D57)</f>
        <v>3.0006954495638585</v>
      </c>
      <c r="E58" s="151">
        <f t="shared" si="4"/>
        <v>3.4733481762324936</v>
      </c>
      <c r="F58" s="148">
        <f t="shared" si="4"/>
        <v>4.0007786269244825</v>
      </c>
      <c r="G58" s="148">
        <f t="shared" si="4"/>
        <v>4.2518603949173963</v>
      </c>
      <c r="I58" s="88" t="s">
        <v>162</v>
      </c>
      <c r="J58" s="137">
        <f>E73</f>
        <v>2.4013341464501803</v>
      </c>
      <c r="K58" s="137">
        <f>E74</f>
        <v>2.4156528985816831E-2</v>
      </c>
      <c r="L58" s="137">
        <f>G73</f>
        <v>3.2899142167988797</v>
      </c>
      <c r="M58" s="137">
        <f>G74</f>
        <v>0.15101892251363924</v>
      </c>
      <c r="N58" s="137">
        <f t="shared" si="3"/>
        <v>3.0267210794549695</v>
      </c>
      <c r="O58" s="138">
        <f t="shared" si="3"/>
        <v>0.13893740871254812</v>
      </c>
    </row>
    <row r="59" spans="2:15" x14ac:dyDescent="0.25">
      <c r="B59" s="174" t="s">
        <v>125</v>
      </c>
      <c r="C59" s="151">
        <f>_xlfn.STDEV.S(C50:C57)</f>
        <v>0.62968031733286334</v>
      </c>
      <c r="D59" s="151">
        <f>_xlfn.STDEV.S(D50:D57)</f>
        <v>0.54335714074191754</v>
      </c>
      <c r="E59" s="151">
        <f>_xlfn.STDEV.S(E50:E57)</f>
        <v>0.71937139354052015</v>
      </c>
      <c r="F59" s="148">
        <f>_xlfn.STDEV.S(F50:F57)</f>
        <v>0.22125992586662843</v>
      </c>
      <c r="G59" s="148">
        <f>_xlfn.STDEV.S(G50:G57)</f>
        <v>0.19417058053085817</v>
      </c>
    </row>
    <row r="60" spans="2:15" x14ac:dyDescent="0.25">
      <c r="B60" s="173"/>
      <c r="C60" s="150"/>
      <c r="D60" s="152"/>
      <c r="E60" s="152"/>
      <c r="F60" s="149"/>
      <c r="G60" s="149"/>
    </row>
    <row r="61" spans="2:15" x14ac:dyDescent="0.25">
      <c r="B61" s="173" t="s">
        <v>149</v>
      </c>
      <c r="C61" s="181">
        <v>1.698446667</v>
      </c>
      <c r="D61" s="181">
        <v>2.6912221135560985</v>
      </c>
      <c r="E61" s="181">
        <v>3.5706591143710948</v>
      </c>
      <c r="F61" s="182">
        <v>3.1653299619025201</v>
      </c>
      <c r="G61" s="183">
        <v>3.4718962177010599</v>
      </c>
    </row>
    <row r="62" spans="2:15" x14ac:dyDescent="0.25">
      <c r="B62" s="173" t="s">
        <v>149</v>
      </c>
      <c r="C62" s="184">
        <v>2.7937066669999999</v>
      </c>
      <c r="D62" s="184">
        <v>2.8832800161079235</v>
      </c>
      <c r="E62" s="184">
        <v>2.9386041679250985</v>
      </c>
      <c r="F62" s="179">
        <v>3.6813757434339398</v>
      </c>
      <c r="G62" s="185">
        <v>3.77926337228108</v>
      </c>
    </row>
    <row r="63" spans="2:15" x14ac:dyDescent="0.25">
      <c r="B63" s="173" t="s">
        <v>149</v>
      </c>
      <c r="C63" s="184">
        <v>2.7937066669999999</v>
      </c>
      <c r="D63" s="184">
        <v>2.7262288591903929</v>
      </c>
      <c r="E63" s="184">
        <v>2.8669767189618445</v>
      </c>
      <c r="F63" s="179">
        <v>3.7240013563591901</v>
      </c>
      <c r="G63" s="185">
        <v>3.6933002364025902</v>
      </c>
    </row>
    <row r="64" spans="2:15" x14ac:dyDescent="0.25">
      <c r="B64" s="173" t="s">
        <v>149</v>
      </c>
      <c r="C64" s="184">
        <v>2.7873573330000001</v>
      </c>
      <c r="D64" s="184">
        <v>3.1301152107642181</v>
      </c>
      <c r="E64" s="184">
        <v>3.3025143277620095</v>
      </c>
      <c r="F64" s="179">
        <v>3.7652031492284901</v>
      </c>
      <c r="G64" s="185">
        <v>3.86113302549869</v>
      </c>
    </row>
    <row r="65" spans="2:7" x14ac:dyDescent="0.25">
      <c r="B65" s="173" t="s">
        <v>149</v>
      </c>
      <c r="C65" s="184">
        <v>2.6222746670000001</v>
      </c>
      <c r="D65" s="184">
        <v>3.3691352770263499</v>
      </c>
      <c r="E65" s="184">
        <v>3.1128336639615268</v>
      </c>
      <c r="F65" s="179">
        <v>3.8326566243795201</v>
      </c>
      <c r="G65" s="185">
        <v>3.7719662944942902</v>
      </c>
    </row>
    <row r="66" spans="2:7" x14ac:dyDescent="0.25">
      <c r="B66" s="173" t="s">
        <v>149</v>
      </c>
      <c r="C66" s="184">
        <v>3.1079986669999999</v>
      </c>
      <c r="D66" s="184">
        <v>3.7043100827185338</v>
      </c>
      <c r="E66" s="184">
        <v>3.0291344958640729</v>
      </c>
      <c r="F66" s="179">
        <v>3.67185394680972</v>
      </c>
      <c r="G66" s="185">
        <v>3.4795492505018402</v>
      </c>
    </row>
    <row r="67" spans="2:7" x14ac:dyDescent="0.25">
      <c r="B67" s="173" t="s">
        <v>149</v>
      </c>
      <c r="C67" s="186">
        <v>2.6667200000000002</v>
      </c>
      <c r="D67" s="186">
        <v>2.7321586162480456</v>
      </c>
      <c r="E67" s="186">
        <v>2.3642197442266997</v>
      </c>
      <c r="F67" s="187">
        <v>3.19825580069655</v>
      </c>
      <c r="G67" s="188">
        <v>3.0531151437422901</v>
      </c>
    </row>
    <row r="68" spans="2:7" x14ac:dyDescent="0.25">
      <c r="B68" s="174" t="s">
        <v>124</v>
      </c>
      <c r="C68" s="151">
        <f>AVERAGE(C61:C67)</f>
        <v>2.6386015239999998</v>
      </c>
      <c r="D68" s="151">
        <f t="shared" ref="D68:G68" si="5">AVERAGE(D61:D67)</f>
        <v>3.0337785965159374</v>
      </c>
      <c r="E68" s="151">
        <f t="shared" si="5"/>
        <v>3.0264203190103354</v>
      </c>
      <c r="F68" s="148">
        <f t="shared" si="5"/>
        <v>3.576953797544276</v>
      </c>
      <c r="G68" s="148">
        <f t="shared" si="5"/>
        <v>3.5871747915174055</v>
      </c>
    </row>
    <row r="69" spans="2:7" x14ac:dyDescent="0.25">
      <c r="B69" s="174" t="s">
        <v>125</v>
      </c>
      <c r="C69" s="151">
        <f>_xlfn.STDEV.S(C61:C67)</f>
        <v>0.44262955719778807</v>
      </c>
      <c r="D69" s="151">
        <f>_xlfn.STDEV.S(D61:D67)</f>
        <v>0.38663366393898696</v>
      </c>
      <c r="E69" s="151">
        <f>_xlfn.STDEV.S(E61:E67)</f>
        <v>0.37672756297214133</v>
      </c>
      <c r="F69" s="148">
        <f>_xlfn.STDEV.S(F61:F67)</f>
        <v>0.2754393685893462</v>
      </c>
      <c r="G69" s="148">
        <f>_xlfn.STDEV.S(G61:G67)</f>
        <v>0.27912176569022862</v>
      </c>
    </row>
    <row r="70" spans="2:7" x14ac:dyDescent="0.25">
      <c r="B70" s="173"/>
      <c r="C70" s="150"/>
      <c r="D70" s="152"/>
      <c r="E70" s="152"/>
      <c r="F70" s="149"/>
      <c r="G70" s="149"/>
    </row>
    <row r="71" spans="2:7" x14ac:dyDescent="0.25">
      <c r="B71" s="173" t="s">
        <v>101</v>
      </c>
      <c r="C71" s="181">
        <v>2.0540093330000002</v>
      </c>
      <c r="D71" s="181">
        <v>2.1297854561175962</v>
      </c>
      <c r="E71" s="181">
        <v>2.3842529009943796</v>
      </c>
      <c r="F71" s="182">
        <v>3.24559781755717</v>
      </c>
      <c r="G71" s="183">
        <v>3.1831277126019999</v>
      </c>
    </row>
    <row r="72" spans="2:7" x14ac:dyDescent="0.25">
      <c r="B72" s="173" t="s">
        <v>101</v>
      </c>
      <c r="C72" s="186">
        <v>3.2730813329999999</v>
      </c>
      <c r="D72" s="186">
        <v>2.5009188133826181</v>
      </c>
      <c r="E72" s="186">
        <v>2.4184153919059805</v>
      </c>
      <c r="F72" s="187">
        <v>3.4336310536971801</v>
      </c>
      <c r="G72" s="188">
        <v>3.39670072099576</v>
      </c>
    </row>
    <row r="73" spans="2:7" x14ac:dyDescent="0.25">
      <c r="B73" s="174" t="s">
        <v>124</v>
      </c>
      <c r="C73" s="151">
        <f>AVERAGE(C71:C72)</f>
        <v>2.6635453330000001</v>
      </c>
      <c r="D73" s="151">
        <f>AVERAGE(D71:D72)</f>
        <v>2.3153521347501069</v>
      </c>
      <c r="E73" s="151">
        <f>AVERAGE(E71:E72)</f>
        <v>2.4013341464501803</v>
      </c>
      <c r="F73" s="148">
        <f>AVERAGE(F71:F72)</f>
        <v>3.3396144356271753</v>
      </c>
      <c r="G73" s="148">
        <f>AVERAGE(G71:G72)</f>
        <v>3.2899142167988797</v>
      </c>
    </row>
    <row r="74" spans="2:7" x14ac:dyDescent="0.25">
      <c r="B74" s="174" t="s">
        <v>125</v>
      </c>
      <c r="C74" s="151">
        <f>_xlfn.STDEV.S(C71:C72)</f>
        <v>0.86201407795464657</v>
      </c>
      <c r="D74" s="151">
        <f>_xlfn.STDEV.S(D71:D72)</f>
        <v>0.26243091364662663</v>
      </c>
      <c r="E74" s="151">
        <f>_xlfn.STDEV.S(E71:E72)</f>
        <v>2.4156528985816831E-2</v>
      </c>
      <c r="F74" s="148">
        <f>_xlfn.STDEV.S(F71:F72)</f>
        <v>0.13295957636305256</v>
      </c>
      <c r="G74" s="148">
        <f>_xlfn.STDEV.S(G71:G72)</f>
        <v>0.15101892251363924</v>
      </c>
    </row>
    <row r="75" spans="2:7" x14ac:dyDescent="0.25">
      <c r="B75" s="130"/>
      <c r="C75" s="130"/>
    </row>
    <row r="76" spans="2:7" x14ac:dyDescent="0.25">
      <c r="B76" s="130"/>
      <c r="C76" s="130"/>
    </row>
    <row r="77" spans="2:7" x14ac:dyDescent="0.25">
      <c r="B77" s="130"/>
      <c r="C77" s="130"/>
    </row>
    <row r="78" spans="2:7" x14ac:dyDescent="0.25">
      <c r="B78" s="130" t="s">
        <v>82</v>
      </c>
      <c r="C78" s="130" t="s">
        <v>7</v>
      </c>
    </row>
    <row r="79" spans="2:7" x14ac:dyDescent="0.25">
      <c r="B79" s="139" t="s">
        <v>94</v>
      </c>
      <c r="C79" s="172">
        <v>10.350281919282599</v>
      </c>
    </row>
    <row r="80" spans="2:7" x14ac:dyDescent="0.25">
      <c r="B80" s="173" t="s">
        <v>94</v>
      </c>
      <c r="C80" s="172">
        <v>9.8377066991375699</v>
      </c>
    </row>
    <row r="81" spans="2:3" x14ac:dyDescent="0.25">
      <c r="B81" s="173" t="s">
        <v>94</v>
      </c>
      <c r="C81" s="172">
        <v>11.436834599485801</v>
      </c>
    </row>
    <row r="82" spans="2:3" x14ac:dyDescent="0.25">
      <c r="B82" s="173" t="s">
        <v>94</v>
      </c>
      <c r="C82" s="172">
        <v>11.4145874111115</v>
      </c>
    </row>
    <row r="83" spans="2:3" x14ac:dyDescent="0.25">
      <c r="B83" s="174" t="s">
        <v>94</v>
      </c>
      <c r="C83" s="145">
        <v>11.2526278797462</v>
      </c>
    </row>
    <row r="84" spans="2:3" x14ac:dyDescent="0.25">
      <c r="B84" s="173" t="s">
        <v>94</v>
      </c>
      <c r="C84" s="172">
        <v>10.148277448843499</v>
      </c>
    </row>
    <row r="85" spans="2:3" x14ac:dyDescent="0.25">
      <c r="B85" s="173" t="s">
        <v>94</v>
      </c>
      <c r="C85" s="172">
        <v>10.465967298829201</v>
      </c>
    </row>
    <row r="86" spans="2:3" x14ac:dyDescent="0.25">
      <c r="B86" s="173" t="s">
        <v>94</v>
      </c>
      <c r="C86" s="172">
        <v>11.0248166707929</v>
      </c>
    </row>
    <row r="87" spans="2:3" x14ac:dyDescent="0.25">
      <c r="B87" s="173" t="s">
        <v>85</v>
      </c>
      <c r="C87" s="172">
        <v>3.9047375147124099</v>
      </c>
    </row>
    <row r="88" spans="2:3" x14ac:dyDescent="0.25">
      <c r="B88" s="173" t="s">
        <v>85</v>
      </c>
      <c r="C88" s="172">
        <v>3.8169056150104801</v>
      </c>
    </row>
    <row r="89" spans="2:3" x14ac:dyDescent="0.25">
      <c r="B89" s="173" t="s">
        <v>85</v>
      </c>
      <c r="C89" s="172">
        <v>4.0201559279985402</v>
      </c>
    </row>
    <row r="90" spans="2:3" x14ac:dyDescent="0.25">
      <c r="B90" s="173" t="s">
        <v>85</v>
      </c>
      <c r="C90" s="172">
        <v>3.6273595700610199</v>
      </c>
    </row>
    <row r="91" spans="2:3" x14ac:dyDescent="0.25">
      <c r="B91" s="173" t="s">
        <v>85</v>
      </c>
      <c r="C91" s="172">
        <v>3.9756615512498401</v>
      </c>
    </row>
    <row r="92" spans="2:3" x14ac:dyDescent="0.25">
      <c r="B92" s="173" t="s">
        <v>85</v>
      </c>
      <c r="C92" s="172">
        <v>4.2725280329171698</v>
      </c>
    </row>
    <row r="93" spans="2:3" x14ac:dyDescent="0.25">
      <c r="B93" s="173" t="s">
        <v>85</v>
      </c>
      <c r="C93" s="172">
        <v>4.2663878089258498</v>
      </c>
    </row>
    <row r="94" spans="2:3" x14ac:dyDescent="0.25">
      <c r="B94" s="173" t="s">
        <v>85</v>
      </c>
      <c r="C94" s="172">
        <v>4.1224929945205497</v>
      </c>
    </row>
    <row r="95" spans="2:3" x14ac:dyDescent="0.25">
      <c r="B95" s="173" t="s">
        <v>90</v>
      </c>
      <c r="C95" s="172">
        <v>3.1653299619025201</v>
      </c>
    </row>
    <row r="96" spans="2:3" x14ac:dyDescent="0.25">
      <c r="B96" s="173" t="s">
        <v>90</v>
      </c>
      <c r="C96" s="172">
        <v>3.6813757434339398</v>
      </c>
    </row>
    <row r="97" spans="2:3" x14ac:dyDescent="0.25">
      <c r="B97" s="173" t="s">
        <v>90</v>
      </c>
      <c r="C97" s="172">
        <v>3.7240013563591901</v>
      </c>
    </row>
    <row r="98" spans="2:3" x14ac:dyDescent="0.25">
      <c r="B98" s="173" t="s">
        <v>90</v>
      </c>
      <c r="C98" s="172">
        <v>3.7652031492284901</v>
      </c>
    </row>
    <row r="99" spans="2:3" x14ac:dyDescent="0.25">
      <c r="B99" s="173" t="s">
        <v>90</v>
      </c>
      <c r="C99" s="172">
        <v>3.8326566243795201</v>
      </c>
    </row>
    <row r="100" spans="2:3" x14ac:dyDescent="0.25">
      <c r="B100" s="173" t="s">
        <v>90</v>
      </c>
      <c r="C100" s="172">
        <v>3.67185394680972</v>
      </c>
    </row>
    <row r="101" spans="2:3" x14ac:dyDescent="0.25">
      <c r="B101" s="173" t="s">
        <v>90</v>
      </c>
      <c r="C101" s="172">
        <v>3.19825580069655</v>
      </c>
    </row>
    <row r="102" spans="2:3" x14ac:dyDescent="0.25">
      <c r="B102" s="173" t="s">
        <v>101</v>
      </c>
      <c r="C102" s="172">
        <v>3.24559781755717</v>
      </c>
    </row>
    <row r="103" spans="2:3" x14ac:dyDescent="0.25">
      <c r="B103" s="173" t="s">
        <v>101</v>
      </c>
      <c r="C103" s="172">
        <v>3.4336310536971801</v>
      </c>
    </row>
    <row r="104" spans="2:3" x14ac:dyDescent="0.25">
      <c r="B104" s="130"/>
      <c r="C104" s="130"/>
    </row>
    <row r="105" spans="2:3" x14ac:dyDescent="0.25">
      <c r="B105" s="130"/>
      <c r="C105" s="130"/>
    </row>
    <row r="106" spans="2:3" x14ac:dyDescent="0.25">
      <c r="B106" s="130"/>
      <c r="C106" s="130"/>
    </row>
    <row r="107" spans="2:3" x14ac:dyDescent="0.25">
      <c r="B107" s="130"/>
      <c r="C107" s="130"/>
    </row>
    <row r="108" spans="2:3" x14ac:dyDescent="0.25">
      <c r="B108" s="130"/>
      <c r="C108" s="130"/>
    </row>
    <row r="109" spans="2:3" x14ac:dyDescent="0.25">
      <c r="B109" s="130"/>
      <c r="C109" s="130"/>
    </row>
    <row r="110" spans="2:3" x14ac:dyDescent="0.25">
      <c r="B110" s="130"/>
      <c r="C110" s="130"/>
    </row>
    <row r="111" spans="2:3" x14ac:dyDescent="0.25">
      <c r="B111" s="130"/>
      <c r="C111" s="130"/>
    </row>
    <row r="112" spans="2:3" x14ac:dyDescent="0.25">
      <c r="B112" s="130"/>
      <c r="C112" s="130"/>
    </row>
    <row r="113" spans="2:3" x14ac:dyDescent="0.25">
      <c r="B113" s="130"/>
      <c r="C113" s="130"/>
    </row>
    <row r="114" spans="2:3" x14ac:dyDescent="0.25">
      <c r="B114" s="130"/>
      <c r="C114" s="130"/>
    </row>
    <row r="115" spans="2:3" x14ac:dyDescent="0.25">
      <c r="B115" s="130"/>
      <c r="C115" s="130"/>
    </row>
    <row r="116" spans="2:3" x14ac:dyDescent="0.25">
      <c r="B116" s="130"/>
      <c r="C116" s="130"/>
    </row>
    <row r="117" spans="2:3" x14ac:dyDescent="0.25">
      <c r="B117" s="130"/>
      <c r="C117" s="130"/>
    </row>
    <row r="118" spans="2:3" x14ac:dyDescent="0.25">
      <c r="B118" s="130"/>
      <c r="C118" s="130"/>
    </row>
    <row r="119" spans="2:3" x14ac:dyDescent="0.25">
      <c r="B119" s="130"/>
      <c r="C119" s="130"/>
    </row>
    <row r="120" spans="2:3" x14ac:dyDescent="0.25">
      <c r="B120" s="130"/>
      <c r="C120" s="130"/>
    </row>
    <row r="121" spans="2:3" x14ac:dyDescent="0.25">
      <c r="B121" s="130"/>
      <c r="C121" s="130"/>
    </row>
    <row r="122" spans="2:3" x14ac:dyDescent="0.25">
      <c r="B122" s="130"/>
      <c r="C122" s="130"/>
    </row>
    <row r="123" spans="2:3" x14ac:dyDescent="0.25">
      <c r="B123" s="130"/>
      <c r="C123" s="130"/>
    </row>
    <row r="124" spans="2:3" x14ac:dyDescent="0.25">
      <c r="B124" s="130"/>
      <c r="C124" s="130"/>
    </row>
    <row r="125" spans="2:3" x14ac:dyDescent="0.25">
      <c r="B125" s="130"/>
      <c r="C125" s="130"/>
    </row>
    <row r="126" spans="2:3" x14ac:dyDescent="0.25">
      <c r="B126" s="130"/>
      <c r="C126" s="130"/>
    </row>
    <row r="127" spans="2:3" x14ac:dyDescent="0.25">
      <c r="B127" s="130"/>
      <c r="C127" s="130"/>
    </row>
    <row r="128" spans="2:3" x14ac:dyDescent="0.25">
      <c r="B128" s="130"/>
      <c r="C128" s="130"/>
    </row>
    <row r="129" spans="2:3" x14ac:dyDescent="0.25">
      <c r="B129" s="130"/>
      <c r="C129" s="130"/>
    </row>
  </sheetData>
  <mergeCells count="11">
    <mergeCell ref="J52:O52"/>
    <mergeCell ref="J53:K53"/>
    <mergeCell ref="L53:M53"/>
    <mergeCell ref="N53:O53"/>
    <mergeCell ref="C33:E33"/>
    <mergeCell ref="F37:G37"/>
    <mergeCell ref="I42:O42"/>
    <mergeCell ref="J44:O44"/>
    <mergeCell ref="J45:K45"/>
    <mergeCell ref="L45:M45"/>
    <mergeCell ref="N45:O4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opLeftCell="J1" workbookViewId="0">
      <selection activeCell="F58" sqref="F58"/>
    </sheetView>
  </sheetViews>
  <sheetFormatPr defaultRowHeight="15" x14ac:dyDescent="0.25"/>
  <cols>
    <col min="3" max="3" width="15.42578125" customWidth="1"/>
    <col min="4" max="4" width="25.28515625" customWidth="1"/>
    <col min="5" max="5" width="38.85546875" customWidth="1"/>
    <col min="6" max="6" width="34.42578125" customWidth="1"/>
    <col min="7" max="7" width="34.7109375" customWidth="1"/>
    <col min="8" max="8" width="33.7109375" customWidth="1"/>
  </cols>
  <sheetData>
    <row r="2" spans="1:10" x14ac:dyDescent="0.25">
      <c r="A2" s="140"/>
      <c r="B2" s="140"/>
      <c r="C2" s="140"/>
      <c r="D2" s="140"/>
      <c r="E2" s="250" t="s">
        <v>113</v>
      </c>
      <c r="F2" s="250"/>
      <c r="G2" s="140"/>
      <c r="H2" s="140"/>
      <c r="J2" s="229" t="s">
        <v>216</v>
      </c>
    </row>
    <row r="3" spans="1:10" x14ac:dyDescent="0.25">
      <c r="A3" s="210" t="s">
        <v>82</v>
      </c>
      <c r="B3" s="210" t="s">
        <v>83</v>
      </c>
      <c r="C3" s="210" t="s">
        <v>133</v>
      </c>
      <c r="D3" s="210" t="s">
        <v>127</v>
      </c>
      <c r="E3" s="228" t="s">
        <v>128</v>
      </c>
      <c r="F3" s="228" t="s">
        <v>131</v>
      </c>
      <c r="G3" s="228" t="s">
        <v>213</v>
      </c>
      <c r="H3" s="228" t="s">
        <v>214</v>
      </c>
      <c r="J3" s="211" t="s">
        <v>217</v>
      </c>
    </row>
    <row r="4" spans="1:10" x14ac:dyDescent="0.25">
      <c r="A4" s="139" t="s">
        <v>85</v>
      </c>
      <c r="B4" s="139">
        <v>81</v>
      </c>
      <c r="C4" s="139" t="str">
        <f>(A4&amp;"-"&amp;B4)</f>
        <v>Lung-81</v>
      </c>
      <c r="D4" s="139">
        <v>14</v>
      </c>
      <c r="E4" s="230">
        <v>1.9674893330000001</v>
      </c>
      <c r="F4" s="231">
        <v>2.8379402482269502</v>
      </c>
      <c r="G4" s="231">
        <v>2.795428723404255</v>
      </c>
      <c r="H4" s="231">
        <v>2.7730429078014183</v>
      </c>
    </row>
    <row r="5" spans="1:10" x14ac:dyDescent="0.25">
      <c r="A5" s="209" t="s">
        <v>85</v>
      </c>
      <c r="B5" s="209">
        <v>84</v>
      </c>
      <c r="C5" s="139" t="str">
        <f t="shared" ref="C5:C28" si="0">(A5&amp;"-"&amp;B5)</f>
        <v>Lung-84</v>
      </c>
      <c r="D5" s="209">
        <v>14</v>
      </c>
      <c r="E5" s="232">
        <v>2.2839386670000001</v>
      </c>
      <c r="F5" s="231">
        <v>2.6692685006113148</v>
      </c>
      <c r="G5" s="231">
        <v>2.577169389796599</v>
      </c>
      <c r="H5" s="231">
        <v>2.9765331554962766</v>
      </c>
    </row>
    <row r="6" spans="1:10" x14ac:dyDescent="0.25">
      <c r="A6" s="209" t="s">
        <v>85</v>
      </c>
      <c r="B6" s="209">
        <v>77</v>
      </c>
      <c r="C6" s="139" t="str">
        <f t="shared" si="0"/>
        <v>Lung-77</v>
      </c>
      <c r="D6" s="209">
        <v>14</v>
      </c>
      <c r="E6" s="232">
        <v>2.1841883329999998</v>
      </c>
      <c r="F6" s="231">
        <v>2.6642459140137844</v>
      </c>
      <c r="G6" s="231">
        <v>2.6264287714692047</v>
      </c>
      <c r="H6" s="231">
        <v>2.8081768296685268</v>
      </c>
    </row>
    <row r="7" spans="1:10" x14ac:dyDescent="0.25">
      <c r="A7" s="209" t="s">
        <v>85</v>
      </c>
      <c r="B7" s="209">
        <v>79</v>
      </c>
      <c r="C7" s="139" t="str">
        <f t="shared" si="0"/>
        <v>Lung-79</v>
      </c>
      <c r="D7" s="209">
        <v>14</v>
      </c>
      <c r="E7" s="232">
        <v>1.9640496670000001</v>
      </c>
      <c r="F7" s="231">
        <v>2.3001557784743993</v>
      </c>
      <c r="G7" s="231">
        <v>2.4694434482758618</v>
      </c>
      <c r="H7" s="231">
        <v>2.5200140961337514</v>
      </c>
    </row>
    <row r="8" spans="1:10" x14ac:dyDescent="0.25">
      <c r="A8" s="209" t="s">
        <v>90</v>
      </c>
      <c r="B8" s="209">
        <v>85</v>
      </c>
      <c r="C8" s="139" t="str">
        <f t="shared" si="0"/>
        <v>ST-85</v>
      </c>
      <c r="D8" s="209">
        <v>14</v>
      </c>
      <c r="E8" s="232">
        <v>1.698446667</v>
      </c>
      <c r="F8" s="231">
        <v>2.6912221135560985</v>
      </c>
      <c r="G8" s="231">
        <v>2.7178717196414017</v>
      </c>
      <c r="H8" s="231">
        <v>2.6147662048356426</v>
      </c>
    </row>
    <row r="9" spans="1:10" x14ac:dyDescent="0.25">
      <c r="A9" s="209" t="s">
        <v>85</v>
      </c>
      <c r="B9" s="209">
        <v>68</v>
      </c>
      <c r="C9" s="139" t="str">
        <f t="shared" si="0"/>
        <v>Lung-68</v>
      </c>
      <c r="D9" s="209">
        <v>13</v>
      </c>
      <c r="E9" s="232">
        <v>1.9812479999999999</v>
      </c>
      <c r="F9" s="231">
        <v>3.604722239603702</v>
      </c>
      <c r="G9" s="231">
        <v>3.5655770303741354</v>
      </c>
      <c r="H9" s="231">
        <v>3.8541216138704213</v>
      </c>
    </row>
    <row r="10" spans="1:10" x14ac:dyDescent="0.25">
      <c r="A10" s="209" t="s">
        <v>85</v>
      </c>
      <c r="B10" s="209">
        <v>72</v>
      </c>
      <c r="C10" s="139" t="str">
        <f t="shared" si="0"/>
        <v>Lung-72</v>
      </c>
      <c r="D10" s="209">
        <v>13</v>
      </c>
      <c r="E10" s="232">
        <v>2.5281549999999999</v>
      </c>
      <c r="F10" s="231">
        <v>3.8641361702127659</v>
      </c>
      <c r="G10" s="231">
        <v>3.5697415763414959</v>
      </c>
      <c r="H10" s="231">
        <v>4.2003701458584235</v>
      </c>
    </row>
    <row r="11" spans="1:10" x14ac:dyDescent="0.25">
      <c r="A11" s="209" t="s">
        <v>94</v>
      </c>
      <c r="B11" s="209">
        <v>63</v>
      </c>
      <c r="C11" s="139" t="str">
        <f t="shared" si="0"/>
        <v>Bone-63</v>
      </c>
      <c r="D11" s="209">
        <v>13</v>
      </c>
      <c r="E11" s="232">
        <v>5.544168</v>
      </c>
      <c r="F11" s="231">
        <v>9.003121389305349</v>
      </c>
      <c r="G11" s="231">
        <v>8.728937668665667</v>
      </c>
      <c r="H11" s="231">
        <v>10.260655747126437</v>
      </c>
    </row>
    <row r="12" spans="1:10" x14ac:dyDescent="0.25">
      <c r="A12" s="209" t="s">
        <v>94</v>
      </c>
      <c r="B12" s="209">
        <v>65</v>
      </c>
      <c r="C12" s="139" t="str">
        <f t="shared" si="0"/>
        <v>Bone-65</v>
      </c>
      <c r="D12" s="209">
        <v>13</v>
      </c>
      <c r="E12" s="232">
        <v>5.2471589999999999</v>
      </c>
      <c r="F12" s="231">
        <v>10.150819148667424</v>
      </c>
      <c r="G12" s="231">
        <v>9.1641655298724256</v>
      </c>
      <c r="H12" s="231">
        <v>11.390909776430464</v>
      </c>
    </row>
    <row r="13" spans="1:10" x14ac:dyDescent="0.25">
      <c r="A13" s="209" t="s">
        <v>94</v>
      </c>
      <c r="B13" s="209">
        <v>76</v>
      </c>
      <c r="C13" s="139" t="str">
        <f t="shared" si="0"/>
        <v>Bone-76</v>
      </c>
      <c r="D13" s="209">
        <v>13</v>
      </c>
      <c r="E13" s="232">
        <v>6.7322040000000003</v>
      </c>
      <c r="F13" s="231">
        <v>10.891457641098151</v>
      </c>
      <c r="G13" s="231">
        <v>10.426791740308706</v>
      </c>
      <c r="H13" s="231">
        <v>11.333570719924589</v>
      </c>
    </row>
    <row r="14" spans="1:10" x14ac:dyDescent="0.25">
      <c r="A14" s="209" t="s">
        <v>90</v>
      </c>
      <c r="B14" s="209">
        <v>58</v>
      </c>
      <c r="C14" s="139" t="str">
        <f t="shared" si="0"/>
        <v>ST-58</v>
      </c>
      <c r="D14" s="209">
        <v>12</v>
      </c>
      <c r="E14" s="232">
        <v>2.7937066669999999</v>
      </c>
      <c r="F14" s="231">
        <v>2.8832800161079235</v>
      </c>
      <c r="G14" s="231">
        <v>2.8678429477499248</v>
      </c>
      <c r="H14" s="231">
        <v>2.9250847478103292</v>
      </c>
    </row>
    <row r="15" spans="1:10" x14ac:dyDescent="0.25">
      <c r="A15" s="209" t="s">
        <v>90</v>
      </c>
      <c r="B15" s="209">
        <v>59</v>
      </c>
      <c r="C15" s="139" t="str">
        <f t="shared" si="0"/>
        <v>ST-59</v>
      </c>
      <c r="D15" s="209">
        <v>12</v>
      </c>
      <c r="E15" s="232">
        <v>2.7937066669999999</v>
      </c>
      <c r="F15" s="231">
        <v>2.7262288591903929</v>
      </c>
      <c r="G15" s="231">
        <v>2.571092620569436</v>
      </c>
      <c r="H15" s="231">
        <v>2.8882825876428431</v>
      </c>
    </row>
    <row r="16" spans="1:10" x14ac:dyDescent="0.25">
      <c r="A16" s="209" t="s">
        <v>90</v>
      </c>
      <c r="B16" s="209">
        <v>60</v>
      </c>
      <c r="C16" s="139" t="str">
        <f t="shared" si="0"/>
        <v>ST-60</v>
      </c>
      <c r="D16" s="209">
        <v>12</v>
      </c>
      <c r="E16" s="232">
        <v>2.7873573330000001</v>
      </c>
      <c r="F16" s="231">
        <v>3.1301152107642181</v>
      </c>
      <c r="G16" s="231">
        <v>3.1799727951224637</v>
      </c>
      <c r="H16" s="231">
        <v>3.0993797119730897</v>
      </c>
    </row>
    <row r="17" spans="1:8" x14ac:dyDescent="0.25">
      <c r="A17" s="209" t="s">
        <v>101</v>
      </c>
      <c r="B17" s="209">
        <v>51</v>
      </c>
      <c r="C17" s="139" t="str">
        <f t="shared" si="0"/>
        <v>ST/Bone-51</v>
      </c>
      <c r="D17" s="209">
        <v>12</v>
      </c>
      <c r="E17" s="232">
        <v>2.0540093330000002</v>
      </c>
      <c r="F17" s="231">
        <v>2.1297854561175962</v>
      </c>
      <c r="G17" s="231">
        <v>2.1321736619109384</v>
      </c>
      <c r="H17" s="231">
        <v>2.1401617985300478</v>
      </c>
    </row>
    <row r="18" spans="1:8" x14ac:dyDescent="0.25">
      <c r="A18" s="209" t="s">
        <v>90</v>
      </c>
      <c r="B18" s="209">
        <v>50</v>
      </c>
      <c r="C18" s="139" t="str">
        <f t="shared" si="0"/>
        <v>ST-50</v>
      </c>
      <c r="D18" s="209">
        <v>11</v>
      </c>
      <c r="E18" s="232">
        <v>2.6222746670000001</v>
      </c>
      <c r="F18" s="231">
        <v>3.3691352770263499</v>
      </c>
      <c r="G18" s="231">
        <v>3.3252414788097377</v>
      </c>
      <c r="H18" s="231">
        <v>3.1677963330327623</v>
      </c>
    </row>
    <row r="19" spans="1:8" x14ac:dyDescent="0.25">
      <c r="A19" s="209" t="s">
        <v>94</v>
      </c>
      <c r="B19" s="209">
        <v>39</v>
      </c>
      <c r="C19" s="139" t="str">
        <f t="shared" si="0"/>
        <v>Bone-39</v>
      </c>
      <c r="D19" s="209">
        <v>11</v>
      </c>
      <c r="E19" s="232">
        <v>11.374344669999999</v>
      </c>
      <c r="F19" s="231">
        <v>10.433068757259003</v>
      </c>
      <c r="G19" s="231">
        <v>10.658888608207512</v>
      </c>
      <c r="H19" s="231">
        <v>10.268255400696866</v>
      </c>
    </row>
    <row r="20" spans="1:8" x14ac:dyDescent="0.25">
      <c r="A20" s="210" t="s">
        <v>94</v>
      </c>
      <c r="B20" s="210">
        <v>37</v>
      </c>
      <c r="C20" s="139" t="str">
        <f t="shared" si="0"/>
        <v>Bone-37</v>
      </c>
      <c r="D20" s="210">
        <v>11</v>
      </c>
      <c r="E20" s="232">
        <v>9.8672989999999992</v>
      </c>
      <c r="F20" s="231">
        <v>8.5958946356490333</v>
      </c>
      <c r="G20" s="231">
        <v>8.1696229551731445</v>
      </c>
      <c r="H20" s="231">
        <v>9.4975153282345453</v>
      </c>
    </row>
    <row r="21" spans="1:8" x14ac:dyDescent="0.25">
      <c r="A21" s="209" t="s">
        <v>94</v>
      </c>
      <c r="B21" s="209">
        <v>38</v>
      </c>
      <c r="C21" s="139" t="str">
        <f t="shared" si="0"/>
        <v>Bone-38</v>
      </c>
      <c r="D21" s="209">
        <v>11</v>
      </c>
      <c r="E21" s="232">
        <v>7.4692263329999999</v>
      </c>
      <c r="F21" s="231">
        <v>7.8069810187820146</v>
      </c>
      <c r="G21" s="231">
        <v>7.7669115063555285</v>
      </c>
      <c r="H21" s="231">
        <v>7.7343550275090118</v>
      </c>
    </row>
    <row r="22" spans="1:8" x14ac:dyDescent="0.25">
      <c r="A22" s="209" t="s">
        <v>101</v>
      </c>
      <c r="B22" s="209">
        <v>44</v>
      </c>
      <c r="C22" s="139" t="str">
        <f t="shared" si="0"/>
        <v>ST/Bone-44</v>
      </c>
      <c r="D22" s="209">
        <v>11</v>
      </c>
      <c r="E22" s="232">
        <v>3.2730813329999999</v>
      </c>
      <c r="F22" s="231">
        <v>2.5009188133826181</v>
      </c>
      <c r="G22" s="231">
        <v>2.4944196379490098</v>
      </c>
      <c r="H22" s="231">
        <v>2.6699876409818977</v>
      </c>
    </row>
    <row r="23" spans="1:8" x14ac:dyDescent="0.25">
      <c r="A23" s="209" t="s">
        <v>85</v>
      </c>
      <c r="B23" s="209">
        <v>48</v>
      </c>
      <c r="C23" s="139" t="str">
        <f t="shared" si="0"/>
        <v>Lung-48</v>
      </c>
      <c r="D23" s="209">
        <v>11</v>
      </c>
      <c r="E23" s="232">
        <v>3.5978913330000002</v>
      </c>
      <c r="F23" s="231">
        <v>3.3596286674693965</v>
      </c>
      <c r="G23" s="231">
        <v>3.2722391832229589</v>
      </c>
      <c r="H23" s="231">
        <v>3.2955361428858114</v>
      </c>
    </row>
    <row r="24" spans="1:8" x14ac:dyDescent="0.25">
      <c r="A24" s="209" t="s">
        <v>94</v>
      </c>
      <c r="B24" s="209">
        <v>30</v>
      </c>
      <c r="C24" s="139" t="str">
        <f t="shared" si="0"/>
        <v>Bone-30</v>
      </c>
      <c r="D24" s="209">
        <v>10</v>
      </c>
      <c r="E24" s="232">
        <v>9.7792963329999996</v>
      </c>
      <c r="F24" s="231">
        <v>8.7248570652730812</v>
      </c>
      <c r="G24" s="231">
        <v>8.8465945383748323</v>
      </c>
      <c r="H24" s="231">
        <v>9.2104543190900703</v>
      </c>
    </row>
    <row r="25" spans="1:8" x14ac:dyDescent="0.25">
      <c r="A25" s="209" t="s">
        <v>94</v>
      </c>
      <c r="B25" s="209">
        <v>33</v>
      </c>
      <c r="C25" s="139" t="str">
        <f t="shared" si="0"/>
        <v>Bone-33</v>
      </c>
      <c r="D25" s="209">
        <v>10</v>
      </c>
      <c r="E25" s="232">
        <v>8.8332676669999994</v>
      </c>
      <c r="F25" s="231">
        <v>8.7861851671238451</v>
      </c>
      <c r="G25" s="231">
        <v>8.9598569948186526</v>
      </c>
      <c r="H25" s="231">
        <v>9.6679552575434311</v>
      </c>
    </row>
    <row r="26" spans="1:8" x14ac:dyDescent="0.25">
      <c r="A26" s="209" t="s">
        <v>90</v>
      </c>
      <c r="B26" s="209">
        <v>34</v>
      </c>
      <c r="C26" s="139" t="str">
        <f t="shared" si="0"/>
        <v>ST-34</v>
      </c>
      <c r="D26" s="209">
        <v>10</v>
      </c>
      <c r="E26" s="232">
        <v>3.1079986669999999</v>
      </c>
      <c r="F26" s="231">
        <v>3.7043100827185338</v>
      </c>
      <c r="G26" s="231">
        <v>3.6237191146881287</v>
      </c>
      <c r="H26" s="231">
        <v>3.3481980773530067</v>
      </c>
    </row>
    <row r="27" spans="1:8" x14ac:dyDescent="0.25">
      <c r="A27" s="209" t="s">
        <v>90</v>
      </c>
      <c r="B27" s="209">
        <v>35</v>
      </c>
      <c r="C27" s="139" t="str">
        <f t="shared" si="0"/>
        <v>ST-35</v>
      </c>
      <c r="D27" s="209">
        <v>10</v>
      </c>
      <c r="E27" s="232">
        <v>2.6667200000000002</v>
      </c>
      <c r="F27" s="231">
        <v>2.7321586162480456</v>
      </c>
      <c r="G27" s="231">
        <v>2.615879768147944</v>
      </c>
      <c r="H27" s="231">
        <v>2.5321975526727392</v>
      </c>
    </row>
    <row r="28" spans="1:8" x14ac:dyDescent="0.25">
      <c r="A28" s="209" t="s">
        <v>85</v>
      </c>
      <c r="B28" s="209">
        <v>28</v>
      </c>
      <c r="C28" s="139" t="str">
        <f t="shared" si="0"/>
        <v>Lung-28</v>
      </c>
      <c r="D28" s="209">
        <v>10</v>
      </c>
      <c r="E28" s="232">
        <v>3.2676833329999999</v>
      </c>
      <c r="F28" s="231">
        <v>2.7054660778985511</v>
      </c>
      <c r="G28" s="231">
        <v>2.6762102173913043</v>
      </c>
      <c r="H28" s="231">
        <v>2.6691065579710149</v>
      </c>
    </row>
  </sheetData>
  <mergeCells count="1">
    <mergeCell ref="E2:F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J58" sqref="J58"/>
    </sheetView>
  </sheetViews>
  <sheetFormatPr defaultColWidth="9.140625" defaultRowHeight="15" x14ac:dyDescent="0.25"/>
  <cols>
    <col min="1" max="2" width="9.140625" style="225"/>
    <col min="3" max="3" width="15.42578125" style="225" customWidth="1"/>
    <col min="4" max="4" width="25.28515625" style="225" customWidth="1"/>
    <col min="5" max="5" width="34.42578125" style="225" customWidth="1"/>
    <col min="6" max="6" width="34.7109375" style="225" customWidth="1"/>
    <col min="7" max="16384" width="9.140625" style="225"/>
  </cols>
  <sheetData>
    <row r="2" spans="1:8" x14ac:dyDescent="0.25">
      <c r="A2" s="140"/>
      <c r="B2" s="140"/>
      <c r="C2" s="140"/>
      <c r="D2" s="140"/>
      <c r="E2" s="226"/>
      <c r="F2" s="140"/>
      <c r="H2" s="229" t="s">
        <v>216</v>
      </c>
    </row>
    <row r="3" spans="1:8" x14ac:dyDescent="0.25">
      <c r="A3" s="226" t="s">
        <v>82</v>
      </c>
      <c r="B3" s="226" t="s">
        <v>83</v>
      </c>
      <c r="C3" s="226" t="s">
        <v>133</v>
      </c>
      <c r="D3" s="226" t="s">
        <v>127</v>
      </c>
      <c r="E3" s="228" t="s">
        <v>132</v>
      </c>
      <c r="F3" s="228" t="s">
        <v>215</v>
      </c>
      <c r="H3" s="211" t="s">
        <v>217</v>
      </c>
    </row>
    <row r="4" spans="1:8" x14ac:dyDescent="0.25">
      <c r="A4" s="139" t="s">
        <v>85</v>
      </c>
      <c r="B4" s="139">
        <v>81</v>
      </c>
      <c r="C4" s="139" t="str">
        <f>(A4&amp;"-"&amp;B4)</f>
        <v>Lung-81</v>
      </c>
      <c r="D4" s="139">
        <v>14</v>
      </c>
      <c r="E4" s="231">
        <v>3.7385388297872342</v>
      </c>
      <c r="F4" s="231">
        <v>3.6669170333643213</v>
      </c>
    </row>
    <row r="5" spans="1:8" x14ac:dyDescent="0.25">
      <c r="A5" s="227" t="s">
        <v>85</v>
      </c>
      <c r="B5" s="227">
        <v>84</v>
      </c>
      <c r="C5" s="139" t="str">
        <f t="shared" ref="C5:C28" si="0">(A5&amp;"-"&amp;B5)</f>
        <v>Lung-84</v>
      </c>
      <c r="D5" s="227">
        <v>14</v>
      </c>
      <c r="E5" s="231">
        <v>3.5662886073135489</v>
      </c>
      <c r="F5" s="231">
        <v>2.8367444792854433</v>
      </c>
    </row>
    <row r="6" spans="1:8" x14ac:dyDescent="0.25">
      <c r="A6" s="227" t="s">
        <v>85</v>
      </c>
      <c r="B6" s="227">
        <v>77</v>
      </c>
      <c r="C6" s="139" t="str">
        <f t="shared" si="0"/>
        <v>Lung-77</v>
      </c>
      <c r="D6" s="227">
        <v>14</v>
      </c>
      <c r="E6" s="231">
        <v>3.4545677496991583</v>
      </c>
      <c r="F6" s="231">
        <v>3.2057026650514837</v>
      </c>
    </row>
    <row r="7" spans="1:8" x14ac:dyDescent="0.25">
      <c r="A7" s="227" t="s">
        <v>85</v>
      </c>
      <c r="B7" s="227">
        <v>79</v>
      </c>
      <c r="C7" s="139" t="str">
        <f t="shared" si="0"/>
        <v>Lung-79</v>
      </c>
      <c r="D7" s="227">
        <v>14</v>
      </c>
      <c r="E7" s="231">
        <v>3.005988317659352</v>
      </c>
      <c r="F7" s="231">
        <v>2.611212167191526</v>
      </c>
    </row>
    <row r="8" spans="1:8" x14ac:dyDescent="0.25">
      <c r="A8" s="227" t="s">
        <v>90</v>
      </c>
      <c r="B8" s="227">
        <v>85</v>
      </c>
      <c r="C8" s="139" t="str">
        <f t="shared" si="0"/>
        <v>ST-85</v>
      </c>
      <c r="D8" s="227">
        <v>14</v>
      </c>
      <c r="E8" s="231">
        <v>3.5706591143710948</v>
      </c>
      <c r="F8" s="231">
        <v>3.0054630922986476</v>
      </c>
    </row>
    <row r="9" spans="1:8" x14ac:dyDescent="0.25">
      <c r="A9" s="227" t="s">
        <v>85</v>
      </c>
      <c r="B9" s="227">
        <v>68</v>
      </c>
      <c r="C9" s="139" t="str">
        <f t="shared" si="0"/>
        <v>Lung-68</v>
      </c>
      <c r="D9" s="227">
        <v>13</v>
      </c>
      <c r="E9" s="231">
        <v>4.26386837439708</v>
      </c>
      <c r="F9" s="231">
        <v>2.905987002710027</v>
      </c>
    </row>
    <row r="10" spans="1:8" x14ac:dyDescent="0.25">
      <c r="A10" s="227" t="s">
        <v>85</v>
      </c>
      <c r="B10" s="227">
        <v>72</v>
      </c>
      <c r="C10" s="139" t="str">
        <f t="shared" si="0"/>
        <v>Lung-72</v>
      </c>
      <c r="D10" s="227">
        <v>13</v>
      </c>
      <c r="E10" s="231">
        <v>4.4795755252241412</v>
      </c>
      <c r="F10" s="231">
        <v>3.0584118251649901</v>
      </c>
    </row>
    <row r="11" spans="1:8" x14ac:dyDescent="0.25">
      <c r="A11" s="227" t="s">
        <v>94</v>
      </c>
      <c r="B11" s="227">
        <v>63</v>
      </c>
      <c r="C11" s="139" t="str">
        <f t="shared" si="0"/>
        <v>Bone-63</v>
      </c>
      <c r="D11" s="227">
        <v>13</v>
      </c>
      <c r="E11" s="231">
        <v>10.9005551974013</v>
      </c>
      <c r="F11" s="231">
        <v>7.1541487274806981</v>
      </c>
    </row>
    <row r="12" spans="1:8" x14ac:dyDescent="0.25">
      <c r="A12" s="227" t="s">
        <v>94</v>
      </c>
      <c r="B12" s="227">
        <v>65</v>
      </c>
      <c r="C12" s="139" t="str">
        <f t="shared" si="0"/>
        <v>Bone-65</v>
      </c>
      <c r="D12" s="227">
        <v>13</v>
      </c>
      <c r="E12" s="231">
        <v>11.237930529240874</v>
      </c>
      <c r="F12" s="231">
        <v>8.7430725592143279</v>
      </c>
    </row>
    <row r="13" spans="1:8" x14ac:dyDescent="0.25">
      <c r="A13" s="227" t="s">
        <v>94</v>
      </c>
      <c r="B13" s="227">
        <v>76</v>
      </c>
      <c r="C13" s="139" t="str">
        <f t="shared" si="0"/>
        <v>Bone-76</v>
      </c>
      <c r="D13" s="227">
        <v>13</v>
      </c>
      <c r="E13" s="231">
        <v>12.729901472840817</v>
      </c>
      <c r="F13" s="231">
        <v>10.335239044481055</v>
      </c>
    </row>
    <row r="14" spans="1:8" x14ac:dyDescent="0.25">
      <c r="A14" s="227" t="s">
        <v>90</v>
      </c>
      <c r="B14" s="227">
        <v>58</v>
      </c>
      <c r="C14" s="139" t="str">
        <f t="shared" si="0"/>
        <v>ST-58</v>
      </c>
      <c r="D14" s="227">
        <v>12</v>
      </c>
      <c r="E14" s="231">
        <v>2.9386041679250985</v>
      </c>
      <c r="F14" s="231">
        <v>2.7096386478981138</v>
      </c>
    </row>
    <row r="15" spans="1:8" x14ac:dyDescent="0.25">
      <c r="A15" s="227" t="s">
        <v>90</v>
      </c>
      <c r="B15" s="227">
        <v>59</v>
      </c>
      <c r="C15" s="139" t="str">
        <f t="shared" si="0"/>
        <v>ST-59</v>
      </c>
      <c r="D15" s="227">
        <v>12</v>
      </c>
      <c r="E15" s="231">
        <v>2.8669767189618445</v>
      </c>
      <c r="F15" s="231">
        <v>2.657974412735391</v>
      </c>
    </row>
    <row r="16" spans="1:8" x14ac:dyDescent="0.25">
      <c r="A16" s="227" t="s">
        <v>90</v>
      </c>
      <c r="B16" s="227">
        <v>60</v>
      </c>
      <c r="C16" s="139" t="str">
        <f t="shared" si="0"/>
        <v>ST-60</v>
      </c>
      <c r="D16" s="227">
        <v>12</v>
      </c>
      <c r="E16" s="231">
        <v>3.3025143277620095</v>
      </c>
      <c r="F16" s="231">
        <v>2.9170874048706246</v>
      </c>
    </row>
    <row r="17" spans="1:6" x14ac:dyDescent="0.25">
      <c r="A17" s="227" t="s">
        <v>101</v>
      </c>
      <c r="B17" s="227">
        <v>51</v>
      </c>
      <c r="C17" s="139" t="str">
        <f t="shared" si="0"/>
        <v>ST/Bone-51</v>
      </c>
      <c r="D17" s="227">
        <v>12</v>
      </c>
      <c r="E17" s="231">
        <v>2.3842529009943796</v>
      </c>
      <c r="F17" s="231">
        <v>2.1542266599428479</v>
      </c>
    </row>
    <row r="18" spans="1:6" x14ac:dyDescent="0.25">
      <c r="A18" s="227" t="s">
        <v>90</v>
      </c>
      <c r="B18" s="227">
        <v>50</v>
      </c>
      <c r="C18" s="139" t="str">
        <f t="shared" si="0"/>
        <v>ST-50</v>
      </c>
      <c r="D18" s="227">
        <v>11</v>
      </c>
      <c r="E18" s="231">
        <v>3.1128336639615268</v>
      </c>
      <c r="F18" s="231">
        <v>2.5389463559742191</v>
      </c>
    </row>
    <row r="19" spans="1:6" x14ac:dyDescent="0.25">
      <c r="A19" s="227" t="s">
        <v>94</v>
      </c>
      <c r="B19" s="227">
        <v>39</v>
      </c>
      <c r="C19" s="139" t="str">
        <f t="shared" si="0"/>
        <v>Bone-39</v>
      </c>
      <c r="D19" s="227">
        <v>11</v>
      </c>
      <c r="E19" s="231">
        <v>10.127397473867596</v>
      </c>
      <c r="F19" s="231">
        <v>6.8589525086329486</v>
      </c>
    </row>
    <row r="20" spans="1:6" x14ac:dyDescent="0.25">
      <c r="A20" s="226" t="s">
        <v>94</v>
      </c>
      <c r="B20" s="226">
        <v>37</v>
      </c>
      <c r="C20" s="139" t="str">
        <f t="shared" si="0"/>
        <v>Bone-37</v>
      </c>
      <c r="D20" s="226">
        <v>11</v>
      </c>
      <c r="E20" s="231">
        <v>8.0399185787125571</v>
      </c>
      <c r="F20" s="231">
        <v>6.0584175336209096</v>
      </c>
    </row>
    <row r="21" spans="1:6" x14ac:dyDescent="0.25">
      <c r="A21" s="227" t="s">
        <v>94</v>
      </c>
      <c r="B21" s="227">
        <v>38</v>
      </c>
      <c r="C21" s="139" t="str">
        <f t="shared" si="0"/>
        <v>Bone-38</v>
      </c>
      <c r="D21" s="227">
        <v>11</v>
      </c>
      <c r="E21" s="231">
        <v>7.8141810092961475</v>
      </c>
      <c r="F21" s="231">
        <v>5.0570716575178238</v>
      </c>
    </row>
    <row r="22" spans="1:6" x14ac:dyDescent="0.25">
      <c r="A22" s="227" t="s">
        <v>101</v>
      </c>
      <c r="B22" s="227">
        <v>44</v>
      </c>
      <c r="C22" s="139" t="str">
        <f t="shared" si="0"/>
        <v>ST/Bone-44</v>
      </c>
      <c r="D22" s="227">
        <v>11</v>
      </c>
      <c r="E22" s="231">
        <v>2.4184153919059805</v>
      </c>
      <c r="F22" s="231">
        <v>1.4343721212121212</v>
      </c>
    </row>
    <row r="23" spans="1:6" x14ac:dyDescent="0.25">
      <c r="A23" s="227" t="s">
        <v>85</v>
      </c>
      <c r="B23" s="227">
        <v>48</v>
      </c>
      <c r="C23" s="139" t="str">
        <f t="shared" si="0"/>
        <v>Lung-48</v>
      </c>
      <c r="D23" s="227">
        <v>11</v>
      </c>
      <c r="E23" s="231">
        <v>3.0230134858518962</v>
      </c>
      <c r="F23" s="231">
        <v>2.1078603157517044</v>
      </c>
    </row>
    <row r="24" spans="1:6" x14ac:dyDescent="0.25">
      <c r="A24" s="227" t="s">
        <v>94</v>
      </c>
      <c r="B24" s="227">
        <v>30</v>
      </c>
      <c r="C24" s="139" t="str">
        <f t="shared" si="0"/>
        <v>Bone-30</v>
      </c>
      <c r="D24" s="227">
        <v>10</v>
      </c>
      <c r="E24" s="231">
        <v>7.2606257915770049</v>
      </c>
      <c r="F24" s="231">
        <v>5.3295910671323234</v>
      </c>
    </row>
    <row r="25" spans="1:6" x14ac:dyDescent="0.25">
      <c r="A25" s="227" t="s">
        <v>94</v>
      </c>
      <c r="B25" s="227">
        <v>33</v>
      </c>
      <c r="C25" s="139" t="str">
        <f t="shared" si="0"/>
        <v>Bone-33</v>
      </c>
      <c r="D25" s="227">
        <v>10</v>
      </c>
      <c r="E25" s="231">
        <v>7.5356138982017669</v>
      </c>
      <c r="F25" s="231">
        <v>5.901028671989013</v>
      </c>
    </row>
    <row r="26" spans="1:6" x14ac:dyDescent="0.25">
      <c r="A26" s="227" t="s">
        <v>90</v>
      </c>
      <c r="B26" s="227">
        <v>34</v>
      </c>
      <c r="C26" s="139" t="str">
        <f t="shared" si="0"/>
        <v>ST-34</v>
      </c>
      <c r="D26" s="227">
        <v>10</v>
      </c>
      <c r="E26" s="231">
        <v>3.0291344958640729</v>
      </c>
      <c r="F26" s="231">
        <v>2.4412149193899784</v>
      </c>
    </row>
    <row r="27" spans="1:6" x14ac:dyDescent="0.25">
      <c r="A27" s="227" t="s">
        <v>90</v>
      </c>
      <c r="B27" s="227">
        <v>35</v>
      </c>
      <c r="C27" s="139" t="str">
        <f t="shared" si="0"/>
        <v>ST-35</v>
      </c>
      <c r="D27" s="227">
        <v>10</v>
      </c>
      <c r="E27" s="231">
        <v>2.3642197442266997</v>
      </c>
      <c r="F27" s="231">
        <v>1.9495799527605553</v>
      </c>
    </row>
    <row r="28" spans="1:6" x14ac:dyDescent="0.25">
      <c r="A28" s="227" t="s">
        <v>85</v>
      </c>
      <c r="B28" s="227">
        <v>28</v>
      </c>
      <c r="C28" s="139" t="str">
        <f t="shared" si="0"/>
        <v>Lung-28</v>
      </c>
      <c r="D28" s="227">
        <v>10</v>
      </c>
      <c r="E28" s="231">
        <v>2.2549445199275366</v>
      </c>
      <c r="F28" s="231">
        <v>2.0006935390171141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70" zoomScaleNormal="70" workbookViewId="0">
      <selection activeCell="K45" sqref="K45"/>
    </sheetView>
  </sheetViews>
  <sheetFormatPr defaultRowHeight="15" x14ac:dyDescent="0.25"/>
  <cols>
    <col min="3" max="3" width="13.28515625" customWidth="1"/>
    <col min="5" max="5" width="36.140625" customWidth="1"/>
    <col min="6" max="6" width="49" customWidth="1"/>
    <col min="7" max="7" width="32.140625" customWidth="1"/>
    <col min="8" max="8" width="30.42578125" customWidth="1"/>
    <col min="9" max="9" width="6.42578125" customWidth="1"/>
    <col min="10" max="10" width="28.5703125" customWidth="1"/>
    <col min="11" max="11" width="32" customWidth="1"/>
    <col min="13" max="13" width="24.85546875" customWidth="1"/>
    <col min="14" max="14" width="41.140625" customWidth="1"/>
  </cols>
  <sheetData>
    <row r="1" spans="1:14" x14ac:dyDescent="0.25">
      <c r="A1" s="17" t="s">
        <v>178</v>
      </c>
      <c r="F1" s="162" t="s">
        <v>180</v>
      </c>
      <c r="G1" s="162" t="s">
        <v>181</v>
      </c>
    </row>
    <row r="2" spans="1:14" x14ac:dyDescent="0.25">
      <c r="M2" s="261" t="s">
        <v>179</v>
      </c>
      <c r="N2" s="261"/>
    </row>
    <row r="3" spans="1:14" x14ac:dyDescent="0.25">
      <c r="A3" s="140"/>
      <c r="B3" s="140"/>
      <c r="C3" s="140"/>
      <c r="D3" s="140"/>
      <c r="E3" s="251" t="s">
        <v>182</v>
      </c>
      <c r="F3" s="262"/>
      <c r="G3" s="250" t="s">
        <v>189</v>
      </c>
      <c r="H3" s="250"/>
      <c r="J3" s="254" t="s">
        <v>190</v>
      </c>
      <c r="K3" s="262"/>
      <c r="M3" s="252" t="s">
        <v>172</v>
      </c>
      <c r="N3" s="253"/>
    </row>
    <row r="4" spans="1:14" x14ac:dyDescent="0.25">
      <c r="A4" s="161" t="s">
        <v>82</v>
      </c>
      <c r="B4" s="161" t="s">
        <v>83</v>
      </c>
      <c r="C4" s="161" t="s">
        <v>133</v>
      </c>
      <c r="D4" s="161" t="s">
        <v>127</v>
      </c>
      <c r="E4" s="141" t="s">
        <v>131</v>
      </c>
      <c r="F4" s="141" t="s">
        <v>132</v>
      </c>
      <c r="G4" s="141" t="s">
        <v>134</v>
      </c>
      <c r="H4" s="141" t="s">
        <v>135</v>
      </c>
      <c r="J4" s="76" t="s">
        <v>134</v>
      </c>
      <c r="K4" s="11" t="s">
        <v>135</v>
      </c>
      <c r="M4" s="76" t="s">
        <v>134</v>
      </c>
      <c r="N4" s="165" t="s">
        <v>135</v>
      </c>
    </row>
    <row r="5" spans="1:14" x14ac:dyDescent="0.25">
      <c r="A5" s="139" t="s">
        <v>85</v>
      </c>
      <c r="B5" s="139">
        <v>81</v>
      </c>
      <c r="C5" s="139" t="str">
        <f>(A5&amp;"-"&amp;B5)</f>
        <v>Lung-81</v>
      </c>
      <c r="D5" s="139">
        <v>14</v>
      </c>
      <c r="E5" s="167">
        <v>2.8379402482269502</v>
      </c>
      <c r="F5" s="167">
        <v>3.7385388297872342</v>
      </c>
      <c r="G5" s="172">
        <v>3.86300178932213</v>
      </c>
      <c r="H5" s="36">
        <v>4.0919698520709398</v>
      </c>
      <c r="I5" s="36"/>
      <c r="J5" s="36">
        <v>3.9697882935190099</v>
      </c>
      <c r="K5" s="36">
        <v>4.4180246448854197</v>
      </c>
      <c r="L5" s="36"/>
      <c r="M5" s="172">
        <v>3.9047375147124099</v>
      </c>
      <c r="N5" s="36">
        <v>4.3269001613040796</v>
      </c>
    </row>
    <row r="6" spans="1:14" x14ac:dyDescent="0.25">
      <c r="A6" s="160" t="s">
        <v>85</v>
      </c>
      <c r="B6" s="160">
        <v>84</v>
      </c>
      <c r="C6" s="139" t="str">
        <f t="shared" ref="C6:C29" si="0">(A6&amp;"-"&amp;B6)</f>
        <v>Lung-84</v>
      </c>
      <c r="D6" s="160">
        <v>14</v>
      </c>
      <c r="E6" s="167">
        <v>2.6692685006113148</v>
      </c>
      <c r="F6" s="167">
        <v>3.5662886073135489</v>
      </c>
      <c r="G6" s="172">
        <v>3.6463141745559602</v>
      </c>
      <c r="H6" s="36">
        <v>4.0318134547067004</v>
      </c>
      <c r="I6" s="36"/>
      <c r="J6" s="36">
        <v>3.6300292326659398</v>
      </c>
      <c r="K6" s="36">
        <v>4.4643877854575598</v>
      </c>
      <c r="L6" s="36"/>
      <c r="M6" s="172">
        <v>3.8169056150104801</v>
      </c>
      <c r="N6" s="36">
        <v>4.1920821997555198</v>
      </c>
    </row>
    <row r="7" spans="1:14" x14ac:dyDescent="0.25">
      <c r="A7" s="160" t="s">
        <v>85</v>
      </c>
      <c r="B7" s="160">
        <v>77</v>
      </c>
      <c r="C7" s="139" t="str">
        <f t="shared" si="0"/>
        <v>Lung-77</v>
      </c>
      <c r="D7" s="160">
        <v>14</v>
      </c>
      <c r="E7" s="167">
        <v>2.6642459140137844</v>
      </c>
      <c r="F7" s="167">
        <v>3.4545677496991583</v>
      </c>
      <c r="G7" s="172">
        <v>3.51745845949173</v>
      </c>
      <c r="H7" s="36">
        <v>4.2980678051709198</v>
      </c>
      <c r="I7" s="36"/>
      <c r="J7" s="36">
        <v>3.58597979968473</v>
      </c>
      <c r="K7" s="36">
        <v>4.49428800663269</v>
      </c>
      <c r="L7" s="36"/>
      <c r="M7" s="172">
        <v>4.0201559279985402</v>
      </c>
      <c r="N7" s="36">
        <v>4.3576012812606804</v>
      </c>
    </row>
    <row r="8" spans="1:14" x14ac:dyDescent="0.25">
      <c r="A8" s="160" t="s">
        <v>85</v>
      </c>
      <c r="B8" s="160">
        <v>79</v>
      </c>
      <c r="C8" s="139" t="str">
        <f t="shared" si="0"/>
        <v>Lung-79</v>
      </c>
      <c r="D8" s="160">
        <v>14</v>
      </c>
      <c r="E8" s="167">
        <v>2.3001557784743993</v>
      </c>
      <c r="F8" s="167">
        <v>3.005988317659352</v>
      </c>
      <c r="G8" s="172">
        <v>3.3955438672002898</v>
      </c>
      <c r="H8" s="36">
        <v>4.1651186074458</v>
      </c>
      <c r="I8" s="36"/>
      <c r="J8" s="36">
        <v>3.2712265785644199</v>
      </c>
      <c r="K8" s="36">
        <v>3.9364175109574902</v>
      </c>
      <c r="L8" s="36"/>
      <c r="M8" s="172">
        <v>3.6273595700610199</v>
      </c>
      <c r="N8" s="36">
        <v>4.1133271529103199</v>
      </c>
    </row>
    <row r="9" spans="1:14" x14ac:dyDescent="0.25">
      <c r="A9" s="160" t="s">
        <v>90</v>
      </c>
      <c r="B9" s="160">
        <v>85</v>
      </c>
      <c r="C9" s="139" t="str">
        <f t="shared" si="0"/>
        <v>ST-85</v>
      </c>
      <c r="D9" s="160">
        <v>14</v>
      </c>
      <c r="E9" s="167">
        <v>2.6912221135560985</v>
      </c>
      <c r="F9" s="167">
        <v>3.5706591143710948</v>
      </c>
      <c r="G9" s="172">
        <v>3.1096230022131399</v>
      </c>
      <c r="H9" s="36">
        <v>3.5002836300667299</v>
      </c>
      <c r="I9" s="36"/>
      <c r="J9" s="36">
        <v>3.0633488503945001</v>
      </c>
      <c r="K9" s="36">
        <v>3.6834224847643799</v>
      </c>
      <c r="L9" s="36"/>
      <c r="M9" s="172">
        <v>3.1653299619025201</v>
      </c>
      <c r="N9" s="36">
        <v>3.4718962177010599</v>
      </c>
    </row>
    <row r="10" spans="1:14" x14ac:dyDescent="0.25">
      <c r="A10" s="160" t="s">
        <v>85</v>
      </c>
      <c r="B10" s="160">
        <v>68</v>
      </c>
      <c r="C10" s="139" t="str">
        <f t="shared" si="0"/>
        <v>Lung-68</v>
      </c>
      <c r="D10" s="160">
        <v>13</v>
      </c>
      <c r="E10" s="167">
        <v>3.604722239603702</v>
      </c>
      <c r="F10" s="167">
        <v>4.26386837439708</v>
      </c>
      <c r="G10" s="172">
        <v>3.9994215484336499</v>
      </c>
      <c r="H10" s="36">
        <v>4.1167087255432202</v>
      </c>
      <c r="I10" s="36"/>
      <c r="J10" s="36">
        <v>3.7800642710625598</v>
      </c>
      <c r="K10" s="36">
        <v>4.4642098079505699</v>
      </c>
      <c r="L10" s="36"/>
      <c r="M10" s="172">
        <v>3.9756615512498401</v>
      </c>
      <c r="N10" s="36">
        <v>4.5181369925699899</v>
      </c>
    </row>
    <row r="11" spans="1:14" x14ac:dyDescent="0.25">
      <c r="A11" s="160" t="s">
        <v>85</v>
      </c>
      <c r="B11" s="160">
        <v>72</v>
      </c>
      <c r="C11" s="139" t="str">
        <f t="shared" si="0"/>
        <v>Lung-72</v>
      </c>
      <c r="D11" s="160">
        <v>13</v>
      </c>
      <c r="E11" s="167">
        <v>3.8641361702127659</v>
      </c>
      <c r="F11" s="167">
        <v>4.4795755252241412</v>
      </c>
      <c r="G11" s="172">
        <v>3.8743923497698001</v>
      </c>
      <c r="H11" s="36">
        <v>4.0125918839512602</v>
      </c>
      <c r="I11" s="36"/>
      <c r="J11" s="36">
        <v>3.8832912251195402</v>
      </c>
      <c r="K11" s="36">
        <v>4.3853657723518698</v>
      </c>
      <c r="L11" s="36"/>
      <c r="M11" s="172">
        <v>4.2725280329171698</v>
      </c>
      <c r="N11" s="36">
        <v>4.4610062128246604</v>
      </c>
    </row>
    <row r="12" spans="1:14" x14ac:dyDescent="0.25">
      <c r="A12" s="160" t="s">
        <v>94</v>
      </c>
      <c r="B12" s="160">
        <v>63</v>
      </c>
      <c r="C12" s="139" t="str">
        <f t="shared" si="0"/>
        <v>Bone-63</v>
      </c>
      <c r="D12" s="160">
        <v>13</v>
      </c>
      <c r="E12" s="167">
        <v>9.003121389305349</v>
      </c>
      <c r="F12" s="167">
        <v>10.9005551974013</v>
      </c>
      <c r="G12" s="172">
        <v>10.6208077299147</v>
      </c>
      <c r="H12" s="36">
        <v>11.026596445862801</v>
      </c>
      <c r="I12" s="36"/>
      <c r="J12" s="36">
        <v>10.9785425189742</v>
      </c>
      <c r="K12" s="36">
        <v>12.038398573128299</v>
      </c>
      <c r="L12" s="36"/>
      <c r="M12" s="172">
        <v>10.350281919282599</v>
      </c>
      <c r="N12" s="36">
        <v>11.007018920093399</v>
      </c>
    </row>
    <row r="13" spans="1:14" x14ac:dyDescent="0.25">
      <c r="A13" s="160" t="s">
        <v>94</v>
      </c>
      <c r="B13" s="160">
        <v>65</v>
      </c>
      <c r="C13" s="139" t="str">
        <f t="shared" si="0"/>
        <v>Bone-65</v>
      </c>
      <c r="D13" s="160">
        <v>13</v>
      </c>
      <c r="E13" s="167">
        <v>10.150819148667424</v>
      </c>
      <c r="F13" s="167">
        <v>11.237930529240874</v>
      </c>
      <c r="G13" s="172">
        <v>9.9444932033344404</v>
      </c>
      <c r="H13" s="36">
        <v>10.427702134825299</v>
      </c>
      <c r="I13" s="36"/>
      <c r="J13" s="36">
        <v>10.7008976080623</v>
      </c>
      <c r="K13" s="36">
        <v>11.3389469706387</v>
      </c>
      <c r="L13" s="36"/>
      <c r="M13" s="172">
        <v>9.8377066991375699</v>
      </c>
      <c r="N13" s="36">
        <v>10.734713334391399</v>
      </c>
    </row>
    <row r="14" spans="1:14" x14ac:dyDescent="0.25">
      <c r="A14" s="160" t="s">
        <v>94</v>
      </c>
      <c r="B14" s="160">
        <v>76</v>
      </c>
      <c r="C14" s="139" t="str">
        <f t="shared" si="0"/>
        <v>Bone-76</v>
      </c>
      <c r="D14" s="160">
        <v>13</v>
      </c>
      <c r="E14" s="167">
        <v>10.891457641098151</v>
      </c>
      <c r="F14" s="167">
        <v>12.729901472840817</v>
      </c>
      <c r="G14" s="172">
        <v>11.016807682978101</v>
      </c>
      <c r="H14" s="36">
        <v>11.467090775675</v>
      </c>
      <c r="I14" s="36"/>
      <c r="J14" s="36">
        <v>11.225931253697</v>
      </c>
      <c r="K14" s="36">
        <v>11.947630044560899</v>
      </c>
      <c r="L14" s="36"/>
      <c r="M14" s="172">
        <v>11.436834599485801</v>
      </c>
      <c r="N14" s="36">
        <v>12.390794036978001</v>
      </c>
    </row>
    <row r="15" spans="1:14" x14ac:dyDescent="0.25">
      <c r="A15" s="160" t="s">
        <v>90</v>
      </c>
      <c r="B15" s="160">
        <v>58</v>
      </c>
      <c r="C15" s="139" t="str">
        <f t="shared" si="0"/>
        <v>ST-58</v>
      </c>
      <c r="D15" s="160">
        <v>12</v>
      </c>
      <c r="E15" s="167">
        <v>2.8832800161079235</v>
      </c>
      <c r="F15" s="167">
        <v>2.9386041679250985</v>
      </c>
      <c r="G15" s="172">
        <v>3.65361125234275</v>
      </c>
      <c r="H15" s="36">
        <v>3.5072247528395302</v>
      </c>
      <c r="I15" s="36"/>
      <c r="J15" s="36">
        <v>3.7199078736983102</v>
      </c>
      <c r="K15" s="36">
        <v>3.6401739505646402</v>
      </c>
      <c r="L15" s="36"/>
      <c r="M15" s="172">
        <v>3.6813757434339398</v>
      </c>
      <c r="N15" s="36">
        <v>3.77926337228108</v>
      </c>
    </row>
    <row r="16" spans="1:14" x14ac:dyDescent="0.25">
      <c r="A16" s="160" t="s">
        <v>90</v>
      </c>
      <c r="B16" s="160">
        <v>59</v>
      </c>
      <c r="C16" s="139" t="str">
        <f t="shared" si="0"/>
        <v>ST-59</v>
      </c>
      <c r="D16" s="160">
        <v>12</v>
      </c>
      <c r="E16" s="167">
        <v>2.7262288591903929</v>
      </c>
      <c r="F16" s="167">
        <v>2.8669767189618445</v>
      </c>
      <c r="G16" s="172">
        <v>3.64960675843537</v>
      </c>
      <c r="H16" s="36">
        <v>3.7095851782926101</v>
      </c>
      <c r="I16" s="36"/>
      <c r="J16" s="36">
        <v>3.7116319196230498</v>
      </c>
      <c r="K16" s="36">
        <v>3.9968408745822201</v>
      </c>
      <c r="L16" s="36"/>
      <c r="M16" s="172">
        <v>3.7240013563591901</v>
      </c>
      <c r="N16" s="36">
        <v>3.6933002364025902</v>
      </c>
    </row>
    <row r="17" spans="1:14" x14ac:dyDescent="0.25">
      <c r="A17" s="160" t="s">
        <v>90</v>
      </c>
      <c r="B17" s="160">
        <v>60</v>
      </c>
      <c r="C17" s="139" t="str">
        <f t="shared" si="0"/>
        <v>ST-60</v>
      </c>
      <c r="D17" s="160">
        <v>12</v>
      </c>
      <c r="E17" s="167">
        <v>3.1301152107642181</v>
      </c>
      <c r="F17" s="167">
        <v>3.3025143277620095</v>
      </c>
      <c r="G17" s="172">
        <v>3.90963189615477</v>
      </c>
      <c r="H17" s="36">
        <v>3.97655143878481</v>
      </c>
      <c r="I17" s="36"/>
      <c r="J17" s="36">
        <v>3.9841154828320899</v>
      </c>
      <c r="K17" s="36">
        <v>4.2017819738867299</v>
      </c>
      <c r="L17" s="36"/>
      <c r="M17" s="172">
        <v>3.7652031492284901</v>
      </c>
      <c r="N17" s="36">
        <v>3.86113302549869</v>
      </c>
    </row>
    <row r="18" spans="1:14" x14ac:dyDescent="0.25">
      <c r="A18" s="160" t="s">
        <v>101</v>
      </c>
      <c r="B18" s="160">
        <v>51</v>
      </c>
      <c r="C18" s="139" t="str">
        <f t="shared" si="0"/>
        <v>ST/Bone-51</v>
      </c>
      <c r="D18" s="160">
        <v>12</v>
      </c>
      <c r="E18" s="167">
        <v>2.1297854561175962</v>
      </c>
      <c r="F18" s="167">
        <v>2.3842529009943796</v>
      </c>
      <c r="G18" s="172">
        <v>3.0647726704504499</v>
      </c>
      <c r="H18" s="36">
        <v>3.17636456733619</v>
      </c>
      <c r="I18" s="36"/>
      <c r="J18" s="36">
        <v>3.32969218961221</v>
      </c>
      <c r="K18" s="36">
        <v>3.30664410245639</v>
      </c>
      <c r="L18" s="36"/>
      <c r="M18" s="172">
        <v>3.24559781755717</v>
      </c>
      <c r="N18" s="36">
        <v>3.1831277126019999</v>
      </c>
    </row>
    <row r="19" spans="1:14" x14ac:dyDescent="0.25">
      <c r="A19" s="160" t="s">
        <v>90</v>
      </c>
      <c r="B19" s="160">
        <v>50</v>
      </c>
      <c r="C19" s="139" t="str">
        <f t="shared" si="0"/>
        <v>ST-50</v>
      </c>
      <c r="D19" s="160">
        <v>11</v>
      </c>
      <c r="E19" s="167">
        <v>3.3691352770263499</v>
      </c>
      <c r="F19" s="167">
        <v>3.1128336639615268</v>
      </c>
      <c r="G19" s="172">
        <v>3.8584633628937599</v>
      </c>
      <c r="H19" s="36">
        <v>3.7966161792130699</v>
      </c>
      <c r="I19" s="36"/>
      <c r="J19" s="36">
        <v>4.03741974617704</v>
      </c>
      <c r="K19" s="36">
        <v>3.9046485259589101</v>
      </c>
      <c r="L19" s="36"/>
      <c r="M19" s="172">
        <v>3.8326566243795201</v>
      </c>
      <c r="N19" s="36">
        <v>3.7719662944942902</v>
      </c>
    </row>
    <row r="20" spans="1:14" x14ac:dyDescent="0.25">
      <c r="A20" s="160" t="s">
        <v>94</v>
      </c>
      <c r="B20" s="160">
        <v>39</v>
      </c>
      <c r="C20" s="139" t="str">
        <f t="shared" si="0"/>
        <v>Bone-39</v>
      </c>
      <c r="D20" s="160">
        <v>11</v>
      </c>
      <c r="E20" s="167">
        <v>10.433068757259003</v>
      </c>
      <c r="F20" s="167">
        <v>10.127397473867596</v>
      </c>
      <c r="G20" s="172">
        <v>11.2472885545364</v>
      </c>
      <c r="H20" s="36">
        <v>11.3069110193796</v>
      </c>
      <c r="I20" s="36"/>
      <c r="J20" s="36">
        <v>11.7358368112371</v>
      </c>
      <c r="K20" s="36">
        <v>11.7509648993317</v>
      </c>
      <c r="L20" s="36"/>
      <c r="M20" s="172">
        <v>11.4145874111115</v>
      </c>
      <c r="N20" s="36">
        <v>11.305131244309701</v>
      </c>
    </row>
    <row r="21" spans="1:14" x14ac:dyDescent="0.25">
      <c r="A21" s="161" t="s">
        <v>94</v>
      </c>
      <c r="B21" s="161">
        <v>37</v>
      </c>
      <c r="C21" s="139" t="str">
        <f t="shared" si="0"/>
        <v>Bone-37</v>
      </c>
      <c r="D21" s="161">
        <v>11</v>
      </c>
      <c r="E21" s="167">
        <v>8.5958946356490333</v>
      </c>
      <c r="F21" s="167">
        <v>8.0399185787125571</v>
      </c>
      <c r="G21" s="145">
        <v>10.834380738308401</v>
      </c>
      <c r="H21" s="36">
        <v>11.1938953024379</v>
      </c>
      <c r="I21" s="36"/>
      <c r="J21" s="36">
        <v>11.8969064550674</v>
      </c>
      <c r="K21" s="36">
        <v>11.9307221813964</v>
      </c>
      <c r="L21" s="36"/>
      <c r="M21" s="145">
        <v>11.2526278797462</v>
      </c>
      <c r="N21" s="36">
        <v>11.2357200165817</v>
      </c>
    </row>
    <row r="22" spans="1:14" x14ac:dyDescent="0.25">
      <c r="A22" s="160" t="s">
        <v>94</v>
      </c>
      <c r="B22" s="160">
        <v>38</v>
      </c>
      <c r="C22" s="139" t="str">
        <f t="shared" si="0"/>
        <v>Bone-38</v>
      </c>
      <c r="D22" s="160">
        <v>11</v>
      </c>
      <c r="E22" s="167">
        <v>7.8069810187820146</v>
      </c>
      <c r="F22" s="167">
        <v>7.8141810092961475</v>
      </c>
      <c r="G22" s="172">
        <v>9.8136797356932703</v>
      </c>
      <c r="H22" s="36">
        <v>9.7193516569860208</v>
      </c>
      <c r="I22" s="36"/>
      <c r="J22" s="36">
        <v>10.4428302229199</v>
      </c>
      <c r="K22" s="36">
        <v>10.278201028949701</v>
      </c>
      <c r="L22" s="36"/>
      <c r="M22" s="172">
        <v>10.148277448843499</v>
      </c>
      <c r="N22" s="36">
        <v>9.9694100543137196</v>
      </c>
    </row>
    <row r="23" spans="1:14" x14ac:dyDescent="0.25">
      <c r="A23" s="160" t="s">
        <v>101</v>
      </c>
      <c r="B23" s="160">
        <v>44</v>
      </c>
      <c r="C23" s="139" t="str">
        <f t="shared" si="0"/>
        <v>ST/Bone-44</v>
      </c>
      <c r="D23" s="160">
        <v>11</v>
      </c>
      <c r="E23" s="167">
        <v>2.5009188133826181</v>
      </c>
      <c r="F23" s="167">
        <v>2.4184153919059805</v>
      </c>
      <c r="G23" s="172">
        <v>3.59790429265338</v>
      </c>
      <c r="H23" s="36">
        <v>3.40141712493112</v>
      </c>
      <c r="I23" s="36"/>
      <c r="J23" s="36">
        <v>3.6383051867412002</v>
      </c>
      <c r="K23" s="36">
        <v>3.54691373689937</v>
      </c>
      <c r="L23" s="36"/>
      <c r="M23" s="172">
        <v>3.4336310536971801</v>
      </c>
      <c r="N23" s="36">
        <v>3.39670072099576</v>
      </c>
    </row>
    <row r="24" spans="1:14" x14ac:dyDescent="0.25">
      <c r="A24" s="160" t="s">
        <v>85</v>
      </c>
      <c r="B24" s="160">
        <v>48</v>
      </c>
      <c r="C24" s="139" t="str">
        <f t="shared" si="0"/>
        <v>Lung-48</v>
      </c>
      <c r="D24" s="160">
        <v>11</v>
      </c>
      <c r="E24" s="167">
        <v>3.3596286674693965</v>
      </c>
      <c r="F24" s="167">
        <v>3.0230134858518962</v>
      </c>
      <c r="G24" s="172">
        <v>4.42612262145368</v>
      </c>
      <c r="H24" s="36">
        <v>3.8282961754581502</v>
      </c>
      <c r="I24" s="36"/>
      <c r="J24" s="36">
        <v>4.2425388229885401</v>
      </c>
      <c r="K24" s="36">
        <v>4.5400282259303504</v>
      </c>
      <c r="L24" s="36"/>
      <c r="M24" s="172">
        <v>4.2663878089258498</v>
      </c>
      <c r="N24" s="36">
        <v>4.0722143487945202</v>
      </c>
    </row>
    <row r="25" spans="1:14" x14ac:dyDescent="0.25">
      <c r="A25" s="160" t="s">
        <v>94</v>
      </c>
      <c r="B25" s="160">
        <v>30</v>
      </c>
      <c r="C25" s="139" t="str">
        <f t="shared" si="0"/>
        <v>Bone-30</v>
      </c>
      <c r="D25" s="160">
        <v>10</v>
      </c>
      <c r="E25" s="167">
        <v>8.7248570652730812</v>
      </c>
      <c r="F25" s="167">
        <v>7.2606257915770049</v>
      </c>
      <c r="G25" s="172">
        <v>10.405454946451</v>
      </c>
      <c r="H25" s="36">
        <v>9.7487179456401591</v>
      </c>
      <c r="I25" s="36"/>
      <c r="J25" s="36">
        <v>10.870866127242399</v>
      </c>
      <c r="K25" s="36">
        <v>10.3209156306284</v>
      </c>
      <c r="L25" s="36"/>
      <c r="M25" s="172">
        <v>10.465967298829201</v>
      </c>
      <c r="N25" s="36">
        <v>9.9649606166388391</v>
      </c>
    </row>
    <row r="26" spans="1:14" x14ac:dyDescent="0.25">
      <c r="A26" s="160" t="s">
        <v>94</v>
      </c>
      <c r="B26" s="160">
        <v>33</v>
      </c>
      <c r="C26" s="139" t="str">
        <f t="shared" si="0"/>
        <v>Bone-33</v>
      </c>
      <c r="D26" s="160">
        <v>10</v>
      </c>
      <c r="E26" s="167">
        <v>8.7861851671238451</v>
      </c>
      <c r="F26" s="167">
        <v>7.5356138982017669</v>
      </c>
      <c r="G26" s="172">
        <v>11.011468357768299</v>
      </c>
      <c r="H26" s="36">
        <v>10.8646369144976</v>
      </c>
      <c r="I26" s="36"/>
      <c r="J26" s="36">
        <v>11.761643549751399</v>
      </c>
      <c r="K26" s="36">
        <v>11.250848104676299</v>
      </c>
      <c r="L26" s="36"/>
      <c r="M26" s="172">
        <v>11.0248166707929</v>
      </c>
      <c r="N26" s="36">
        <v>11.3149200071944</v>
      </c>
    </row>
    <row r="27" spans="1:14" x14ac:dyDescent="0.25">
      <c r="A27" s="160" t="s">
        <v>90</v>
      </c>
      <c r="B27" s="160">
        <v>34</v>
      </c>
      <c r="C27" s="139" t="str">
        <f t="shared" si="0"/>
        <v>ST-34</v>
      </c>
      <c r="D27" s="160">
        <v>10</v>
      </c>
      <c r="E27" s="167">
        <v>3.7043100827185338</v>
      </c>
      <c r="F27" s="167">
        <v>3.0291344958640729</v>
      </c>
      <c r="G27" s="172">
        <v>3.5278701436509201</v>
      </c>
      <c r="H27" s="36">
        <v>3.4785703742133598</v>
      </c>
      <c r="I27" s="36"/>
      <c r="J27" s="36">
        <v>3.8339914556819799</v>
      </c>
      <c r="K27" s="36">
        <v>3.58998429359211</v>
      </c>
      <c r="L27" s="36"/>
      <c r="M27" s="172">
        <v>3.67185394680972</v>
      </c>
      <c r="N27" s="36">
        <v>3.4795492505018402</v>
      </c>
    </row>
    <row r="28" spans="1:14" x14ac:dyDescent="0.25">
      <c r="A28" s="160" t="s">
        <v>90</v>
      </c>
      <c r="B28" s="160">
        <v>35</v>
      </c>
      <c r="C28" s="139" t="str">
        <f t="shared" si="0"/>
        <v>ST-35</v>
      </c>
      <c r="D28" s="160">
        <v>10</v>
      </c>
      <c r="E28" s="167">
        <v>2.7321586162480456</v>
      </c>
      <c r="F28" s="167">
        <v>2.3642197442266997</v>
      </c>
      <c r="G28" s="172">
        <v>3.2908930930873499</v>
      </c>
      <c r="H28" s="36">
        <v>3.1877551277838601</v>
      </c>
      <c r="I28" s="36"/>
      <c r="J28" s="36">
        <v>3.37881398154278</v>
      </c>
      <c r="K28" s="36">
        <v>3.4248211671009301</v>
      </c>
      <c r="L28" s="36"/>
      <c r="M28" s="172">
        <v>3.19825580069655</v>
      </c>
      <c r="N28" s="36">
        <v>3.0531151437422901</v>
      </c>
    </row>
    <row r="29" spans="1:14" x14ac:dyDescent="0.25">
      <c r="A29" s="160" t="s">
        <v>85</v>
      </c>
      <c r="B29" s="160">
        <v>28</v>
      </c>
      <c r="C29" s="139" t="str">
        <f t="shared" si="0"/>
        <v>Lung-28</v>
      </c>
      <c r="D29" s="160">
        <v>10</v>
      </c>
      <c r="E29" s="167">
        <v>2.7054660778985511</v>
      </c>
      <c r="F29" s="167">
        <v>2.2549445199275366</v>
      </c>
      <c r="G29" s="172">
        <v>3.7743689908387199</v>
      </c>
      <c r="H29" s="36">
        <v>3.8621119017871601</v>
      </c>
      <c r="I29" s="36"/>
      <c r="J29" s="36">
        <v>3.8138799973915698</v>
      </c>
      <c r="K29" s="36">
        <v>3.6394620405366598</v>
      </c>
      <c r="L29" s="36"/>
      <c r="M29" s="172">
        <v>4.1224929945205497</v>
      </c>
      <c r="N29" s="36">
        <v>3.9736148099194</v>
      </c>
    </row>
    <row r="30" spans="1:14" x14ac:dyDescent="0.25">
      <c r="G30" s="36">
        <f>AVERAGE(G5:G29)</f>
        <v>5.8821352488772991</v>
      </c>
      <c r="H30" s="36">
        <f>AVERAGE(H5:H29)</f>
        <v>5.9958379589959918</v>
      </c>
      <c r="I30" s="36"/>
      <c r="J30" s="36">
        <f>AVERAGE(J5:J29)</f>
        <v>6.0994991781700456</v>
      </c>
      <c r="K30" s="36">
        <f>AVERAGE(K5:K29)</f>
        <v>6.339761693512747</v>
      </c>
      <c r="L30" s="36"/>
      <c r="M30" s="36">
        <f>AVERAGE(M5:M29)</f>
        <v>5.9862093758675767</v>
      </c>
      <c r="N30" s="36">
        <f>AVERAGE(N5:N29)</f>
        <v>6.1451041345623985</v>
      </c>
    </row>
    <row r="33" spans="1:7" x14ac:dyDescent="0.25">
      <c r="A33" s="7" t="s">
        <v>94</v>
      </c>
      <c r="B33" s="167">
        <v>9.003121389305349</v>
      </c>
      <c r="C33" s="167">
        <v>10.9005551974013</v>
      </c>
      <c r="D33" s="172">
        <v>10.6208077299147</v>
      </c>
      <c r="E33" s="36">
        <v>11.026596445862801</v>
      </c>
      <c r="F33" s="36">
        <v>3.7385388297872342</v>
      </c>
      <c r="G33" s="36">
        <v>3.7024847517730497</v>
      </c>
    </row>
    <row r="34" spans="1:7" x14ac:dyDescent="0.25">
      <c r="A34" s="139" t="s">
        <v>94</v>
      </c>
      <c r="B34" s="167">
        <v>10.150819148667424</v>
      </c>
      <c r="C34" s="167">
        <v>11.237930529240874</v>
      </c>
      <c r="D34" s="172">
        <v>9.9444932033344404</v>
      </c>
      <c r="E34" s="36">
        <v>10.427702134825299</v>
      </c>
      <c r="F34" s="36">
        <v>3.5662886073135489</v>
      </c>
      <c r="G34" s="36">
        <v>3.3182059464265867</v>
      </c>
    </row>
    <row r="35" spans="1:7" x14ac:dyDescent="0.25">
      <c r="A35" s="173" t="s">
        <v>94</v>
      </c>
      <c r="B35" s="167">
        <v>10.891457641098151</v>
      </c>
      <c r="C35" s="167">
        <v>12.729901472840817</v>
      </c>
      <c r="D35" s="172">
        <v>11.016807682978101</v>
      </c>
      <c r="E35" s="36">
        <v>11.467090775675</v>
      </c>
      <c r="F35" s="36">
        <v>3.4545677496991583</v>
      </c>
      <c r="G35" s="36">
        <v>3.4739843124384646</v>
      </c>
    </row>
    <row r="36" spans="1:7" x14ac:dyDescent="0.25">
      <c r="A36" s="173" t="s">
        <v>94</v>
      </c>
      <c r="B36" s="167">
        <v>10.433068757259003</v>
      </c>
      <c r="C36" s="167">
        <v>10.127397473867596</v>
      </c>
      <c r="D36" s="172">
        <v>11.2472885545364</v>
      </c>
      <c r="E36" s="36">
        <v>11.3069110193796</v>
      </c>
      <c r="F36" s="36">
        <v>3.005988317659352</v>
      </c>
      <c r="G36" s="36">
        <v>2.8592363949843262</v>
      </c>
    </row>
    <row r="37" spans="1:7" x14ac:dyDescent="0.25">
      <c r="A37" s="174" t="s">
        <v>94</v>
      </c>
      <c r="B37" s="167">
        <v>8.5958946356490333</v>
      </c>
      <c r="C37" s="167">
        <v>8.0399185787125571</v>
      </c>
      <c r="D37" s="145">
        <v>10.834380738308401</v>
      </c>
      <c r="E37" s="36">
        <v>11.1938953024379</v>
      </c>
      <c r="F37" s="36">
        <v>3.5706591143710948</v>
      </c>
      <c r="G37" s="36">
        <v>3.4720814452594402</v>
      </c>
    </row>
    <row r="38" spans="1:7" x14ac:dyDescent="0.25">
      <c r="A38" s="173" t="s">
        <v>94</v>
      </c>
      <c r="B38" s="167">
        <v>7.8069810187820146</v>
      </c>
      <c r="C38" s="167">
        <v>7.8141810092961475</v>
      </c>
      <c r="D38" s="172">
        <v>9.8136797356932703</v>
      </c>
      <c r="E38" s="36">
        <v>9.7193516569860208</v>
      </c>
      <c r="F38" s="36">
        <v>4.26386837439708</v>
      </c>
      <c r="G38" s="36">
        <v>3.4946851909790113</v>
      </c>
    </row>
    <row r="39" spans="1:7" x14ac:dyDescent="0.25">
      <c r="A39" s="173" t="s">
        <v>94</v>
      </c>
      <c r="B39" s="167">
        <v>8.7248570652730812</v>
      </c>
      <c r="C39" s="167">
        <v>7.2606257915770049</v>
      </c>
      <c r="D39" s="172">
        <v>10.405454946451</v>
      </c>
      <c r="E39" s="36">
        <v>9.7487179456401591</v>
      </c>
      <c r="F39" s="36">
        <v>4.4795755252241412</v>
      </c>
      <c r="G39" s="36">
        <v>3.7828048307239395</v>
      </c>
    </row>
    <row r="40" spans="1:7" x14ac:dyDescent="0.25">
      <c r="A40" s="173" t="s">
        <v>94</v>
      </c>
      <c r="B40" s="167">
        <v>8.7861851671238451</v>
      </c>
      <c r="C40" s="167">
        <v>7.5356138982017669</v>
      </c>
      <c r="D40" s="172">
        <v>11.011468357768299</v>
      </c>
      <c r="E40" s="36">
        <v>10.8646369144976</v>
      </c>
      <c r="F40" s="36">
        <v>10.9005551974013</v>
      </c>
      <c r="G40" s="36">
        <v>9.3770832458770617</v>
      </c>
    </row>
    <row r="41" spans="1:7" x14ac:dyDescent="0.25">
      <c r="A41" s="173" t="s">
        <v>85</v>
      </c>
      <c r="B41" s="167">
        <v>2.8379402482269502</v>
      </c>
      <c r="C41" s="167">
        <v>3.7385388297872342</v>
      </c>
      <c r="D41" s="172">
        <v>3.86300178932213</v>
      </c>
      <c r="E41" s="36">
        <v>4.0919698520709398</v>
      </c>
      <c r="F41" s="36">
        <v>11.237930529240874</v>
      </c>
      <c r="G41" s="36">
        <v>9.5580766704559821</v>
      </c>
    </row>
    <row r="42" spans="1:7" x14ac:dyDescent="0.25">
      <c r="A42" s="173" t="s">
        <v>85</v>
      </c>
      <c r="B42" s="167">
        <v>2.6692685006113148</v>
      </c>
      <c r="C42" s="167">
        <v>3.5662886073135489</v>
      </c>
      <c r="D42" s="172">
        <v>3.6463141745559602</v>
      </c>
      <c r="E42" s="36">
        <v>4.0318134547067004</v>
      </c>
      <c r="F42" s="36">
        <v>12.729901472840817</v>
      </c>
      <c r="G42" s="36">
        <v>11.087822728879463</v>
      </c>
    </row>
    <row r="43" spans="1:7" x14ac:dyDescent="0.25">
      <c r="A43" s="173" t="s">
        <v>85</v>
      </c>
      <c r="B43" s="167">
        <v>2.6642459140137844</v>
      </c>
      <c r="C43" s="167">
        <v>3.4545677496991583</v>
      </c>
      <c r="D43" s="172">
        <v>3.51745845949173</v>
      </c>
      <c r="E43" s="36">
        <v>4.2980678051709198</v>
      </c>
      <c r="F43" s="36">
        <v>2.9386041679250985</v>
      </c>
      <c r="G43" s="36">
        <v>2.8487623477297901</v>
      </c>
    </row>
    <row r="44" spans="1:7" x14ac:dyDescent="0.25">
      <c r="A44" s="173" t="s">
        <v>85</v>
      </c>
      <c r="B44" s="167">
        <v>2.3001557784743993</v>
      </c>
      <c r="C44" s="167">
        <v>3.005988317659352</v>
      </c>
      <c r="D44" s="172">
        <v>3.3955438672002898</v>
      </c>
      <c r="E44" s="36">
        <v>4.1651186074458</v>
      </c>
      <c r="F44" s="36">
        <v>2.8669767189618445</v>
      </c>
      <c r="G44" s="36">
        <v>2.6517966686035246</v>
      </c>
    </row>
    <row r="45" spans="1:7" x14ac:dyDescent="0.25">
      <c r="A45" s="173" t="s">
        <v>85</v>
      </c>
      <c r="B45" s="167">
        <v>3.604722239603702</v>
      </c>
      <c r="C45" s="167">
        <v>4.26386837439708</v>
      </c>
      <c r="D45" s="172">
        <v>3.9994215484336499</v>
      </c>
      <c r="E45" s="36">
        <v>4.1167087255432202</v>
      </c>
      <c r="F45" s="36">
        <v>3.3025143277620095</v>
      </c>
      <c r="G45" s="36">
        <v>3.2234229790812572</v>
      </c>
    </row>
    <row r="46" spans="1:7" x14ac:dyDescent="0.25">
      <c r="A46" s="173" t="s">
        <v>85</v>
      </c>
      <c r="B46" s="167">
        <v>3.8641361702127659</v>
      </c>
      <c r="C46" s="167">
        <v>4.4795755252241412</v>
      </c>
      <c r="D46" s="172">
        <v>3.8743923497698001</v>
      </c>
      <c r="E46" s="36">
        <v>4.0125918839512602</v>
      </c>
      <c r="F46" s="36">
        <v>2.3842529009943796</v>
      </c>
      <c r="G46" s="36">
        <v>2.2162549762213577</v>
      </c>
    </row>
    <row r="47" spans="1:7" x14ac:dyDescent="0.25">
      <c r="A47" s="173" t="s">
        <v>85</v>
      </c>
      <c r="B47" s="167">
        <v>3.3596286674693965</v>
      </c>
      <c r="C47" s="167">
        <v>3.0230134858518962</v>
      </c>
      <c r="D47" s="172">
        <v>4.42612262145368</v>
      </c>
      <c r="E47" s="36">
        <v>3.8282961754581502</v>
      </c>
      <c r="F47" s="36">
        <v>3.1128336639615268</v>
      </c>
      <c r="G47" s="36">
        <v>3.0784819957920049</v>
      </c>
    </row>
    <row r="48" spans="1:7" x14ac:dyDescent="0.25">
      <c r="A48" s="173" t="s">
        <v>85</v>
      </c>
      <c r="B48" s="167">
        <v>2.7054660778985511</v>
      </c>
      <c r="C48" s="167">
        <v>2.2549445199275366</v>
      </c>
      <c r="D48" s="172">
        <v>3.7743689908387199</v>
      </c>
      <c r="E48" s="36">
        <v>3.8621119017871601</v>
      </c>
      <c r="F48" s="36">
        <v>10.127397473867596</v>
      </c>
      <c r="G48" s="36">
        <v>9.8044782810685263</v>
      </c>
    </row>
    <row r="49" spans="1:7" x14ac:dyDescent="0.25">
      <c r="A49" s="173" t="s">
        <v>90</v>
      </c>
      <c r="B49" s="167">
        <v>2.6912221135560985</v>
      </c>
      <c r="C49" s="167">
        <v>3.5706591143710948</v>
      </c>
      <c r="D49" s="172">
        <v>3.1096230022131399</v>
      </c>
      <c r="E49" s="36">
        <v>3.5002836300667299</v>
      </c>
      <c r="F49" s="36">
        <v>8.0399185787125571</v>
      </c>
      <c r="G49" s="36">
        <v>7.6087391650732963</v>
      </c>
    </row>
    <row r="50" spans="1:7" x14ac:dyDescent="0.25">
      <c r="A50" s="173" t="s">
        <v>90</v>
      </c>
      <c r="B50" s="167">
        <v>2.8832800161079235</v>
      </c>
      <c r="C50" s="167">
        <v>2.9386041679250985</v>
      </c>
      <c r="D50" s="172">
        <v>3.65361125234275</v>
      </c>
      <c r="E50" s="36">
        <v>3.5072247528395302</v>
      </c>
      <c r="F50" s="36">
        <v>7.8141810092961475</v>
      </c>
      <c r="G50" s="36">
        <v>7.602876939859609</v>
      </c>
    </row>
    <row r="51" spans="1:7" x14ac:dyDescent="0.25">
      <c r="A51" s="173" t="s">
        <v>90</v>
      </c>
      <c r="B51" s="167">
        <v>2.7262288591903929</v>
      </c>
      <c r="C51" s="167">
        <v>2.8669767189618445</v>
      </c>
      <c r="D51" s="172">
        <v>3.64960675843537</v>
      </c>
      <c r="E51" s="36">
        <v>3.7095851782926101</v>
      </c>
      <c r="F51" s="36">
        <v>2.4184153919059805</v>
      </c>
      <c r="G51" s="36">
        <v>2.1982558240925028</v>
      </c>
    </row>
    <row r="52" spans="1:7" x14ac:dyDescent="0.25">
      <c r="A52" s="173" t="s">
        <v>90</v>
      </c>
      <c r="B52" s="167">
        <v>3.1301152107642181</v>
      </c>
      <c r="C52" s="167">
        <v>3.3025143277620095</v>
      </c>
      <c r="D52" s="172">
        <v>3.90963189615477</v>
      </c>
      <c r="E52" s="36">
        <v>3.97655143878481</v>
      </c>
      <c r="F52" s="36">
        <v>3.0230134858518962</v>
      </c>
      <c r="G52" s="36">
        <v>2.9473242524583587</v>
      </c>
    </row>
    <row r="53" spans="1:7" x14ac:dyDescent="0.25">
      <c r="A53" s="173" t="s">
        <v>90</v>
      </c>
      <c r="B53" s="167">
        <v>3.3691352770263499</v>
      </c>
      <c r="C53" s="167">
        <v>3.1128336639615268</v>
      </c>
      <c r="D53" s="172">
        <v>3.8584633628937599</v>
      </c>
      <c r="E53" s="36">
        <v>3.7966161792130699</v>
      </c>
      <c r="F53" s="36">
        <v>7.2606257915770049</v>
      </c>
      <c r="G53" s="36">
        <v>7.0367641049287828</v>
      </c>
    </row>
    <row r="54" spans="1:7" x14ac:dyDescent="0.25">
      <c r="A54" s="173" t="s">
        <v>90</v>
      </c>
      <c r="B54" s="167">
        <v>3.7043100827185338</v>
      </c>
      <c r="C54" s="167">
        <v>3.0291344958640729</v>
      </c>
      <c r="D54" s="172">
        <v>3.5278701436509201</v>
      </c>
      <c r="E54" s="36">
        <v>3.4785703742133598</v>
      </c>
      <c r="F54" s="36">
        <v>7.5356138982017669</v>
      </c>
      <c r="G54" s="36">
        <v>6.9837532256425883</v>
      </c>
    </row>
    <row r="55" spans="1:7" x14ac:dyDescent="0.25">
      <c r="A55" s="173" t="s">
        <v>90</v>
      </c>
      <c r="B55" s="167">
        <v>2.7321586162480456</v>
      </c>
      <c r="C55" s="167">
        <v>2.3642197442266997</v>
      </c>
      <c r="D55" s="172">
        <v>3.2908930930873499</v>
      </c>
      <c r="E55" s="36">
        <v>3.1877551277838601</v>
      </c>
      <c r="F55" s="36">
        <v>3.0291344958640729</v>
      </c>
      <c r="G55" s="36">
        <v>3.1313370444891575</v>
      </c>
    </row>
    <row r="56" spans="1:7" x14ac:dyDescent="0.25">
      <c r="A56" s="173" t="s">
        <v>101</v>
      </c>
      <c r="B56" s="167">
        <v>2.1297854561175962</v>
      </c>
      <c r="C56" s="167">
        <v>2.3842529009943796</v>
      </c>
      <c r="D56" s="172">
        <v>3.0647726704504499</v>
      </c>
      <c r="E56" s="36">
        <v>3.17636456733619</v>
      </c>
      <c r="F56" s="36">
        <v>2.3642197442266997</v>
      </c>
      <c r="G56" s="36">
        <v>2.4301140123286413</v>
      </c>
    </row>
    <row r="57" spans="1:7" x14ac:dyDescent="0.25">
      <c r="A57" s="173" t="s">
        <v>101</v>
      </c>
      <c r="B57" s="167">
        <v>2.5009188133826181</v>
      </c>
      <c r="C57" s="167">
        <v>2.4184153919059805</v>
      </c>
      <c r="D57" s="172">
        <v>3.59790429265338</v>
      </c>
      <c r="E57" s="36">
        <v>3.40141712493112</v>
      </c>
      <c r="F57" s="36">
        <v>2.2549445199275366</v>
      </c>
      <c r="G57" s="36">
        <v>2.3084089039855078</v>
      </c>
    </row>
    <row r="58" spans="1:7" x14ac:dyDescent="0.25">
      <c r="F58" s="36"/>
      <c r="G58" s="36"/>
    </row>
    <row r="59" spans="1:7" x14ac:dyDescent="0.25">
      <c r="F59" s="36"/>
      <c r="G59" s="36"/>
    </row>
  </sheetData>
  <sortState ref="A33:E58">
    <sortCondition ref="A33:A58"/>
  </sortState>
  <mergeCells count="5">
    <mergeCell ref="E3:F3"/>
    <mergeCell ref="G3:H3"/>
    <mergeCell ref="M3:N3"/>
    <mergeCell ref="M2:N2"/>
    <mergeCell ref="J3:K3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InAir</vt:lpstr>
      <vt:lpstr>InAir-WithTable</vt:lpstr>
      <vt:lpstr>CTDI</vt:lpstr>
      <vt:lpstr>5yrOLD</vt:lpstr>
      <vt:lpstr>5 yr old - multiple runs</vt:lpstr>
      <vt:lpstr>5yrOLD-organwise</vt:lpstr>
      <vt:lpstr>HF-Axial-All Measurements</vt:lpstr>
      <vt:lpstr>FF-Axial-All Measurements</vt:lpstr>
      <vt:lpstr>HA Axial Runs - 5 yr Old</vt:lpstr>
      <vt:lpstr>Sheet3</vt:lpstr>
      <vt:lpstr>HA-Axial-organwise</vt:lpstr>
      <vt:lpstr>HA-Helical Runs</vt:lpstr>
      <vt:lpstr>HA-Helical Organ Wise</vt:lpstr>
      <vt:lpstr>AdultFemale-Results</vt:lpstr>
      <vt:lpstr>AdultFemale-Organwise</vt:lpstr>
      <vt:lpstr>CTDI!Energy_bins_30</vt:lpstr>
      <vt:lpstr>InAir!Energy_bins_30</vt:lpstr>
      <vt:lpstr>'InAir-WithTable'!Energy_bins_30</vt:lpstr>
      <vt:lpstr>CTDI!Energy_bins_30_1</vt:lpstr>
    </vt:vector>
  </TitlesOfParts>
  <Company>St. Jude Children's Research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Somasundaram, Elan</dc:creator>
  <cp:lastModifiedBy>Somasundaram, Elan</cp:lastModifiedBy>
  <cp:lastPrinted>2017-05-16T17:16:04Z</cp:lastPrinted>
  <dcterms:created xsi:type="dcterms:W3CDTF">2017-03-29T20:08:43Z</dcterms:created>
  <dcterms:modified xsi:type="dcterms:W3CDTF">2017-07-17T14:45:24Z</dcterms:modified>
</cp:coreProperties>
</file>