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4"/>
  <workbookPr hidePivotFieldList="1" defaultThemeVersion="166925"/>
  <mc:AlternateContent xmlns:mc="http://schemas.openxmlformats.org/markup-compatibility/2006">
    <mc:Choice Requires="x15">
      <x15ac:absPath xmlns:x15ac="http://schemas.microsoft.com/office/spreadsheetml/2010/11/ac" url="https://vermeg-my.sharepoint.com/personal/beddhib_vermeg_com/Documents/Attachments/"/>
    </mc:Choice>
  </mc:AlternateContent>
  <xr:revisionPtr revIDLastSave="0" documentId="8_{ABF49F62-5B24-4B62-AFAF-78ABACED087F}" xr6:coauthVersionLast="47" xr6:coauthVersionMax="47" xr10:uidLastSave="{00000000-0000-0000-0000-000000000000}"/>
  <bookViews>
    <workbookView xWindow="-120" yWindow="-120" windowWidth="29040" windowHeight="15840" tabRatio="810" firstSheet="1" activeTab="1" xr2:uid="{00000000-000D-0000-FFFF-FFFF00000000}"/>
  </bookViews>
  <sheets>
    <sheet name="Document details" sheetId="1" r:id="rId1"/>
    <sheet name="Project Items" sheetId="4" r:id="rId2"/>
    <sheet name="Project Effort" sheetId="3" r:id="rId3"/>
    <sheet name="Estimation Matrix" sheetId="5" r:id="rId4"/>
    <sheet name="Glossary 1 - Complexity Guide" sheetId="6" r:id="rId5"/>
    <sheet name="Glossary 2 - Project Tasks " sheetId="8" r:id="rId6"/>
    <sheet name="Percentages" sheetId="9" r:id="rId7"/>
  </sheets>
  <externalReferences>
    <externalReference r:id="rId8"/>
  </externalReferences>
  <definedNames>
    <definedName name="_xlnm._FilterDatabase" localSheetId="1" hidden="1">'Project Items'!$A$12:$BR$64</definedName>
    <definedName name="Build">Percentages!#REF!</definedName>
    <definedName name="design">Percentages!#REF!</definedName>
    <definedName name="Projectmanagement">Percentages!#REF!</definedName>
    <definedName name="Risk">Percentages!$B$2:$B$6</definedName>
    <definedName name="Risks">Percentages!$B$2:$B$5</definedName>
    <definedName name="Type">Percentages!#REF!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S58" i="4" l="1"/>
  <c r="AT58" i="4"/>
  <c r="AS59" i="4"/>
  <c r="AT59" i="4"/>
  <c r="AS60" i="4"/>
  <c r="AT60" i="4"/>
  <c r="AS61" i="4"/>
  <c r="AT61" i="4"/>
  <c r="AS62" i="4"/>
  <c r="AT62" i="4"/>
  <c r="AS63" i="4"/>
  <c r="AT63" i="4"/>
  <c r="AS64" i="4"/>
  <c r="AT64" i="4"/>
  <c r="AV19" i="4"/>
  <c r="AW19" i="4"/>
  <c r="AV20" i="4"/>
  <c r="AW20" i="4"/>
  <c r="AV21" i="4"/>
  <c r="AW21" i="4"/>
  <c r="AV22" i="4"/>
  <c r="AW22" i="4"/>
  <c r="AV23" i="4"/>
  <c r="AW23" i="4"/>
  <c r="AV24" i="4"/>
  <c r="AW24" i="4"/>
  <c r="AV25" i="4"/>
  <c r="AW25" i="4"/>
  <c r="AU26" i="4"/>
  <c r="AW26" i="4"/>
  <c r="AV27" i="4"/>
  <c r="AW27" i="4"/>
  <c r="AV28" i="4"/>
  <c r="AW28" i="4"/>
  <c r="AU29" i="4"/>
  <c r="AV29" i="4"/>
  <c r="AV30" i="4"/>
  <c r="AW30" i="4"/>
  <c r="AV31" i="4"/>
  <c r="AW31" i="4"/>
  <c r="AU32" i="4"/>
  <c r="AV32" i="4"/>
  <c r="AV33" i="4"/>
  <c r="AW33" i="4"/>
  <c r="AV34" i="4"/>
  <c r="AW34" i="4"/>
  <c r="AV35" i="4"/>
  <c r="AW35" i="4"/>
  <c r="AU36" i="4"/>
  <c r="AV36" i="4"/>
  <c r="AW36" i="4"/>
  <c r="AU37" i="4"/>
  <c r="AV37" i="4"/>
  <c r="AW37" i="4"/>
  <c r="AU38" i="4"/>
  <c r="AV38" i="4"/>
  <c r="AW38" i="4"/>
  <c r="AU39" i="4"/>
  <c r="AV39" i="4"/>
  <c r="AW39" i="4"/>
  <c r="AU40" i="4"/>
  <c r="AV40" i="4"/>
  <c r="AW40" i="4"/>
  <c r="AU41" i="4"/>
  <c r="AV41" i="4"/>
  <c r="AW41" i="4"/>
  <c r="AU42" i="4"/>
  <c r="AV42" i="4"/>
  <c r="AW42" i="4"/>
  <c r="AU43" i="4"/>
  <c r="AV43" i="4"/>
  <c r="AW43" i="4"/>
  <c r="AU44" i="4"/>
  <c r="AV44" i="4"/>
  <c r="AW44" i="4"/>
  <c r="AU45" i="4"/>
  <c r="AV45" i="4"/>
  <c r="AW45" i="4"/>
  <c r="AU46" i="4"/>
  <c r="AV46" i="4"/>
  <c r="AW46" i="4"/>
  <c r="AU47" i="4"/>
  <c r="AV47" i="4"/>
  <c r="AW47" i="4"/>
  <c r="AU48" i="4"/>
  <c r="AV48" i="4"/>
  <c r="AW48" i="4"/>
  <c r="AU49" i="4"/>
  <c r="AV49" i="4"/>
  <c r="AW49" i="4"/>
  <c r="AU50" i="4"/>
  <c r="AV50" i="4"/>
  <c r="AW50" i="4"/>
  <c r="AU51" i="4"/>
  <c r="AV51" i="4"/>
  <c r="AW51" i="4"/>
  <c r="AU52" i="4"/>
  <c r="AV52" i="4"/>
  <c r="AW52" i="4"/>
  <c r="AU53" i="4"/>
  <c r="AV53" i="4"/>
  <c r="AW53" i="4"/>
  <c r="AU54" i="4"/>
  <c r="AV54" i="4"/>
  <c r="AW54" i="4"/>
  <c r="AU55" i="4"/>
  <c r="AV55" i="4"/>
  <c r="AW55" i="4"/>
  <c r="AU56" i="4"/>
  <c r="AV56" i="4"/>
  <c r="AW56" i="4"/>
  <c r="AU57" i="4"/>
  <c r="AV57" i="4"/>
  <c r="AW57" i="4"/>
  <c r="AU14" i="4"/>
  <c r="AW14" i="4"/>
  <c r="AV15" i="4"/>
  <c r="AW15" i="4"/>
  <c r="AV16" i="4"/>
  <c r="AW16" i="4"/>
  <c r="AV17" i="4"/>
  <c r="AW17" i="4"/>
  <c r="AU18" i="4"/>
  <c r="AW18" i="4"/>
  <c r="AW13" i="4"/>
  <c r="AV13" i="4"/>
  <c r="AW49" i="3" l="1"/>
  <c r="E43" i="3"/>
  <c r="E37" i="3"/>
  <c r="AK15" i="5"/>
  <c r="AJ15" i="5"/>
  <c r="AI15" i="5"/>
  <c r="AR12" i="4" l="1"/>
  <c r="AM5" i="3" s="1"/>
  <c r="AQ12" i="4"/>
  <c r="AL5" i="3" s="1"/>
  <c r="AP12" i="4"/>
  <c r="E44" i="3" l="1"/>
  <c r="E45" i="3" s="1"/>
  <c r="E39" i="3"/>
  <c r="E38" i="3"/>
  <c r="AK5" i="3"/>
  <c r="M12" i="4"/>
  <c r="H5" i="3" s="1"/>
  <c r="L12" i="4"/>
  <c r="G5" i="3" s="1"/>
  <c r="K12" i="4"/>
  <c r="F5" i="3" s="1"/>
  <c r="U12" i="4"/>
  <c r="P5" i="3" s="1"/>
  <c r="T12" i="4"/>
  <c r="O5" i="3" s="1"/>
  <c r="S12" i="4"/>
  <c r="N5" i="3" s="1"/>
  <c r="R12" i="4"/>
  <c r="M5" i="3" s="1"/>
  <c r="Q12" i="4"/>
  <c r="L5" i="3" s="1"/>
  <c r="P12" i="4"/>
  <c r="K5" i="3" s="1"/>
  <c r="O12" i="4"/>
  <c r="J5" i="3" s="1"/>
  <c r="N12" i="4"/>
  <c r="I5" i="3" s="1"/>
  <c r="G14" i="5"/>
  <c r="N15" i="5"/>
  <c r="M14" i="5"/>
  <c r="M15" i="5" s="1"/>
  <c r="L14" i="5"/>
  <c r="L15" i="5" s="1"/>
  <c r="K14" i="5"/>
  <c r="K15" i="5" s="1"/>
  <c r="J14" i="5"/>
  <c r="J15" i="5" s="1"/>
  <c r="I14" i="5"/>
  <c r="I15" i="5" s="1"/>
  <c r="H14" i="5"/>
  <c r="H15" i="5" s="1"/>
  <c r="R14" i="5"/>
  <c r="Q14" i="5"/>
  <c r="P14" i="5"/>
  <c r="O14" i="5"/>
  <c r="E40" i="3" l="1"/>
  <c r="E46" i="3" s="1"/>
  <c r="G15" i="5"/>
  <c r="F15" i="5" l="1"/>
  <c r="E15" i="5"/>
  <c r="D15" i="5" l="1"/>
  <c r="AX49" i="3" l="1"/>
  <c r="AY49" i="3" l="1"/>
  <c r="Y12" i="4" l="1"/>
  <c r="T5" i="3" s="1"/>
  <c r="X12" i="4"/>
  <c r="S5" i="3" s="1"/>
  <c r="W12" i="4"/>
  <c r="R5" i="3" s="1"/>
  <c r="V12" i="4"/>
  <c r="Q5" i="3" s="1"/>
  <c r="R15" i="5"/>
  <c r="Q15" i="5"/>
  <c r="P15" i="5"/>
  <c r="O15" i="5" l="1"/>
  <c r="AO12" i="4" l="1"/>
  <c r="AN12" i="4"/>
  <c r="AM12" i="4"/>
  <c r="AL12" i="4"/>
  <c r="AK12" i="4"/>
  <c r="AI12" i="4"/>
  <c r="AH12" i="4"/>
  <c r="AG12" i="4"/>
  <c r="AF12" i="4"/>
  <c r="AE12" i="4"/>
  <c r="AD12" i="4"/>
  <c r="AC12" i="4"/>
  <c r="AB12" i="4"/>
  <c r="AA12" i="4"/>
  <c r="Z12" i="4"/>
  <c r="AJ12" i="4"/>
  <c r="D36" i="3" l="1"/>
  <c r="D34" i="3"/>
  <c r="D33" i="3"/>
  <c r="D32" i="3"/>
  <c r="D35" i="3"/>
  <c r="D31" i="3"/>
  <c r="D37" i="3" l="1"/>
  <c r="D40" i="3"/>
  <c r="D43" i="3"/>
  <c r="B31" i="5" l="1"/>
  <c r="B30" i="5"/>
  <c r="AH14" i="5"/>
  <c r="AH15" i="5" s="1"/>
  <c r="AG14" i="5"/>
  <c r="AG15" i="5" s="1"/>
  <c r="AF14" i="5"/>
  <c r="AF15" i="5" s="1"/>
  <c r="AE14" i="5"/>
  <c r="AE15" i="5" s="1"/>
  <c r="AD14" i="5"/>
  <c r="AD15" i="5" s="1"/>
  <c r="AC14" i="5"/>
  <c r="AC15" i="5" s="1"/>
  <c r="AB14" i="5"/>
  <c r="AB15" i="5" s="1"/>
  <c r="AA14" i="5"/>
  <c r="AA15" i="5" s="1"/>
  <c r="Z14" i="5"/>
  <c r="Z15" i="5" s="1"/>
  <c r="Y14" i="5"/>
  <c r="Y15" i="5" s="1"/>
  <c r="X14" i="5"/>
  <c r="X15" i="5" s="1"/>
  <c r="W14" i="5"/>
  <c r="W15" i="5" s="1"/>
  <c r="V14" i="5"/>
  <c r="V15" i="5" s="1"/>
  <c r="U14" i="5"/>
  <c r="U15" i="5" s="1"/>
  <c r="T14" i="5"/>
  <c r="T15" i="5" s="1"/>
  <c r="S14" i="5"/>
  <c r="W2" i="5"/>
  <c r="AJ5" i="3"/>
  <c r="AI5" i="3"/>
  <c r="AH5" i="3"/>
  <c r="AG5" i="3"/>
  <c r="AF5" i="3"/>
  <c r="AE5" i="3"/>
  <c r="AD5" i="3"/>
  <c r="AC5" i="3"/>
  <c r="AB5" i="3"/>
  <c r="AA5" i="3"/>
  <c r="Z5" i="3"/>
  <c r="Y5" i="3"/>
  <c r="X5" i="3"/>
  <c r="W5" i="3"/>
  <c r="V5" i="3"/>
  <c r="U5" i="3"/>
  <c r="AD3" i="3"/>
  <c r="Z3" i="3"/>
  <c r="AC3" i="3" s="1"/>
  <c r="Y3" i="3"/>
  <c r="AB3" i="3" s="1"/>
  <c r="D44" i="3" l="1"/>
  <c r="D45" i="3" s="1"/>
  <c r="AX60" i="3" s="1"/>
  <c r="S15" i="5"/>
  <c r="B32" i="5"/>
  <c r="D46" i="3" l="1"/>
  <c r="AX37" i="4" l="1"/>
  <c r="AU25" i="4" l="1"/>
  <c r="AW29" i="4"/>
  <c r="AU30" i="4"/>
  <c r="AU23" i="4"/>
  <c r="AU35" i="4"/>
  <c r="AU34" i="4"/>
  <c r="AU27" i="4"/>
  <c r="AV18" i="4"/>
  <c r="AU20" i="4"/>
  <c r="AU16" i="4"/>
  <c r="AU13" i="4"/>
  <c r="AU15" i="4"/>
  <c r="AU17" i="4"/>
  <c r="AU19" i="4"/>
  <c r="AU21" i="4"/>
  <c r="AU22" i="4"/>
  <c r="AU24" i="4"/>
  <c r="AU28" i="4"/>
  <c r="AU31" i="4"/>
  <c r="AU33" i="4"/>
  <c r="AV14" i="4"/>
  <c r="AV26" i="4"/>
  <c r="AW32" i="4"/>
  <c r="AW12" i="4" s="1"/>
  <c r="AQ7" i="3" s="1"/>
  <c r="AI13" i="5"/>
  <c r="AI16" i="5" s="1"/>
  <c r="K13" i="5"/>
  <c r="K16" i="5" s="1"/>
  <c r="M4" i="3"/>
  <c r="M7" i="3" s="1"/>
  <c r="G13" i="5"/>
  <c r="G16" i="5"/>
  <c r="I4" i="3" s="1"/>
  <c r="I7" i="3" s="1"/>
  <c r="AJ13" i="5"/>
  <c r="AJ16" i="5"/>
  <c r="AL4" i="3" s="1"/>
  <c r="AL7" i="3" s="1"/>
  <c r="E13" i="5"/>
  <c r="E16" i="5" s="1"/>
  <c r="G4" i="3" s="1"/>
  <c r="G7" i="3" s="1"/>
  <c r="F13" i="5"/>
  <c r="F16" i="5" s="1"/>
  <c r="H4" i="3" s="1"/>
  <c r="H7" i="3" s="1"/>
  <c r="J13" i="5"/>
  <c r="J16" i="5" s="1"/>
  <c r="L4" i="3" s="1"/>
  <c r="L7" i="3" s="1"/>
  <c r="N13" i="5"/>
  <c r="N16" i="5" s="1"/>
  <c r="P4" i="3" s="1"/>
  <c r="P7" i="3" s="1"/>
  <c r="AA13" i="5"/>
  <c r="AA16" i="5" s="1"/>
  <c r="AC4" i="3" s="1"/>
  <c r="AC7" i="3" s="1"/>
  <c r="AB13" i="5"/>
  <c r="AB16" i="5" s="1"/>
  <c r="AD4" i="3" s="1"/>
  <c r="AD7" i="3" s="1"/>
  <c r="Y13" i="5"/>
  <c r="Y16" i="5" s="1"/>
  <c r="AA4" i="3" s="1"/>
  <c r="AA7" i="3" s="1"/>
  <c r="P13" i="5"/>
  <c r="P16" i="5" s="1"/>
  <c r="R4" i="3" s="1"/>
  <c r="R7" i="3" s="1"/>
  <c r="S13" i="5"/>
  <c r="S16" i="5" s="1"/>
  <c r="U4" i="3" s="1"/>
  <c r="U7" i="3" s="1"/>
  <c r="AE13" i="5"/>
  <c r="AE16" i="5" s="1"/>
  <c r="AG4" i="3" s="1"/>
  <c r="AG7" i="3" s="1"/>
  <c r="W13" i="5"/>
  <c r="W16" i="5" s="1"/>
  <c r="Y4" i="3" s="1"/>
  <c r="Y7" i="3" s="1"/>
  <c r="AH13" i="5"/>
  <c r="AH16" i="5" s="1"/>
  <c r="AJ4" i="3" s="1"/>
  <c r="AJ7" i="3" s="1"/>
  <c r="AD13" i="5"/>
  <c r="AD16" i="5" s="1"/>
  <c r="AF4" i="3" s="1"/>
  <c r="AF7" i="3" s="1"/>
  <c r="Z13" i="5"/>
  <c r="Z16" i="5" s="1"/>
  <c r="AB4" i="3" s="1"/>
  <c r="AB7" i="3" s="1"/>
  <c r="U13" i="5"/>
  <c r="U16" i="5" s="1"/>
  <c r="W4" i="3" s="1"/>
  <c r="W7" i="3" s="1"/>
  <c r="AG13" i="5"/>
  <c r="AG16" i="5"/>
  <c r="AI4" i="3" s="1"/>
  <c r="AI7" i="3" s="1"/>
  <c r="O13" i="5"/>
  <c r="O16" i="5" s="1"/>
  <c r="Q4" i="3"/>
  <c r="Q7" i="3" s="1"/>
  <c r="R13" i="5"/>
  <c r="R16" i="5"/>
  <c r="T4" i="3" s="1"/>
  <c r="T7" i="3" s="1"/>
  <c r="V13" i="5"/>
  <c r="V16" i="5" s="1"/>
  <c r="X4" i="3"/>
  <c r="X7" i="3" s="1"/>
  <c r="AF13" i="5"/>
  <c r="AF16" i="5"/>
  <c r="AH4" i="3" s="1"/>
  <c r="AH7" i="3" s="1"/>
  <c r="I13" i="5"/>
  <c r="I16" i="5" s="1"/>
  <c r="K4" i="3"/>
  <c r="K7" i="3" s="1"/>
  <c r="M13" i="5"/>
  <c r="M16" i="5" s="1"/>
  <c r="O4" i="3"/>
  <c r="O7" i="3" s="1"/>
  <c r="L13" i="5"/>
  <c r="L16" i="5"/>
  <c r="N4" i="3" s="1"/>
  <c r="N7" i="3" s="1"/>
  <c r="AK13" i="5"/>
  <c r="AK16" i="5" s="1"/>
  <c r="AM4" i="3"/>
  <c r="AM7" i="3" s="1"/>
  <c r="D13" i="5"/>
  <c r="D16" i="5"/>
  <c r="AC13" i="5"/>
  <c r="AC16" i="5" s="1"/>
  <c r="AE4" i="3"/>
  <c r="AE7" i="3" s="1"/>
  <c r="T13" i="5"/>
  <c r="T16" i="5"/>
  <c r="V4" i="3" s="1"/>
  <c r="V7" i="3" s="1"/>
  <c r="X13" i="5"/>
  <c r="X16" i="5"/>
  <c r="Z4" i="3" s="1"/>
  <c r="Z7" i="3" s="1"/>
  <c r="Q13" i="5"/>
  <c r="Q16" i="5" s="1"/>
  <c r="S4" i="3" s="1"/>
  <c r="S7" i="3" s="1"/>
  <c r="H13" i="5"/>
  <c r="H16" i="5" s="1"/>
  <c r="AV12" i="4" l="1"/>
  <c r="AP7" i="3" s="1"/>
  <c r="AP9" i="3" s="1"/>
  <c r="AT40" i="4"/>
  <c r="AT15" i="4"/>
  <c r="AT27" i="4"/>
  <c r="J4" i="3"/>
  <c r="J7" i="3" s="1"/>
  <c r="AS13" i="4"/>
  <c r="AS40" i="4"/>
  <c r="AX40" i="4" s="1"/>
  <c r="AS14" i="4"/>
  <c r="AX14" i="4" s="1"/>
  <c r="AQ11" i="3"/>
  <c r="AQ17" i="3"/>
  <c r="AQ21" i="3"/>
  <c r="AQ8" i="3"/>
  <c r="AQ12" i="3"/>
  <c r="AQ18" i="3"/>
  <c r="AQ22" i="3"/>
  <c r="AQ9" i="3"/>
  <c r="AQ13" i="3"/>
  <c r="AQ19" i="3"/>
  <c r="AT18" i="4"/>
  <c r="AT16" i="4"/>
  <c r="AT49" i="4"/>
  <c r="AT52" i="4"/>
  <c r="AT43" i="4"/>
  <c r="AT30" i="4"/>
  <c r="AT55" i="4"/>
  <c r="AT56" i="4"/>
  <c r="AT17" i="4"/>
  <c r="AT47" i="4"/>
  <c r="AT33" i="4"/>
  <c r="AK4" i="3"/>
  <c r="AK7" i="3" s="1"/>
  <c r="AT41" i="4"/>
  <c r="AT19" i="4"/>
  <c r="AT42" i="4"/>
  <c r="AT34" i="4"/>
  <c r="AT22" i="4"/>
  <c r="AT25" i="4"/>
  <c r="AT20" i="4"/>
  <c r="AT44" i="4"/>
  <c r="AT53" i="4"/>
  <c r="AT50" i="4"/>
  <c r="AT48" i="4"/>
  <c r="AT14" i="4"/>
  <c r="AT21" i="4"/>
  <c r="AT54" i="4"/>
  <c r="AT37" i="4"/>
  <c r="AT51" i="4"/>
  <c r="AT39" i="4"/>
  <c r="AT24" i="4"/>
  <c r="AT13" i="4"/>
  <c r="AT36" i="4"/>
  <c r="AT35" i="4"/>
  <c r="AT45" i="4"/>
  <c r="AT26" i="4"/>
  <c r="AS19" i="4"/>
  <c r="AX19" i="4" s="1"/>
  <c r="AS32" i="4"/>
  <c r="AX32" i="4" s="1"/>
  <c r="AT23" i="4"/>
  <c r="AT29" i="4"/>
  <c r="AT46" i="4"/>
  <c r="AQ20" i="3"/>
  <c r="AU12" i="4"/>
  <c r="AO7" i="3" s="1"/>
  <c r="AS49" i="4"/>
  <c r="AX49" i="4" s="1"/>
  <c r="AT57" i="4"/>
  <c r="AT31" i="4"/>
  <c r="AQ16" i="3"/>
  <c r="AS18" i="4"/>
  <c r="AX18" i="4" s="1"/>
  <c r="AS17" i="4"/>
  <c r="AX17" i="4" s="1"/>
  <c r="AS47" i="4"/>
  <c r="AX47" i="4" s="1"/>
  <c r="AS38" i="4"/>
  <c r="AX38" i="4" s="1"/>
  <c r="AS39" i="4"/>
  <c r="AX39" i="4" s="1"/>
  <c r="AS16" i="4"/>
  <c r="AX16" i="4" s="1"/>
  <c r="AS29" i="4"/>
  <c r="AX29" i="4" s="1"/>
  <c r="AS21" i="4"/>
  <c r="AX21" i="4" s="1"/>
  <c r="AS26" i="4"/>
  <c r="AX26" i="4" s="1"/>
  <c r="AS24" i="4"/>
  <c r="AX24" i="4" s="1"/>
  <c r="AS27" i="4"/>
  <c r="AX27" i="4" s="1"/>
  <c r="AS41" i="4"/>
  <c r="AX41" i="4" s="1"/>
  <c r="AS45" i="4"/>
  <c r="AX45" i="4" s="1"/>
  <c r="AS55" i="4"/>
  <c r="AX55" i="4" s="1"/>
  <c r="AS42" i="4"/>
  <c r="AX42" i="4" s="1"/>
  <c r="AS57" i="4"/>
  <c r="AX57" i="4" s="1"/>
  <c r="F4" i="3"/>
  <c r="F7" i="3" s="1"/>
  <c r="AN7" i="3" s="1"/>
  <c r="AS23" i="4"/>
  <c r="AX23" i="4" s="1"/>
  <c r="AS46" i="4"/>
  <c r="AX46" i="4" s="1"/>
  <c r="AS20" i="4"/>
  <c r="AX20" i="4" s="1"/>
  <c r="AS52" i="4"/>
  <c r="AX52" i="4" s="1"/>
  <c r="AS36" i="4"/>
  <c r="AX36" i="4" s="1"/>
  <c r="AS31" i="4"/>
  <c r="AX31" i="4" s="1"/>
  <c r="AS28" i="4"/>
  <c r="AX28" i="4" s="1"/>
  <c r="AS35" i="4"/>
  <c r="AX35" i="4" s="1"/>
  <c r="AS50" i="4"/>
  <c r="AX50" i="4" s="1"/>
  <c r="AS53" i="4"/>
  <c r="AX53" i="4" s="1"/>
  <c r="AS34" i="4"/>
  <c r="AX34" i="4" s="1"/>
  <c r="AS33" i="4"/>
  <c r="AX33" i="4" s="1"/>
  <c r="AS15" i="4"/>
  <c r="AX15" i="4" s="1"/>
  <c r="AS22" i="4"/>
  <c r="AX22" i="4" s="1"/>
  <c r="AS48" i="4"/>
  <c r="AX48" i="4" s="1"/>
  <c r="AS30" i="4"/>
  <c r="AX30" i="4" s="1"/>
  <c r="AS56" i="4"/>
  <c r="AX56" i="4" s="1"/>
  <c r="AS54" i="4"/>
  <c r="AX54" i="4" s="1"/>
  <c r="AS43" i="4"/>
  <c r="AX43" i="4" s="1"/>
  <c r="AS44" i="4"/>
  <c r="AX44" i="4" s="1"/>
  <c r="AS51" i="4"/>
  <c r="AX51" i="4" s="1"/>
  <c r="AS25" i="4"/>
  <c r="AX25" i="4" s="1"/>
  <c r="AT38" i="4"/>
  <c r="AT32" i="4"/>
  <c r="AT28" i="4"/>
  <c r="AQ10" i="3"/>
  <c r="AP19" i="3" l="1"/>
  <c r="AP16" i="3"/>
  <c r="AP22" i="3"/>
  <c r="AP18" i="3"/>
  <c r="AP8" i="3"/>
  <c r="AP21" i="3"/>
  <c r="AP17" i="3"/>
  <c r="AP12" i="3"/>
  <c r="AP11" i="3"/>
  <c r="AP20" i="3"/>
  <c r="AP13" i="3"/>
  <c r="AP10" i="3"/>
  <c r="AQ23" i="3"/>
  <c r="AQ24" i="3" s="1"/>
  <c r="AQ25" i="3" s="1"/>
  <c r="AT12" i="4"/>
  <c r="AN18" i="3"/>
  <c r="AN20" i="3"/>
  <c r="AW59" i="3" s="1"/>
  <c r="AN17" i="3"/>
  <c r="AN8" i="3"/>
  <c r="AX61" i="3" s="1"/>
  <c r="AN9" i="3"/>
  <c r="AX52" i="3" s="1"/>
  <c r="AN14" i="3"/>
  <c r="AN21" i="3"/>
  <c r="AW61" i="3" s="1"/>
  <c r="AN13" i="3"/>
  <c r="AN22" i="3"/>
  <c r="AW60" i="3" s="1"/>
  <c r="AY60" i="3" s="1"/>
  <c r="AN19" i="3"/>
  <c r="AX58" i="3" s="1"/>
  <c r="AN11" i="3"/>
  <c r="AX54" i="3" s="1"/>
  <c r="AY54" i="3" s="1"/>
  <c r="AN12" i="3"/>
  <c r="AX55" i="3" s="1"/>
  <c r="AY55" i="3" s="1"/>
  <c r="AN15" i="3"/>
  <c r="AN10" i="3"/>
  <c r="AX53" i="3" s="1"/>
  <c r="AY53" i="3" s="1"/>
  <c r="AN16" i="3"/>
  <c r="AO10" i="3"/>
  <c r="AO16" i="3"/>
  <c r="AO20" i="3"/>
  <c r="AO11" i="3"/>
  <c r="AO17" i="3"/>
  <c r="AO21" i="3"/>
  <c r="AO8" i="3"/>
  <c r="AO12" i="3"/>
  <c r="AO18" i="3"/>
  <c r="AO22" i="3"/>
  <c r="AO9" i="3"/>
  <c r="AO13" i="3"/>
  <c r="AO19" i="3"/>
  <c r="AX13" i="4"/>
  <c r="AS12" i="4"/>
  <c r="AX12" i="4" s="1"/>
  <c r="AX56" i="3" l="1"/>
  <c r="AY56" i="3" s="1"/>
  <c r="AP23" i="3"/>
  <c r="AP24" i="3" s="1"/>
  <c r="AP25" i="3" s="1"/>
  <c r="AX57" i="3"/>
  <c r="AY57" i="3" s="1"/>
  <c r="AO23" i="3"/>
  <c r="AO24" i="3" s="1"/>
  <c r="AN23" i="3"/>
  <c r="AY52" i="3"/>
  <c r="AY59" i="3"/>
  <c r="AW51" i="3"/>
  <c r="AN24" i="3" l="1"/>
  <c r="AN25" i="3"/>
  <c r="AX51" i="3"/>
  <c r="AX62" i="3" s="1"/>
  <c r="AX63" i="3" s="1"/>
  <c r="AO25" i="3"/>
  <c r="AW62" i="3"/>
  <c r="AN26" i="3" l="1"/>
  <c r="AN27" i="3" s="1"/>
  <c r="AY51" i="3"/>
  <c r="AY62" i="3"/>
  <c r="AW63" i="3"/>
  <c r="AY63" i="3" s="1"/>
  <c r="AW64" i="3" s="1"/>
  <c r="AX64" i="3" l="1"/>
  <c r="AY6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Wassim BOUAZIZ</author>
  </authors>
  <commentList>
    <comment ref="AP9" authorId="0" shapeId="0" xr:uid="{936869A1-8768-470D-827B-83230CED2650}">
      <text>
        <r>
          <rPr>
            <sz val="9"/>
            <color indexed="81"/>
            <rFont val="Tahoma"/>
            <family val="2"/>
          </rPr>
          <t>Relevant only when Functional Testing estimation is set to m/d</t>
        </r>
      </text>
    </comment>
    <comment ref="AT10" authorId="0" shapeId="0" xr:uid="{A9498A4F-E597-4954-8471-C336EC601C91}">
      <text>
        <r>
          <rPr>
            <sz val="9"/>
            <color indexed="81"/>
            <rFont val="Tahoma"/>
            <family val="2"/>
          </rPr>
          <t>Relevant only when Functional Testing estimation is set to m/d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Wassim BOUAZIZ</author>
  </authors>
  <commentList>
    <comment ref="B6" authorId="0" shapeId="0" xr:uid="{C799FF59-9BB5-44CB-AB0F-397EAE8A2DCB}">
      <text>
        <r>
          <rPr>
            <sz val="9"/>
            <color indexed="81"/>
            <rFont val="Tahoma"/>
            <family val="2"/>
          </rPr>
          <t>- Requirement Specification or Requirements validation workshops with the Delivery team (Including high level Test Cases elaboration)
- Training &amp; Marketing Materials (Presentations, Videos,…)</t>
        </r>
      </text>
    </comment>
    <comment ref="D9" authorId="0" shapeId="0" xr:uid="{043CE13A-2563-43DB-A8AB-94FC426297D5}">
      <text>
        <r>
          <rPr>
            <sz val="9"/>
            <color indexed="81"/>
            <rFont val="Tahoma"/>
            <family val="2"/>
          </rPr>
          <t>Relevant in the case of devs performed over several sprints (minor likelihood)</t>
        </r>
      </text>
    </comment>
    <comment ref="B12" authorId="0" shapeId="0" xr:uid="{B5E25463-94E0-4291-B19F-AF8BACCB900F}">
      <text>
        <r>
          <rPr>
            <sz val="9"/>
            <color indexed="81"/>
            <rFont val="Tahoma"/>
            <family val="2"/>
          </rPr>
          <t>Release upgrade (part of the packaging effort) 
 5 % for  Product Projects</t>
        </r>
      </text>
    </comment>
    <comment ref="D19" authorId="0" shapeId="0" xr:uid="{C5A03629-AE8E-400E-A726-1A811503AFBE}">
      <text>
        <r>
          <rPr>
            <sz val="9"/>
            <color indexed="81"/>
            <rFont val="Tahoma"/>
            <family val="2"/>
          </rPr>
          <t xml:space="preserve">Effort based on the elaborated tests scripts </t>
        </r>
      </text>
    </comment>
    <comment ref="B21" authorId="0" shapeId="0" xr:uid="{177102DA-2763-4E9B-8CE8-7454ACD2B110}">
      <text>
        <r>
          <rPr>
            <sz val="9"/>
            <color indexed="81"/>
            <rFont val="Tahoma"/>
            <family val="2"/>
          </rPr>
          <t>Business &amp; Technical Solution validation. (Daily meetings, clarifications, Devs demos, testing follow-up)</t>
        </r>
      </text>
    </comment>
    <comment ref="B24" authorId="0" shapeId="0" xr:uid="{F3440137-8E7D-4640-9C74-C905B18794F1}">
      <text>
        <r>
          <rPr>
            <sz val="9"/>
            <color indexed="81"/>
            <rFont val="Tahoma"/>
            <family val="2"/>
          </rPr>
          <t>Refer to Percentage per project tasks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Wassim BOUAZIZ</author>
  </authors>
  <commentList>
    <comment ref="AC2" authorId="0" shapeId="0" xr:uid="{00000000-0006-0000-0400-000001000000}">
      <text>
        <r>
          <rPr>
            <sz val="10"/>
            <color rgb="FF000000"/>
            <rFont val="Arial"/>
            <family val="2"/>
          </rPr>
          <t>IBENMIMOUN:
Ca peut être le dashboard, la sécurité, les schémas comptables...</t>
        </r>
      </text>
    </comment>
    <comment ref="A8" authorId="1" shapeId="0" xr:uid="{B1C49A6E-7BCA-4ED5-97BD-CDB639701389}">
      <text>
        <r>
          <rPr>
            <sz val="9"/>
            <color indexed="81"/>
            <rFont val="Tahoma"/>
            <family val="2"/>
          </rPr>
          <t>DB script for Soliam Non Angular screes development (Upgrade task)</t>
        </r>
      </text>
    </comment>
  </commentList>
</comments>
</file>

<file path=xl/sharedStrings.xml><?xml version="1.0" encoding="utf-8"?>
<sst xmlns="http://schemas.openxmlformats.org/spreadsheetml/2006/main" count="644" uniqueCount="323">
  <si>
    <t>Ref</t>
  </si>
  <si>
    <t>PJM_T02_Project_Estimation sheet</t>
  </si>
  <si>
    <t>Mailing list</t>
  </si>
  <si>
    <t>Name</t>
  </si>
  <si>
    <t>Company</t>
  </si>
  <si>
    <t>Cc</t>
  </si>
  <si>
    <t>Object</t>
  </si>
  <si>
    <t>Client/Prospect</t>
  </si>
  <si>
    <t>Project</t>
  </si>
  <si>
    <t>Manager</t>
  </si>
  <si>
    <t>Project Manager</t>
  </si>
  <si>
    <t>Confidentaility</t>
  </si>
  <si>
    <t>Internal</t>
  </si>
  <si>
    <t>History</t>
  </si>
  <si>
    <t>Date</t>
  </si>
  <si>
    <t>Version</t>
  </si>
  <si>
    <t>Update description</t>
  </si>
  <si>
    <t>Author</t>
  </si>
  <si>
    <t>Validator</t>
  </si>
  <si>
    <t>Status</t>
  </si>
  <si>
    <t xml:space="preserve">Date: </t>
  </si>
  <si>
    <t>Front End</t>
  </si>
  <si>
    <t>Back End</t>
  </si>
  <si>
    <t>Functional Testing</t>
  </si>
  <si>
    <t>Gap référence</t>
  </si>
  <si>
    <t>Function</t>
  </si>
  <si>
    <t>Sub-Function</t>
  </si>
  <si>
    <t>Description</t>
  </si>
  <si>
    <t>Gap</t>
  </si>
  <si>
    <t>Assumptions and Comments</t>
  </si>
  <si>
    <t>Type</t>
  </si>
  <si>
    <t>Phase / Iteration</t>
  </si>
  <si>
    <t>Classification</t>
  </si>
  <si>
    <t>Angular Screen</t>
  </si>
  <si>
    <t>Native Angular Components</t>
  </si>
  <si>
    <t>Components Integration in UI Studio</t>
  </si>
  <si>
    <t>Non Angular Screen  (SWING)</t>
  </si>
  <si>
    <t>Non Angular Screen (GWT)</t>
  </si>
  <si>
    <t>Reports</t>
  </si>
  <si>
    <t>Process</t>
  </si>
  <si>
    <t>Configuration</t>
  </si>
  <si>
    <t>Service/Activity</t>
  </si>
  <si>
    <t>F° Testing</t>
  </si>
  <si>
    <t>Total Dev</t>
  </si>
  <si>
    <t>STD</t>
  </si>
  <si>
    <t>STD_MKT</t>
  </si>
  <si>
    <t>SPEC</t>
  </si>
  <si>
    <t>With Risk</t>
  </si>
  <si>
    <t>Phasing</t>
  </si>
  <si>
    <t>S</t>
  </si>
  <si>
    <t>A</t>
  </si>
  <si>
    <t>D</t>
  </si>
  <si>
    <t>C</t>
  </si>
  <si>
    <t>WP01 Carga manual de COMPRA - DVP / FOP - GC y LC</t>
  </si>
  <si>
    <r>
      <t xml:space="preserve">&gt;&gt;Update the current manual input screen in order to manage international settlement operations ==&gt; additional fields should be added in case of international settlement.
</t>
    </r>
    <r>
      <rPr>
        <sz val="11"/>
        <color theme="1"/>
        <rFont val="Arial"/>
        <family val="2"/>
      </rPr>
      <t xml:space="preserve">III.	Tipo de intrumento: ( drop-down menu must be placed to take the type of instrument)
a.	Bloomberg Ticker
b.	Common
c.	Cusip
d.	ISIN
e.	Local Number
f.	Sedol
g.	Ticket
X.	Tipo de Mercado: (A drop-down menu must be placed to take the type of market)
a)	DTC
b)	EUROCLEAR
c)	CLEARSTREM
d)	FRB
e)	NIB
f)	Local Market
XI.	Contrapartes : 
a)	Identificación del tipo de Broker:  Participante en DTC (All DTC participants or a search by their respective identification must be displayed)
b)	Tipo de Clearer : Participante en DTC (All DTC participants or a search by their respective identification must be displayed)
</t>
    </r>
    <r>
      <rPr>
        <b/>
        <sz val="11"/>
        <color theme="1"/>
        <rFont val="Arial"/>
        <family val="2"/>
      </rPr>
      <t xml:space="preserve">
==&gt;Gaps: 3 new fields should be added with 3 new WS</t>
    </r>
  </si>
  <si>
    <t>Yes</t>
  </si>
  <si>
    <t>X</t>
  </si>
  <si>
    <t>ok</t>
  </si>
  <si>
    <t>1 Simple Screen 
3 WS BE</t>
  </si>
  <si>
    <r>
      <t xml:space="preserve">1-a new screen to be added in order to manage the manual input of new issuance of a new security issued on the primary market
</t>
    </r>
    <r>
      <rPr>
        <sz val="11"/>
        <color theme="1"/>
        <rFont val="Arial"/>
        <family val="2"/>
      </rPr>
      <t xml:space="preserve">-Referencia cliente (En: Client Reference)
-Deposito (En:Custodian):  a)Deceval  b)DCV
-Cuenta (En: Client Sec Account)  ==&gt; WS to get the list of accounts
-Emisor (En: Issuer) (List of all issuers in the Colombian market) ==&gt; Ws to get the list of Issuers
-Monto de la inversión (En: Investment Amount)
-Nemotecnico (En: Mnemonic code/Short Code)
-Fecha de emisión (En: Issue date)
-Fecha de vencimiento (En: Maturity Date)
-Periodicidad (En: Periodicity):  a)-Mensual vencido b)-Trimestre vencido c)-Semestre vencido d)-Periodo vencido
-Tipo de Tasa (En: Interest Rate Type): a)Efectiva b)Nominal c)IPC d)DTF e)IBR
-Spread/Tasa (En: Spread)
-Base (Base pueder 360 ó 365)
-Semana de pago (En: Payment Week) : a)Inicial b)Final
-Mercado (En: Market) (OTC o BVC)
-ISIN 
</t>
    </r>
    <r>
      <rPr>
        <b/>
        <sz val="11"/>
        <color theme="1"/>
        <rFont val="Arial"/>
        <family val="2"/>
      </rPr>
      <t>==&gt; Gaps: 
-new screen to input the new security instruction with  fields
-new Ws to retreive the list of issuers
-new WS to save the instruction</t>
    </r>
  </si>
  <si>
    <t>OK</t>
  </si>
  <si>
    <t>NA</t>
  </si>
  <si>
    <t>WP03 Carga manual de REPO PASIVO BanRep</t>
  </si>
  <si>
    <r>
      <t xml:space="preserve">1-New screen to manually input a Repo operation with the possibility to manage 2 sub operations:
</t>
    </r>
    <r>
      <rPr>
        <sz val="11"/>
        <color theme="1"/>
        <rFont val="Arial"/>
        <family val="2"/>
      </rPr>
      <t xml:space="preserve">a- a new Intraday Repo operation with standard fields
b- an extension of an existing repo operation
</t>
    </r>
    <r>
      <rPr>
        <b/>
        <sz val="11"/>
        <color theme="1"/>
        <rFont val="Arial"/>
        <family val="2"/>
      </rPr>
      <t xml:space="preserve">
==&gt;Gaps: 
1-new dedicated screen
2-new field to indicate whether it's an intrady repo or an extension and if extension additional fields will be displayed.
3-a new WS to retreive the Intraday repo oeprations to be extended
4- a new WS to save the new operation (new Intraday  or Extension)
</t>
    </r>
  </si>
  <si>
    <t xml:space="preserve">1New simple screen to input the original Repo 
1 New Simple Screen to fetch Repo Oeprations
1 New Simple Screen to display result
1 New Simple Screen to Extend (Clone) the original Operation
1 WS to save the operation
1 WS to cancel a new operation
</t>
  </si>
  <si>
    <t>WP07 Manual Cargue de garantias</t>
  </si>
  <si>
    <r>
      <rPr>
        <b/>
        <sz val="11"/>
        <color theme="1"/>
        <rFont val="Arial"/>
        <family val="2"/>
      </rPr>
      <t>1-New Screen to input a new instruction of Block/Unblock with the following fields:</t>
    </r>
    <r>
      <rPr>
        <sz val="11"/>
        <color theme="1"/>
        <rFont val="Arial"/>
        <family val="2"/>
      </rPr>
      <t xml:space="preserve">
-Referencia cliente(En: client Reference)
-Cuenta de cliente (En: Client Sec Account) ==&gt; WS to retreive the Client Account ==&gt; No Gap
-Tipo de operación (Constitución / Liberación) (En: Transaction Type: Block / Unblock)) 
-Numero de Folio de regreso.
-Fecha de regreso (En: maturity date)
-Valor Nominal Garantia (En: Quantity)
-ISIN ==&gt; WS to retreive the list of ISINs ==&gt; No Gap
-Emisión
-Cuenta Deposito (En: Nostro Account) ==&gt; WS to retreive the Nostro Account ==&gt; No Gap
</t>
    </r>
    <r>
      <rPr>
        <b/>
        <sz val="11"/>
        <color theme="1"/>
        <rFont val="Arial"/>
        <family val="2"/>
      </rPr>
      <t>2-New Screen to monitor Block/Unblock Instructions
==&gt; Gaps:
-1 new input screen
-1 new monitoring screen
-1 new WS to save the Block/Unblock instruction
-1 new WS to retreive the Block/Unblock instructions for monitoring reason.</t>
    </r>
    <r>
      <rPr>
        <sz val="11"/>
        <color theme="1"/>
        <rFont val="Arial"/>
        <family val="2"/>
      </rPr>
      <t xml:space="preserve">
</t>
    </r>
    <r>
      <rPr>
        <b/>
        <sz val="11"/>
        <color theme="1"/>
        <rFont val="Arial"/>
        <family val="2"/>
      </rPr>
      <t>-1 new Ws to Cancel a pending Instruction</t>
    </r>
  </si>
  <si>
    <t>Ok</t>
  </si>
  <si>
    <t>1 new input screen
1 new monitoring screen
1 new WS to save the Block/Unblock instruction
1 new WS to retreive the Block/Unblock instructions for monitoring reason.
1 new Ws to Cancel a pending Instruction</t>
  </si>
  <si>
    <t>WP08 Cargas Masivas de instrucciones de todas las operaciones en formato XLS, XLSX, CSV, TXT</t>
  </si>
  <si>
    <r>
      <rPr>
        <b/>
        <sz val="11"/>
        <color theme="1"/>
        <rFont val="Arial"/>
        <family val="2"/>
      </rPr>
      <t>Possibility to load all type of operations using all these format: XLS, XLSX, CSV and TXT</t>
    </r>
    <r>
      <rPr>
        <sz val="11"/>
        <color theme="1"/>
        <rFont val="Arial"/>
        <family val="2"/>
      </rPr>
      <t xml:space="preserve">
-OTC,
-International Settlement Instruction, 
-Repo Intraday, 
-Repo Extension 
-Block/Unblock instruction
-New Issuance (NA)</t>
    </r>
  </si>
  <si>
    <t>1 Simple upload screen
1 WS to upload (Complex) : 5 templates  in 4 formats</t>
  </si>
  <si>
    <t>WP09 Anuncios, Recálculos, Abonos - Pagos en efectivo / Pagos en especie</t>
  </si>
  <si>
    <t>CA Entitlement consultation screen 
==&gt; GAP: update STD WS to include more information in the response to be displayed (around 5 fields)</t>
  </si>
  <si>
    <t>1 search result simple screen
1 WS average</t>
  </si>
  <si>
    <t>WP12  Esquema Maker &amp; Checker</t>
  </si>
  <si>
    <t>A new requirement in order to apply 6 Eyes instead of 4 Eyes 
==&gt; new WS to manage the validation on 3 level</t>
  </si>
  <si>
    <t>1 average screen
1 WS average</t>
  </si>
  <si>
    <t>WP13 Posición de Activos a la fecha actual y/o fechas pasadas por portafolio / ISIN - GC - LC (Cash + Sec. + Funds)</t>
  </si>
  <si>
    <t>Screen to consult Security and Cash Positions and be able to export it in Excel, CSV and TXT
==&gt; GAP: add the possibility to export in CSV and TXT</t>
  </si>
  <si>
    <t>1 simple screen
1 average WS</t>
  </si>
  <si>
    <t>WP 14 Operaciones instruidas (LC + GC) Filtros: por estado, por contraparte, SD, Portafolio.</t>
  </si>
  <si>
    <t>Screen to consult instructions and be able to export it in Excel, CSV and TXT
==&gt; GAP: 
1-add the possibility to export in CSV and TXT
2-modify the existing WS used to retreive the instructions in order to add more information (less than 5)</t>
  </si>
  <si>
    <t>1 average  screen
1 average WS
1 WS simple</t>
  </si>
  <si>
    <t>WP15 Detalle de las condiciones de la operación en instrucciones enviadas.</t>
  </si>
  <si>
    <t>Covered by the WP14</t>
  </si>
  <si>
    <t>No</t>
  </si>
  <si>
    <t>WP 16 Pago de dividendos por fecha / rango de fechas / Val. esperados / recaudados (Cash + Sec. + OMM + Funds)</t>
  </si>
  <si>
    <t xml:space="preserve">A screen to display the CA payments with the posibility to filter by date a range of dates, amount, ISIN/CUSIP, Event Reference, Election Start Date, accounts.
Currently the screen exists but additional fields are requested:
Fecha de pago por rangos	(En: Payment date by ranks)
Valores de pago 	(En: Payment values)
Valor de intereses	(En:  Interest value )
Valor de capital	(En: Capital value )
Valor Neto	(En: Net Worth )
Valor Bruto	(En: Gross Value)
Cuenta cash	(En: Cash account)
Cuenta de titulos	(En: Title account)
Valor por acción	(En: Value per share )
Porentaje de retención	(En: Retention porentage)
==&gt; Gaps : some fields to be added in Megara </t>
  </si>
  <si>
    <t>3 Simple Screens (Search Input, Search Result, View)
1 WS simple</t>
  </si>
  <si>
    <t>WP 17 Información Proxy Voting - Agendas de Asambleas</t>
  </si>
  <si>
    <t xml:space="preserve">A screen to display the Proxy voting agnedas with possibility to apply filters:
•Fecha del Evento (Event Date)
•Record date
•Exdate
•Tipo de Evento (Obligatorio, Voluntario, Choose) </t>
  </si>
  <si>
    <t>1 search screen simple
1 average screen to dispplay the calendar
2 WS simple</t>
  </si>
  <si>
    <t>WP 18 Proxy Voting-Eventos Voluntarios - Instrucciones recibidas y transmitidas</t>
  </si>
  <si>
    <t xml:space="preserve">A screen to display the instructions related to proxy voting with the possibility of to apply different filers.
•Referencia de la instrucción (En: Instruction Ref)
•Cuenta (En: Client Sec Account)
•Nombre (en: Number)
•Referencia del Evento  (En: CA Reference)
•Estado (Pendiente, con voto) (En: Proxy Voting Status)
•Fecha de pago del evento (En: Event Payment Date)
•Tipo de Evento (Asamblea, Pago de Dividendos con opción, ofertas) (En: Event Type)
•Dead line envío instrucción (En: Event deadline)
==&gt; Gap: a new screen WS to retreive the Instructions </t>
  </si>
  <si>
    <t>1 average screen search
1 average result
1 simple view screen
1 WS to retreive the infos from BE</t>
  </si>
  <si>
    <t>WP 19 Proxy Voting - Resultados de las Votaciones</t>
  </si>
  <si>
    <r>
      <t xml:space="preserve">a screen to display the result of a Prxy voting events. 
</t>
    </r>
    <r>
      <rPr>
        <sz val="11"/>
        <color theme="1"/>
        <rFont val="Arial"/>
        <family val="2"/>
      </rPr>
      <t>•Referencia de la instrucción (EN: Instruction ref)
•Cuenta (En: Client Sec Account)
•Nombre (En;Number)
•Referencia del Evento (En: CA reference)
•Fecha de pago del evento (En: Event payment date)
•Campo con el resultado de la votaciones (En: result of the vote)</t>
    </r>
    <r>
      <rPr>
        <b/>
        <sz val="11"/>
        <color theme="1"/>
        <rFont val="Arial"/>
        <family val="2"/>
      </rPr>
      <t xml:space="preserve">
==&gt; Gap: a WS to retreive the result of Proxy voting events</t>
    </r>
  </si>
  <si>
    <t>WP20 Reportes Operacionales</t>
  </si>
  <si>
    <t>3 Reports to be generated in the following format : PDF, XLS, XLSX, CSV, TXT  and with the possibility to apply different filters
1-Extracto de Securities por fecha/ rango de fechas, por portafolios, por ISIN ==&gt; A security position report with the possibility to apply a filter by date, range of date, account or ISIN.
2-Extractos de Cash por fecha / rango de fechas y portafolios==&gt; A cash position and movement report with the possibility to apply a filter by date, range of date or account.
3-Operaciones instruidas por fecha / rango de fechas / x portafolio / x rango de portafolios (Cash + Sec. + Funds) ==&gt; A report about instructed instructions with the possibility to apply a filter by date, range of date or account
==&gt;Gap:  
1- although the extracts are managed by current WS by we need to amend them in order to add more fields
2-3WS  to generate the 3 reports with the selected format (the format can be passed as parameter)</t>
  </si>
  <si>
    <t xml:space="preserve">For each report in 5 formats (to be multiplied by 3)
1 average screen 
1 complex WS
5 reports simples 
</t>
  </si>
  <si>
    <t>WP21 Reportes COACs</t>
  </si>
  <si>
    <r>
      <t xml:space="preserve">3 Reports to be generated in the following format : PDF, XLS, XLSX, CSV, TXT  and with the possibility to apply different filters
</t>
    </r>
    <r>
      <rPr>
        <sz val="11"/>
        <color theme="1"/>
        <rFont val="Arial"/>
        <family val="2"/>
      </rPr>
      <t xml:space="preserve">1.CoAcs por fecha - Rango de Fechas/ Val. esperados / fecha Val. recaudos (Cash + Sec. + Funds) ==&gt; a report of the CA payments with the posibility to filter by daten a range of dates, amount and accounts.
2.Proxy Voting - Instrucciones recibidas y transmitidas ==&gt; a report of the instructions related to proxy voting with the possibility of to apply different filers
3.Proxy Voting - Resultados de las Votaciones ==&gt; a report to include the result of a Prxy voting events.
</t>
    </r>
    <r>
      <rPr>
        <b/>
        <sz val="11"/>
        <color theme="1"/>
        <rFont val="Arial"/>
        <family val="2"/>
      </rPr>
      <t xml:space="preserve">
==&gt;Gap:  assuming that we have already services (WP18, WP19 andWP16) then we will need 3 WS to generate the report with the selected format  (the format can be passed as parameter)</t>
    </r>
  </si>
  <si>
    <t>General Requirement</t>
  </si>
  <si>
    <t>Translation to Spanish</t>
  </si>
  <si>
    <t>WP35 Estado CONSOLIDADO de las instrucciones de Operación - LC - GC</t>
  </si>
  <si>
    <r>
      <rPr>
        <b/>
        <sz val="11"/>
        <color theme="1"/>
        <rFont val="Calibri"/>
        <family val="2"/>
        <scheme val="minor"/>
      </rPr>
      <t xml:space="preserve">&gt;&gt;&gt; 9 Dashbaord to be added (El dashborad must be composed of the different widgets for each  resulting infroma, the screen must allow to add and remove the widgets depending on the need of the user.)
</t>
    </r>
    <r>
      <rPr>
        <sz val="10"/>
        <color rgb="FF000000"/>
        <rFont val="Arial"/>
      </rPr>
      <t>1.	Lista de transacciones pendientes de validación.</t>
    </r>
  </si>
  <si>
    <t xml:space="preserve">1 screen SuperComplex
1 search screen simple
9 simple screen/widets
</t>
  </si>
  <si>
    <t>2.	Lista de transacciones incompletas.</t>
  </si>
  <si>
    <t>3.	Lista de transacciones canceladas.</t>
  </si>
  <si>
    <t>4.	Lista de transacciones cumplidas rango de fechas</t>
  </si>
  <si>
    <t>5.	Lista de transacciones incumplidas.</t>
  </si>
  <si>
    <t>6.	Lista de operaciones simultaneas por rango de fechas</t>
  </si>
  <si>
    <t>7.	Operaciones pendientes de cumplimiento.</t>
  </si>
  <si>
    <t>8.	Operaciones en el exterior BONY y EUROCLEAR o cualquier otro proveedor en mercados extranjeros</t>
  </si>
  <si>
    <t>9.	Operaciones con cumplimiento local. DCV y DECEVAL</t>
  </si>
  <si>
    <t>WP36 Estado CONSOLIDADO de las instrucciones de CoACs - LC – GC</t>
  </si>
  <si>
    <r>
      <rPr>
        <b/>
        <sz val="11"/>
        <color theme="1"/>
        <rFont val="Calibri"/>
        <family val="2"/>
        <scheme val="minor"/>
      </rPr>
      <t>6 CA Widgets &amp; 9 Proxy Voting Widget:</t>
    </r>
    <r>
      <rPr>
        <sz val="10"/>
        <color rgb="FF000000"/>
        <rFont val="Arial"/>
      </rPr>
      <t xml:space="preserve">
CA: 1.Listado de eventos corporativos aplicables nuevos</t>
    </r>
  </si>
  <si>
    <t>3 Simple screens for each dashbaord
15 simple widgets</t>
  </si>
  <si>
    <t>CA: 2.Lista de instrucciones a la espera de validación</t>
  </si>
  <si>
    <t>CA: 3.Lista de instrucciones para eventos Voluntarios</t>
  </si>
  <si>
    <t>CA: 4.Lista de eventos pendientes por instruir</t>
  </si>
  <si>
    <t>CA: 5.Lista de instrucciones rechazas</t>
  </si>
  <si>
    <t>CA: 6.Lista de instrucciones aceptadas</t>
  </si>
  <si>
    <t>Proxy Voting: 1.Listado de eventos corporativos aplicables nuevos para Votacion</t>
  </si>
  <si>
    <t xml:space="preserve">Proxy Voting: 2.Lista de instrucciones a la espera de validación </t>
  </si>
  <si>
    <t>Proxy Voting: 3.Lista de instrucciones para Asambleas</t>
  </si>
  <si>
    <t>Proxy Voting: 4.Lista de votos pendientes por instruir</t>
  </si>
  <si>
    <t>Proxy Voting: 5.Lista de instrucciones rechazas en Asamblea</t>
  </si>
  <si>
    <t>Proxy Voting: 6.Lista de instrucciones aceptadas en Asamblea</t>
  </si>
  <si>
    <t>Proxy Voting-Resultados: 1.Listado de eventos corporativos aplicables nuevos para Votación</t>
  </si>
  <si>
    <t>Proxy Voting-Resultados: 2.Listado de resultados de votaciones ya ejecutadas</t>
  </si>
  <si>
    <t xml:space="preserve">Proxy Voting-Resultados: 3.Listado de votación por cada uno de los resultados </t>
  </si>
  <si>
    <t>WP 37 Estado CONSOLIDADO posicion Cash, x portafolio</t>
  </si>
  <si>
    <r>
      <rPr>
        <b/>
        <sz val="11"/>
        <color theme="1"/>
        <rFont val="Calibri"/>
        <family val="2"/>
        <scheme val="minor"/>
      </rPr>
      <t>4 widgets related to security positions:</t>
    </r>
    <r>
      <rPr>
        <sz val="10"/>
        <color rgb="FF000000"/>
        <rFont val="Arial"/>
      </rPr>
      <t xml:space="preserve">
1.Listado de posición disponible</t>
    </r>
  </si>
  <si>
    <t>2 simple screens for each dashbaord (Cash and Sec)
7 Simple widgets</t>
  </si>
  <si>
    <t xml:space="preserve">2.Listado de posición bloqueada </t>
  </si>
  <si>
    <t>3.Listado de posición por depósitos (DCV, DECEVAL, BONY, Euroclear o cualquier otro proveedor en mercados extranjeros)</t>
  </si>
  <si>
    <t>4.Listado de posiciones pendientes</t>
  </si>
  <si>
    <r>
      <rPr>
        <b/>
        <sz val="11"/>
        <color theme="1"/>
        <rFont val="Calibri"/>
        <family val="2"/>
        <scheme val="minor"/>
      </rPr>
      <t>3 widgets related to cash positions:</t>
    </r>
    <r>
      <rPr>
        <sz val="10"/>
        <color rgb="FF000000"/>
        <rFont val="Arial"/>
      </rPr>
      <t xml:space="preserve">
1.Listado de saldos en cuentas a un rango de fechas.</t>
    </r>
  </si>
  <si>
    <t xml:space="preserve">2.Listado de movimientos por cuenta por un rango de fechas </t>
  </si>
  <si>
    <t>3.Listado de movimientos pendientes</t>
  </si>
  <si>
    <t>WP40 Informe CONSOLIDADO de las instrucciones de Operación - LC - GC</t>
  </si>
  <si>
    <t>Report PDF/EXCEL covering the Widgets defined in WP35</t>
  </si>
  <si>
    <t>2 Report Complex
2WS simple</t>
  </si>
  <si>
    <t>WP41 Informe CONSOLIDADO de las instrucciones de CoACs - LC – GC</t>
  </si>
  <si>
    <t>Report PDF/EXCEL covering the Widgets defined in WP36</t>
  </si>
  <si>
    <t>WP 46 Informe CONSOLIDADO posicion Cash, x portafolio</t>
  </si>
  <si>
    <t>WP42 Cargas Masivas de archivos en formato XLS, XLSX, CSV, TXT</t>
  </si>
  <si>
    <t xml:space="preserve">1 New screen to upload files (XLS, XLSX, CSV &amp; TXT) by the admin to be consulted by the clients with the possibility to define a validity date and the permissions to access these files (by Client ALL clients).
1 New screen to consult the uploaded and still valid files </t>
  </si>
  <si>
    <t>1 Simple Upload screen
1 simple Search Input consultation screen
1 simple search result consultation screen 
1 simple Edit screen 
1 WS related to the edit
1 WS related to the uplaod
1 New simple screen to see the documents
1 WS download</t>
  </si>
  <si>
    <t>QA</t>
  </si>
  <si>
    <t>Total per Item</t>
  </si>
  <si>
    <t>Angular Screens 
(with Palmyra UI Studio)</t>
  </si>
  <si>
    <t>Native Angular Components
(UCs/Screens, widgets)</t>
  </si>
  <si>
    <t>Screen (SWING)</t>
  </si>
  <si>
    <t>Screen - UC (GWT Palmyra)</t>
  </si>
  <si>
    <t>Report</t>
  </si>
  <si>
    <t>Total STD</t>
  </si>
  <si>
    <t>Total Mkt</t>
  </si>
  <si>
    <t>Total SPEC</t>
  </si>
  <si>
    <t>Simple</t>
  </si>
  <si>
    <t>Average</t>
  </si>
  <si>
    <t>Difficult</t>
  </si>
  <si>
    <t>Complex</t>
  </si>
  <si>
    <t>Effort per unit</t>
  </si>
  <si>
    <t>Owner</t>
  </si>
  <si>
    <t># units to develop</t>
  </si>
  <si>
    <t>Product</t>
  </si>
  <si>
    <t>Requirements BRD &amp; BSD  (in m/d)</t>
  </si>
  <si>
    <t>Effort stated in m/d depending on the knowledge level and the materials available for the analysis</t>
  </si>
  <si>
    <t>R&amp;D</t>
  </si>
  <si>
    <t>Development Effort</t>
  </si>
  <si>
    <t>Dev Management (%dev)</t>
  </si>
  <si>
    <t>Iterations Cost - in Man Days (Retest effort)</t>
  </si>
  <si>
    <t>Architecture Technique/Fonctionnelle (%dev or in m/d)</t>
  </si>
  <si>
    <t>Benchmarking (%dev or in m/d)</t>
  </si>
  <si>
    <t>Build/Packaging/Plateforme (%dev or in m/d)</t>
  </si>
  <si>
    <t>Code integration in other branches (% dev per branche)</t>
  </si>
  <si>
    <t>Support &amp; bug fixing - Functional Testing (%dev)</t>
  </si>
  <si>
    <t>Support &amp; bug fixing - End to End Testing (%dev)</t>
  </si>
  <si>
    <t>Support &amp; bug fixing - Validation Testing (%dev)</t>
  </si>
  <si>
    <t>Functional Testing (%dev or in m/d)</t>
  </si>
  <si>
    <t>Test Campaing-End to End Testing (%dev or in m/d)</t>
  </si>
  <si>
    <t>Automatic Testing (%dev or in m/d)</t>
  </si>
  <si>
    <t>Test Campaing-Validation Testing (%dev or in m/d)</t>
  </si>
  <si>
    <t>Reviews &amp; follow-up (%dev)</t>
  </si>
  <si>
    <t>Product Documentation (%dev)</t>
  </si>
  <si>
    <t>Total Implementation w/o Risk</t>
  </si>
  <si>
    <t>Risk Factors</t>
  </si>
  <si>
    <t>Total Implementation Effort</t>
  </si>
  <si>
    <t>Total Project Effort (Analysis+Implementation)</t>
  </si>
  <si>
    <t>Project Duration (months)</t>
  </si>
  <si>
    <t>R&amp;D Effort Details</t>
  </si>
  <si>
    <t>Task Nature</t>
  </si>
  <si>
    <t>Dev</t>
  </si>
  <si>
    <t>Analysis</t>
  </si>
  <si>
    <t>Model/Design</t>
  </si>
  <si>
    <t>Coding</t>
  </si>
  <si>
    <t>Configuration (Labels, VF,…)</t>
  </si>
  <si>
    <t>Unit Test Coding</t>
  </si>
  <si>
    <t>Data binding</t>
  </si>
  <si>
    <t>Sub Total - Devs</t>
  </si>
  <si>
    <t>Functional Testing - Bugs Fixing</t>
  </si>
  <si>
    <t>Sub Total - Functional Testing</t>
  </si>
  <si>
    <t>Integration Testing (Execution)</t>
  </si>
  <si>
    <t>Sub Total - QA &amp; testing</t>
  </si>
  <si>
    <t>User Documentation</t>
  </si>
  <si>
    <t>Sub Total - Documentation</t>
  </si>
  <si>
    <t>Total</t>
  </si>
  <si>
    <t>Estimations breakdown per team</t>
  </si>
  <si>
    <t>PH</t>
  </si>
  <si>
    <t>TSK</t>
  </si>
  <si>
    <t>PRD</t>
  </si>
  <si>
    <t>ANA</t>
  </si>
  <si>
    <t>IMP</t>
  </si>
  <si>
    <t>DEV</t>
  </si>
  <si>
    <t>ARCH</t>
  </si>
  <si>
    <t>BNCH</t>
  </si>
  <si>
    <t>PACK</t>
  </si>
  <si>
    <t>BUG FIXING</t>
  </si>
  <si>
    <t>TESTING</t>
  </si>
  <si>
    <t>END TO END</t>
  </si>
  <si>
    <t>REG/AUTO</t>
  </si>
  <si>
    <t>VALIDATION</t>
  </si>
  <si>
    <t>DOC</t>
  </si>
  <si>
    <t>PM</t>
  </si>
  <si>
    <t>RISK</t>
  </si>
  <si>
    <t>Complexity Level</t>
  </si>
  <si>
    <t>Item</t>
  </si>
  <si>
    <t>Formula</t>
  </si>
  <si>
    <t>%</t>
  </si>
  <si>
    <t>M/D</t>
  </si>
  <si>
    <t>Coding/DB script</t>
  </si>
  <si>
    <r>
      <t xml:space="preserve">Configuration  </t>
    </r>
    <r>
      <rPr>
        <sz val="8"/>
        <rFont val="Trebuchet MS"/>
        <family val="2"/>
      </rPr>
      <t>(i.e UI Studio &amp; Translation for Angular, Labels &amp; VF for GWT,…)</t>
    </r>
  </si>
  <si>
    <t>Unit Test Automation</t>
  </si>
  <si>
    <t>Data-Binding</t>
  </si>
  <si>
    <t>Functional Test (Execution)</t>
  </si>
  <si>
    <t>Sub Total - Code writing or Functional Testing</t>
  </si>
  <si>
    <t>R&amp;D Documentation</t>
  </si>
  <si>
    <t>% of dev</t>
  </si>
  <si>
    <t>Risk Ratios</t>
  </si>
  <si>
    <t>Complexity level</t>
  </si>
  <si>
    <t>Megara</t>
  </si>
  <si>
    <t>Screens - UC (GWT - Palmyra)</t>
  </si>
  <si>
    <t>Palmyra Default Screen. No additional coding. The effort is related to the UML and its adjustment</t>
  </si>
  <si>
    <t>Palmyra Default Screen with maximum 5 changes of the default screen behaviour</t>
  </si>
  <si>
    <t>Palmyra Default Screen with maximum 10 changes of the default screen behaviour</t>
  </si>
  <si>
    <t>Fully rebuild screen (not default Palmyra) or default Palmyra having: 
  * Multiple controls and/or
  * Multiple override of default behaviour and/or
  * Navigation logic complicated with multiple sub-pages</t>
  </si>
  <si>
    <t>Screen (Swing SF)</t>
  </si>
  <si>
    <t>- Screen containing 5 fields and/or 
- 1 action (search,...) and
- not including data controls and
- not containing sub-pages/screens (Search screen,...)</t>
  </si>
  <si>
    <t>- Screen containing 10 fields and/or 
- more than 1 action (search, export…) and/or
- including data controls and 
- not containing sub-pages/screens (Manual creation screen,...)</t>
  </si>
  <si>
    <t>- Screen containing more than 10 fields and/or 
- more than 1 action (search, export…) and/or
- including data controls and/or
- containing sub-pages/screens (Manual creation screen,...)</t>
  </si>
  <si>
    <t>Complexe</t>
  </si>
  <si>
    <t>- Screen containing more than 10 fields and/or 
- more than 1 action (search, export…) and/or
- including data controls and/or
- special behaviour (conditional view based on data) and/or
- containing sub-pages/screens (Unitary Order manual creation,...)</t>
  </si>
  <si>
    <r>
      <t xml:space="preserve">Angular Screens 
</t>
    </r>
    <r>
      <rPr>
        <b/>
        <sz val="8"/>
        <rFont val="Trebuchet MS"/>
        <family val="2"/>
      </rPr>
      <t>(with Palmyra UI Studio)</t>
    </r>
  </si>
  <si>
    <t>Screen generated by Palmyra UI Studio with at most 10 fields, this concerns CRUDs only (Currency, Country,…)(Currency, Country,…)</t>
  </si>
  <si>
    <t>Screen generated by Palmyra UI Studio with up to 10 fields and changes to Palmyra's UI default behavior. Custom configuration of presentation logic (Eg: Read only condition, Navigation, on Blue events,….)</t>
  </si>
  <si>
    <t>- Screen generated by Palmyra UI Studio with at most 10 fields. Requiring additional development in native Angular (Eg: Modification of the HTML output of UI Studio).</t>
  </si>
  <si>
    <r>
      <t xml:space="preserve">Native Angular Components
</t>
    </r>
    <r>
      <rPr>
        <b/>
        <sz val="8"/>
        <rFont val="Trebuchet MS"/>
        <family val="2"/>
      </rPr>
      <t>(UCs/Screens, widgets)</t>
    </r>
  </si>
  <si>
    <t>- Use of an existing component on the market (Eg: integration of a simple component (calendar) PrimeNG or other, in a screen)</t>
  </si>
  <si>
    <t>- Override/Customization of the behavior of an existing component (Example: double scale chart, Table, Pie chart ...)
or
- Development of a new unitary and display component (selector or card) which does not present any interactions with other components.</t>
  </si>
  <si>
    <t>- Development of a new component based on several other components without navigation behavior (Example: Inverted table) involving a change of state
or
- Development of a new component which presents a high level of interaction with other components and / or with the back end (Eg: grad &amp; drop ...)</t>
  </si>
  <si>
    <t>- Development of a new component which offers navigation behavior and interaction with several components (Example: Wizard, Dashboard as container ...)
- Between 3 and 5 states
- 2 complex GUI events (Eg: drag &amp; drop, scroll ...)
- 2 interactions with other graphics components
- Between 3 and 5 interactions with the services</t>
  </si>
  <si>
    <t>Simple component integration</t>
  </si>
  <si>
    <t>Average component integration</t>
  </si>
  <si>
    <t>Difficult component integration</t>
  </si>
  <si>
    <t>Complex component integration</t>
  </si>
  <si>
    <t>No effort to prepare the data to display. The workload is the design of iReport</t>
  </si>
  <si>
    <t>Average effort to prepare the data to display.</t>
  </si>
  <si>
    <t>Important effort to prepare the data:
 * Read from multiple tables and/or
 * Grouping, totals, sub-totals and/or
 * caulcation to be done.</t>
  </si>
  <si>
    <t>Workflow design with maximum 6 statuses</t>
  </si>
  <si>
    <t>Workflow design with max 12 statuses</t>
  </si>
  <si>
    <t>Workflow complicated with more than 12 statuses, with conditional actions</t>
  </si>
  <si>
    <t>Easy configuration (labels, straight-thourgh mapping…) with small effort of test</t>
  </si>
  <si>
    <t>Configuration that requires tests (SLA, conditional behaviour …)</t>
  </si>
  <si>
    <t>Complicated configuration (mapping with sub-mapping, mapping with conditions, security configuration…) with a large scope of testing</t>
  </si>
  <si>
    <t>Service/ Activity</t>
  </si>
  <si>
    <t>Method or service to develop with easy algorithm (validation of ISIN algorithm)</t>
  </si>
  <si>
    <t>Method or service to develop with an alogorithm average (commission calculation using scales)</t>
  </si>
  <si>
    <t>Method or service with complex algorithm (requires different data, requires optimisation, impacting the memory usage, critical for performance …): example of allocating market instruction to multiple client instructions.</t>
  </si>
  <si>
    <t>Funtional Testing</t>
  </si>
  <si>
    <t>Test case with testing duration not exceeding 0,5hr</t>
  </si>
  <si>
    <t>Test case with testing duration between 0,5hr and 1hr</t>
  </si>
  <si>
    <t>Test case with testing duration between 1hr and 3hrs</t>
  </si>
  <si>
    <t>Definition</t>
  </si>
  <si>
    <t>Effort related to the analysis and the elaboration effort of the Requirements documents</t>
  </si>
  <si>
    <t>Development phase effort : Design,  coding, Unit tests</t>
  </si>
  <si>
    <t>Management effort for the dev. phase : Development follow up, meetings, resources management, progress reports,  …</t>
  </si>
  <si>
    <t>Iteration cost in case of intermediate deliveries in the development phase. This workload encompasses packaging, delivery and support of the delivery</t>
  </si>
  <si>
    <t>Definition of the technical and functional architecture and its documentation.</t>
  </si>
  <si>
    <t>Optimization of screens and processes and tuning if necessary</t>
  </si>
  <si>
    <t>Build, Maintenance of databases, Versionning,...</t>
  </si>
  <si>
    <t xml:space="preserve">Effort relevant when it is required to integrate a code from an other Branch (example: integrate a functionnality originally developed on the client support branch to the Tunck…). </t>
  </si>
  <si>
    <t>Test of developped functions</t>
  </si>
  <si>
    <t>Bug fixing related to the developed function</t>
  </si>
  <si>
    <t>Test of the functions between components, to make sure that the function has the expected impact and behaviour. This includes the regression testing if necessaary (example: interference with functionalities already delivered and tested, change of an existing functionality,…)</t>
  </si>
  <si>
    <t>Support effort related to the R&amp;D Team End To End Testing</t>
  </si>
  <si>
    <t>Elaboration effort of the automatic test scripts</t>
  </si>
  <si>
    <t>These are tests performed by the Product Team after receiving the application developed and tested by R&amp;D team including the regression testing if necessaary.</t>
  </si>
  <si>
    <t>Support effort related to the Product Team Validation Testing</t>
  </si>
  <si>
    <t>Product Team follow up effort, meetings, resources management, progress reports,  …</t>
  </si>
  <si>
    <t>Product Team Documentation effort:
   - Functional Guide review
   - Commercial documentation
   - Release note...</t>
  </si>
  <si>
    <t>The risk factor reflects the quality of client user requirements / specifications. More specs are detailed risk factor is reduced. It's varies depending on the project phase.</t>
  </si>
  <si>
    <t>The theoretical duration of the development phase in relation to the workload calculated: This is the square root of (N JH/20)</t>
  </si>
  <si>
    <t>Estimation Matrix</t>
  </si>
  <si>
    <t>Development Effort Sub-items</t>
  </si>
  <si>
    <t>Items</t>
  </si>
  <si>
    <t>Analysis of User Requirements</t>
  </si>
  <si>
    <t>Model Design</t>
  </si>
  <si>
    <t>Design of UML (Diagram Class, Lifecycle …)
Angular:
Effort related to the design and definition of the UML model
- Angular Screen: Not Relevant
- Angular Component: Technical design relating to integration with other systems</t>
  </si>
  <si>
    <t>Coding effort or DB script elaboration effort</t>
  </si>
  <si>
    <t>Configuration  (i.e UI Studio &amp; Translation for Angular, Labels &amp; VF for GWT,…)</t>
  </si>
  <si>
    <t>Effort for the Processing Guide update
- Design Doc
- Configuration Guide
- Functionnalities catalog</t>
  </si>
  <si>
    <t>Functional Testing Effort</t>
  </si>
  <si>
    <t>Execution effort related to the developped functions. This section is onlu relevant when the Functional Testing effort estimation is set to m/d</t>
  </si>
  <si>
    <t>Project phase</t>
  </si>
  <si>
    <t>Risk rate</t>
  </si>
  <si>
    <t>RFI/ Expert opinion Phase</t>
  </si>
  <si>
    <t>RFP Phase</t>
  </si>
  <si>
    <t>Scoping phase</t>
  </si>
  <si>
    <t>Sevices (Plamyra)</t>
  </si>
  <si>
    <t>R&amp;D project phases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</si>
</sst>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 _€_-;\-* #,##0.00\ _€_-;_-* &quot;-&quot;??\ _€_-;_-@_-"/>
    <numFmt numFmtId="164" formatCode="_(* #,##0.00_);_(* \(#,##0.00\);_(* &quot;-&quot;??_);_(@_)"/>
    <numFmt numFmtId="165" formatCode="#,##0\ \ ;\-#,##0"/>
    <numFmt numFmtId="166" formatCode="m/d/yyyy;@"/>
    <numFmt numFmtId="167" formatCode="#,##0.00\ \ ;\-#,##0.00"/>
  </numFmts>
  <fonts count="47">
    <font>
      <sz val="10"/>
      <color rgb="FF000000"/>
      <name val="Arial"/>
    </font>
    <font>
      <sz val="11"/>
      <color theme="1"/>
      <name val="Calibri"/>
      <family val="2"/>
      <scheme val="minor"/>
    </font>
    <font>
      <sz val="10"/>
      <color rgb="FF000000"/>
      <name val="Trebuchet MS"/>
      <family val="2"/>
    </font>
    <font>
      <b/>
      <sz val="11"/>
      <color rgb="FF000000"/>
      <name val="Trebuchet MS"/>
      <family val="2"/>
    </font>
    <font>
      <sz val="11"/>
      <color rgb="FF000000"/>
      <name val="Calibri"/>
      <family val="2"/>
    </font>
    <font>
      <sz val="11"/>
      <color rgb="FF000000"/>
      <name val="Arial"/>
      <family val="2"/>
    </font>
    <font>
      <b/>
      <sz val="10"/>
      <color rgb="FF000000"/>
      <name val="Trebuchet MS"/>
      <family val="2"/>
    </font>
    <font>
      <b/>
      <sz val="10"/>
      <color rgb="FF000000"/>
      <name val="Arial"/>
      <family val="2"/>
    </font>
    <font>
      <sz val="10"/>
      <color rgb="FF000000"/>
      <name val="Arial"/>
      <family val="2"/>
    </font>
    <font>
      <b/>
      <sz val="10"/>
      <color rgb="FFFFFFFF"/>
      <name val="Trebuchet MS"/>
      <family val="2"/>
    </font>
    <font>
      <b/>
      <sz val="11"/>
      <color rgb="FF000000"/>
      <name val="Calibri"/>
      <family val="2"/>
    </font>
    <font>
      <sz val="10"/>
      <color rgb="FF000000"/>
      <name val="Trebuchet MS"/>
      <family val="2"/>
    </font>
    <font>
      <b/>
      <sz val="10"/>
      <color rgb="FFFF0000"/>
      <name val="Trebuchet MS"/>
      <family val="2"/>
    </font>
    <font>
      <sz val="10"/>
      <color rgb="FF000000"/>
      <name val="Trebuchet MS"/>
      <family val="2"/>
    </font>
    <font>
      <sz val="11"/>
      <color rgb="FF000000"/>
      <name val="Arial"/>
      <family val="2"/>
    </font>
    <font>
      <sz val="10"/>
      <color rgb="FF000000"/>
      <name val="Arial"/>
      <family val="2"/>
    </font>
    <font>
      <b/>
      <u/>
      <sz val="12"/>
      <color rgb="FF000000"/>
      <name val="Arial"/>
      <family val="2"/>
    </font>
    <font>
      <sz val="10"/>
      <color rgb="FF000000"/>
      <name val="Trebuchet MS"/>
      <family val="2"/>
    </font>
    <font>
      <sz val="11"/>
      <color theme="1"/>
      <name val="Calibri"/>
      <family val="2"/>
    </font>
    <font>
      <sz val="10"/>
      <color theme="1"/>
      <name val="Arial"/>
      <family val="2"/>
    </font>
    <font>
      <b/>
      <sz val="10"/>
      <color theme="0"/>
      <name val="Arial"/>
      <family val="2"/>
    </font>
    <font>
      <b/>
      <sz val="12"/>
      <color rgb="FF000000"/>
      <name val="Calibri"/>
      <family val="2"/>
    </font>
    <font>
      <sz val="10"/>
      <color rgb="FF000000"/>
      <name val="Arial"/>
      <family val="2"/>
    </font>
    <font>
      <b/>
      <sz val="10"/>
      <color theme="0"/>
      <name val="Trebuchet MS"/>
      <family val="2"/>
    </font>
    <font>
      <b/>
      <sz val="12"/>
      <color theme="0"/>
      <name val="Trebuchet MS"/>
      <family val="2"/>
    </font>
    <font>
      <sz val="10"/>
      <color theme="0"/>
      <name val="Trebuchet MS"/>
      <family val="2"/>
    </font>
    <font>
      <sz val="12"/>
      <color theme="0"/>
      <name val="Trebuchet MS"/>
      <family val="2"/>
    </font>
    <font>
      <b/>
      <sz val="11"/>
      <color rgb="FFFFFFFF"/>
      <name val="Trebuchet MS"/>
      <family val="2"/>
    </font>
    <font>
      <b/>
      <sz val="11"/>
      <color theme="0"/>
      <name val="Arial"/>
      <family val="2"/>
    </font>
    <font>
      <sz val="9"/>
      <color indexed="81"/>
      <name val="Tahoma"/>
      <family val="2"/>
    </font>
    <font>
      <sz val="10"/>
      <name val="Trebuchet MS"/>
      <family val="2"/>
    </font>
    <font>
      <sz val="9"/>
      <name val="Trebuchet MS"/>
      <family val="2"/>
    </font>
    <font>
      <sz val="10"/>
      <color theme="0"/>
      <name val="Arial"/>
      <family val="2"/>
    </font>
    <font>
      <b/>
      <sz val="10"/>
      <name val="Trebuchet MS"/>
      <family val="2"/>
    </font>
    <font>
      <b/>
      <sz val="8"/>
      <name val="Trebuchet MS"/>
      <family val="2"/>
    </font>
    <font>
      <b/>
      <sz val="11"/>
      <name val="Trebuchet MS"/>
      <family val="2"/>
    </font>
    <font>
      <sz val="10"/>
      <name val="Arial"/>
      <family val="2"/>
    </font>
    <font>
      <sz val="10"/>
      <color rgb="FFFF0000"/>
      <name val="Trebuchet MS"/>
      <family val="2"/>
    </font>
    <font>
      <sz val="10"/>
      <color rgb="FF000000"/>
      <name val="Arial"/>
      <family val="2"/>
    </font>
    <font>
      <sz val="11"/>
      <color theme="0"/>
      <name val="Calibri"/>
      <family val="2"/>
    </font>
    <font>
      <b/>
      <sz val="10"/>
      <color rgb="FFC00000"/>
      <name val="Trebuchet MS"/>
      <family val="2"/>
    </font>
    <font>
      <sz val="10"/>
      <color rgb="FFC00000"/>
      <name val="Trebuchet MS"/>
      <family val="2"/>
    </font>
    <font>
      <sz val="8"/>
      <name val="Trebuchet MS"/>
      <family val="2"/>
    </font>
    <font>
      <sz val="14"/>
      <color rgb="FF000000"/>
      <name val="Calibri"/>
      <family val="2"/>
    </font>
    <font>
      <b/>
      <sz val="11"/>
      <color theme="1"/>
      <name val="Arial"/>
      <family val="2"/>
    </font>
    <font>
      <sz val="11"/>
      <color theme="1"/>
      <name val="Arial"/>
      <family val="2"/>
    </font>
    <font>
      <b/>
      <sz val="11"/>
      <color theme="1"/>
      <name val="Calibri"/>
      <family val="2"/>
      <scheme val="minor"/>
    </font>
  </fonts>
  <fills count="19">
    <fill>
      <patternFill patternType="none"/>
    </fill>
    <fill>
      <patternFill patternType="gray125"/>
    </fill>
    <fill>
      <patternFill patternType="solid">
        <fgColor rgb="FF8DB3E2"/>
        <bgColor indexed="64"/>
      </patternFill>
    </fill>
    <fill>
      <patternFill patternType="solid">
        <fgColor rgb="FFD8D8D8"/>
        <bgColor indexed="64"/>
      </patternFill>
    </fill>
    <fill>
      <patternFill patternType="solid">
        <fgColor rgb="FFB8CCE4"/>
        <bgColor indexed="64"/>
      </patternFill>
    </fill>
    <fill>
      <patternFill patternType="solid">
        <fgColor rgb="FFFFFFCC"/>
        <bgColor indexed="64"/>
      </patternFill>
    </fill>
    <fill>
      <patternFill patternType="solid">
        <fgColor rgb="FFDAEEF3"/>
        <bgColor indexed="64"/>
      </patternFill>
    </fill>
    <fill>
      <patternFill patternType="solid">
        <fgColor rgb="FFCCCCFF"/>
        <bgColor indexed="64"/>
      </patternFill>
    </fill>
    <fill>
      <patternFill patternType="solid">
        <fgColor rgb="FFFFFFFF"/>
        <bgColor indexed="64"/>
      </patternFill>
    </fill>
    <fill>
      <patternFill patternType="solid">
        <fgColor theme="1"/>
        <bgColor indexed="64"/>
      </patternFill>
    </fill>
    <fill>
      <patternFill patternType="solid">
        <fgColor rgb="FFFFFFCC"/>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7" tint="0.59999389629810485"/>
        <bgColor indexed="64"/>
      </patternFill>
    </fill>
  </fills>
  <borders count="39">
    <border>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rgb="FFB2B2B2"/>
      </left>
      <right style="thin">
        <color rgb="FFB2B2B2"/>
      </right>
      <top style="thin">
        <color rgb="FFB2B2B2"/>
      </top>
      <bottom style="thin">
        <color rgb="FFB2B2B2"/>
      </bottom>
      <diagonal/>
    </border>
    <border>
      <left style="thin">
        <color theme="0"/>
      </left>
      <right/>
      <top style="thin">
        <color theme="0"/>
      </top>
      <bottom/>
      <diagonal/>
    </border>
    <border>
      <left/>
      <right style="thin">
        <color theme="0"/>
      </right>
      <top style="thin">
        <color theme="0"/>
      </top>
      <bottom/>
      <diagonal/>
    </border>
    <border>
      <left/>
      <right style="thin">
        <color indexed="64"/>
      </right>
      <top style="thin">
        <color indexed="64"/>
      </top>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diagonal/>
    </border>
    <border>
      <left style="thin">
        <color theme="0"/>
      </left>
      <right style="thin">
        <color theme="0"/>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theme="0"/>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0" fontId="22" fillId="10" borderId="16" applyNumberFormat="0" applyFont="0" applyAlignment="0" applyProtection="0"/>
    <xf numFmtId="0" fontId="1" fillId="0" borderId="0"/>
    <xf numFmtId="9" fontId="38" fillId="0" borderId="0" applyFont="0" applyFill="0" applyBorder="0" applyAlignment="0" applyProtection="0"/>
  </cellStyleXfs>
  <cellXfs count="339">
    <xf numFmtId="0" fontId="0" fillId="0" borderId="0" xfId="0" applyAlignment="1">
      <alignment wrapText="1"/>
    </xf>
    <xf numFmtId="0" fontId="11" fillId="0" borderId="0" xfId="0" applyFont="1" applyAlignment="1">
      <alignment vertical="top" wrapText="1"/>
    </xf>
    <xf numFmtId="0" fontId="17" fillId="0" borderId="0" xfId="0" applyFont="1"/>
    <xf numFmtId="164" fontId="2" fillId="6" borderId="7" xfId="0" applyNumberFormat="1" applyFont="1" applyFill="1" applyBorder="1"/>
    <xf numFmtId="0" fontId="4" fillId="3" borderId="7" xfId="0" applyFont="1" applyFill="1" applyBorder="1"/>
    <xf numFmtId="0" fontId="17" fillId="0" borderId="0" xfId="0" applyFont="1" applyAlignment="1">
      <alignment wrapText="1"/>
    </xf>
    <xf numFmtId="0" fontId="4" fillId="0" borderId="8" xfId="0" applyFont="1" applyBorder="1"/>
    <xf numFmtId="0" fontId="11" fillId="0" borderId="0" xfId="0" applyFont="1" applyAlignment="1">
      <alignment vertical="center" wrapText="1"/>
    </xf>
    <xf numFmtId="0" fontId="6" fillId="7" borderId="7" xfId="0" applyFont="1" applyFill="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vertical="center"/>
    </xf>
    <xf numFmtId="0" fontId="8" fillId="0" borderId="7" xfId="0" applyFont="1" applyBorder="1" applyAlignment="1">
      <alignment vertical="center" wrapText="1"/>
    </xf>
    <xf numFmtId="0" fontId="4" fillId="0" borderId="7" xfId="0" applyFont="1" applyBorder="1"/>
    <xf numFmtId="0" fontId="18" fillId="0" borderId="7" xfId="0" applyFont="1" applyBorder="1" applyAlignment="1">
      <alignment horizontal="left" vertical="center" wrapText="1"/>
    </xf>
    <xf numFmtId="0" fontId="18" fillId="0" borderId="7" xfId="0" applyFont="1" applyBorder="1" applyAlignment="1">
      <alignment horizontal="justify" vertical="center"/>
    </xf>
    <xf numFmtId="0" fontId="18" fillId="0" borderId="7" xfId="0" applyFont="1" applyBorder="1" applyAlignment="1">
      <alignment horizontal="justify" vertical="center" wrapText="1"/>
    </xf>
    <xf numFmtId="0" fontId="4" fillId="0" borderId="9" xfId="0" applyFont="1" applyBorder="1"/>
    <xf numFmtId="0" fontId="0" fillId="0" borderId="9" xfId="0" applyBorder="1" applyAlignment="1">
      <alignment wrapText="1"/>
    </xf>
    <xf numFmtId="49" fontId="4" fillId="0" borderId="9" xfId="0" applyNumberFormat="1" applyFont="1" applyBorder="1" applyAlignment="1">
      <alignment horizontal="center" vertical="center"/>
    </xf>
    <xf numFmtId="0" fontId="4" fillId="0" borderId="9" xfId="0" applyFont="1" applyBorder="1" applyAlignment="1">
      <alignment vertical="center"/>
    </xf>
    <xf numFmtId="0" fontId="4" fillId="0" borderId="9" xfId="0" applyFont="1" applyBorder="1" applyAlignment="1">
      <alignment wrapText="1"/>
    </xf>
    <xf numFmtId="166" fontId="4" fillId="0" borderId="10" xfId="0" applyNumberFormat="1" applyFont="1" applyBorder="1" applyAlignment="1">
      <alignment vertical="center"/>
    </xf>
    <xf numFmtId="0" fontId="4" fillId="0" borderId="10" xfId="0" applyFont="1" applyBorder="1"/>
    <xf numFmtId="0" fontId="4" fillId="0" borderId="11" xfId="0" applyFont="1" applyBorder="1"/>
    <xf numFmtId="0" fontId="4" fillId="0" borderId="15" xfId="0" applyFont="1" applyBorder="1"/>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11" xfId="0" applyFont="1" applyBorder="1" applyAlignment="1">
      <alignment vertical="top" wrapText="1"/>
    </xf>
    <xf numFmtId="0" fontId="21" fillId="0" borderId="12" xfId="0" applyFont="1" applyBorder="1" applyAlignment="1">
      <alignment vertical="top" wrapText="1"/>
    </xf>
    <xf numFmtId="0" fontId="21" fillId="0" borderId="13" xfId="0" applyFont="1" applyBorder="1" applyAlignment="1">
      <alignment vertical="top" wrapText="1"/>
    </xf>
    <xf numFmtId="0" fontId="21" fillId="0" borderId="14" xfId="0" applyFont="1" applyBorder="1" applyAlignment="1">
      <alignment vertical="top" wrapText="1"/>
    </xf>
    <xf numFmtId="0" fontId="14" fillId="0" borderId="9" xfId="0" applyFont="1" applyBorder="1"/>
    <xf numFmtId="0" fontId="0" fillId="0" borderId="10" xfId="0" applyBorder="1" applyAlignment="1">
      <alignment wrapText="1"/>
    </xf>
    <xf numFmtId="0" fontId="4" fillId="0" borderId="13" xfId="0" applyFont="1" applyBorder="1"/>
    <xf numFmtId="0" fontId="7" fillId="0" borderId="7" xfId="0" applyFont="1" applyBorder="1" applyAlignment="1">
      <alignment horizontal="left" vertical="top" wrapText="1"/>
    </xf>
    <xf numFmtId="0" fontId="20" fillId="9" borderId="7" xfId="0" applyFont="1" applyFill="1" applyBorder="1" applyAlignment="1">
      <alignment horizontal="center" wrapText="1"/>
    </xf>
    <xf numFmtId="0" fontId="2" fillId="0" borderId="9" xfId="0" applyFont="1" applyBorder="1" applyAlignment="1">
      <alignment wrapText="1"/>
    </xf>
    <xf numFmtId="0" fontId="2" fillId="0" borderId="9" xfId="0" applyFont="1" applyBorder="1" applyAlignment="1">
      <alignment vertical="top" wrapText="1"/>
    </xf>
    <xf numFmtId="0" fontId="2" fillId="0" borderId="9" xfId="0" applyFont="1" applyBorder="1"/>
    <xf numFmtId="0" fontId="17" fillId="0" borderId="9" xfId="0" applyFont="1" applyBorder="1"/>
    <xf numFmtId="0" fontId="2" fillId="0" borderId="9" xfId="0" applyFont="1" applyBorder="1" applyAlignment="1">
      <alignment vertical="center" wrapText="1"/>
    </xf>
    <xf numFmtId="0" fontId="0" fillId="0" borderId="11" xfId="0" applyBorder="1" applyAlignment="1">
      <alignment wrapText="1"/>
    </xf>
    <xf numFmtId="0" fontId="8" fillId="0" borderId="7" xfId="0" applyFont="1" applyBorder="1" applyAlignment="1">
      <alignment horizontal="left" vertical="center" wrapText="1"/>
    </xf>
    <xf numFmtId="0" fontId="8" fillId="0" borderId="7" xfId="0" quotePrefix="1" applyFont="1"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2" fillId="0" borderId="7" xfId="0" applyFont="1" applyBorder="1" applyAlignment="1">
      <alignment horizontal="center" vertical="center" wrapText="1"/>
    </xf>
    <xf numFmtId="0" fontId="4" fillId="0" borderId="7" xfId="0" applyFont="1" applyBorder="1" applyAlignment="1">
      <alignment horizontal="left" vertical="center" wrapText="1"/>
    </xf>
    <xf numFmtId="0" fontId="0" fillId="0" borderId="7" xfId="0" applyBorder="1" applyAlignment="1">
      <alignment wrapText="1"/>
    </xf>
    <xf numFmtId="0" fontId="8" fillId="0" borderId="7" xfId="0" applyFont="1" applyBorder="1" applyAlignment="1">
      <alignment wrapText="1"/>
    </xf>
    <xf numFmtId="0" fontId="4" fillId="0" borderId="7" xfId="0" applyFont="1" applyBorder="1" applyAlignment="1">
      <alignment horizontal="justify" vertical="center" wrapText="1"/>
    </xf>
    <xf numFmtId="164" fontId="2" fillId="0" borderId="9" xfId="0" applyNumberFormat="1" applyFont="1" applyBorder="1"/>
    <xf numFmtId="165" fontId="2" fillId="0" borderId="9" xfId="0" applyNumberFormat="1" applyFont="1" applyBorder="1"/>
    <xf numFmtId="0" fontId="2" fillId="0" borderId="13" xfId="0" applyFont="1" applyBorder="1" applyAlignment="1">
      <alignment vertical="top" wrapText="1"/>
    </xf>
    <xf numFmtId="0" fontId="2" fillId="0" borderId="13" xfId="0" applyFont="1" applyBorder="1"/>
    <xf numFmtId="0" fontId="2" fillId="0" borderId="13" xfId="0" applyFont="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8" fillId="0" borderId="7" xfId="0" applyFont="1" applyBorder="1"/>
    <xf numFmtId="9" fontId="2" fillId="0" borderId="9" xfId="0" applyNumberFormat="1" applyFont="1" applyBorder="1"/>
    <xf numFmtId="4" fontId="6" fillId="0" borderId="9" xfId="0" applyNumberFormat="1" applyFont="1" applyBorder="1"/>
    <xf numFmtId="165" fontId="13" fillId="0" borderId="9" xfId="0" applyNumberFormat="1" applyFont="1" applyBorder="1"/>
    <xf numFmtId="9" fontId="4" fillId="0" borderId="8" xfId="0" applyNumberFormat="1" applyFont="1" applyBorder="1" applyAlignment="1">
      <alignment horizontal="center"/>
    </xf>
    <xf numFmtId="9" fontId="4" fillId="0" borderId="1" xfId="0" applyNumberFormat="1" applyFont="1" applyBorder="1" applyAlignment="1">
      <alignment horizontal="center"/>
    </xf>
    <xf numFmtId="0" fontId="4" fillId="0" borderId="5" xfId="0" applyFont="1" applyBorder="1"/>
    <xf numFmtId="0" fontId="4" fillId="0" borderId="19" xfId="0" applyFont="1" applyBorder="1"/>
    <xf numFmtId="0" fontId="27" fillId="0" borderId="2" xfId="0" applyFont="1" applyBorder="1" applyAlignment="1">
      <alignment horizontal="center" wrapText="1"/>
    </xf>
    <xf numFmtId="0" fontId="27" fillId="0" borderId="3" xfId="0" applyFont="1" applyBorder="1" applyAlignment="1">
      <alignment horizontal="left" wrapText="1"/>
    </xf>
    <xf numFmtId="164" fontId="6" fillId="5" borderId="9" xfId="0" applyNumberFormat="1" applyFont="1" applyFill="1" applyBorder="1"/>
    <xf numFmtId="10" fontId="2" fillId="0" borderId="9" xfId="0" applyNumberFormat="1" applyFont="1" applyBorder="1"/>
    <xf numFmtId="0" fontId="6" fillId="5" borderId="9" xfId="0" applyFont="1" applyFill="1" applyBorder="1"/>
    <xf numFmtId="0" fontId="15" fillId="0" borderId="9" xfId="0" applyFont="1" applyBorder="1"/>
    <xf numFmtId="0" fontId="28" fillId="9" borderId="12" xfId="0" applyFont="1" applyFill="1" applyBorder="1"/>
    <xf numFmtId="0" fontId="4" fillId="0" borderId="10" xfId="0" applyFont="1" applyBorder="1" applyAlignment="1">
      <alignment horizontal="left" vertical="center"/>
    </xf>
    <xf numFmtId="0" fontId="4" fillId="0" borderId="18" xfId="0" applyFont="1" applyBorder="1" applyAlignment="1">
      <alignment horizontal="left" vertical="center"/>
    </xf>
    <xf numFmtId="0" fontId="4" fillId="0" borderId="11" xfId="0" applyFont="1" applyBorder="1" applyAlignment="1">
      <alignment horizontal="left" vertical="center" wrapText="1"/>
    </xf>
    <xf numFmtId="0" fontId="4" fillId="0" borderId="17" xfId="0" applyFont="1" applyBorder="1" applyAlignment="1">
      <alignment horizontal="left" vertical="center" wrapText="1"/>
    </xf>
    <xf numFmtId="0" fontId="2" fillId="0" borderId="0" xfId="0" applyFont="1"/>
    <xf numFmtId="165" fontId="23" fillId="12" borderId="9" xfId="0" applyNumberFormat="1" applyFont="1" applyFill="1" applyBorder="1"/>
    <xf numFmtId="2" fontId="23" fillId="12" borderId="9" xfId="0" applyNumberFormat="1" applyFont="1" applyFill="1" applyBorder="1"/>
    <xf numFmtId="2" fontId="24" fillId="12" borderId="9" xfId="0" applyNumberFormat="1" applyFont="1" applyFill="1" applyBorder="1"/>
    <xf numFmtId="0" fontId="2" fillId="0" borderId="15" xfId="0" applyFont="1" applyBorder="1"/>
    <xf numFmtId="0" fontId="6" fillId="0" borderId="9" xfId="0" applyFont="1" applyBorder="1"/>
    <xf numFmtId="2" fontId="6" fillId="0" borderId="9" xfId="0" applyNumberFormat="1" applyFont="1" applyBorder="1"/>
    <xf numFmtId="164" fontId="6" fillId="0" borderId="9" xfId="0" applyNumberFormat="1" applyFont="1" applyBorder="1"/>
    <xf numFmtId="9" fontId="2" fillId="8" borderId="9" xfId="0" applyNumberFormat="1" applyFont="1" applyFill="1" applyBorder="1"/>
    <xf numFmtId="2" fontId="2" fillId="8" borderId="9" xfId="0" applyNumberFormat="1" applyFont="1" applyFill="1" applyBorder="1"/>
    <xf numFmtId="2" fontId="6" fillId="10" borderId="9" xfId="1" applyNumberFormat="1" applyFont="1" applyBorder="1"/>
    <xf numFmtId="9" fontId="12" fillId="8" borderId="9" xfId="0" applyNumberFormat="1" applyFont="1" applyFill="1" applyBorder="1"/>
    <xf numFmtId="0" fontId="24" fillId="12" borderId="9" xfId="0" applyFont="1" applyFill="1" applyBorder="1" applyAlignment="1">
      <alignment vertical="center" wrapText="1"/>
    </xf>
    <xf numFmtId="2" fontId="6" fillId="5" borderId="15" xfId="0" applyNumberFormat="1" applyFont="1" applyFill="1" applyBorder="1"/>
    <xf numFmtId="2" fontId="24" fillId="12" borderId="9" xfId="0" applyNumberFormat="1" applyFont="1" applyFill="1" applyBorder="1" applyAlignment="1">
      <alignment horizontal="right"/>
    </xf>
    <xf numFmtId="2" fontId="23" fillId="0" borderId="9" xfId="0" applyNumberFormat="1" applyFont="1" applyBorder="1"/>
    <xf numFmtId="0" fontId="8" fillId="0" borderId="9" xfId="0" applyFont="1" applyBorder="1" applyAlignment="1">
      <alignment wrapText="1"/>
    </xf>
    <xf numFmtId="0" fontId="0" fillId="0" borderId="15" xfId="0" applyBorder="1" applyAlignment="1">
      <alignment wrapText="1"/>
    </xf>
    <xf numFmtId="0" fontId="0" fillId="0" borderId="17" xfId="0" applyBorder="1" applyAlignment="1">
      <alignment wrapText="1"/>
    </xf>
    <xf numFmtId="0" fontId="0" fillId="0" borderId="14" xfId="0" applyBorder="1" applyAlignment="1">
      <alignment wrapText="1"/>
    </xf>
    <xf numFmtId="0" fontId="0" fillId="0" borderId="13" xfId="0" applyBorder="1" applyAlignment="1">
      <alignment wrapText="1"/>
    </xf>
    <xf numFmtId="0" fontId="8" fillId="0" borderId="11" xfId="0" applyFont="1" applyBorder="1" applyAlignment="1">
      <alignment wrapText="1"/>
    </xf>
    <xf numFmtId="2" fontId="0" fillId="0" borderId="9" xfId="0" applyNumberFormat="1" applyBorder="1" applyAlignment="1">
      <alignment wrapText="1"/>
    </xf>
    <xf numFmtId="43" fontId="0" fillId="0" borderId="9" xfId="0" applyNumberFormat="1" applyBorder="1" applyAlignment="1">
      <alignment wrapText="1"/>
    </xf>
    <xf numFmtId="0" fontId="0" fillId="11" borderId="9" xfId="0" applyFill="1" applyBorder="1" applyAlignment="1">
      <alignment wrapText="1"/>
    </xf>
    <xf numFmtId="2" fontId="7" fillId="11" borderId="9" xfId="0" applyNumberFormat="1" applyFont="1" applyFill="1" applyBorder="1" applyAlignment="1">
      <alignment wrapText="1"/>
    </xf>
    <xf numFmtId="43" fontId="0" fillId="11" borderId="9" xfId="0" applyNumberFormat="1" applyFill="1" applyBorder="1" applyAlignment="1">
      <alignment wrapText="1"/>
    </xf>
    <xf numFmtId="0" fontId="3" fillId="4" borderId="7" xfId="0" applyFont="1" applyFill="1" applyBorder="1" applyAlignment="1">
      <alignment vertical="top" wrapText="1"/>
    </xf>
    <xf numFmtId="0" fontId="2" fillId="0" borderId="8" xfId="0" applyFont="1" applyBorder="1" applyAlignment="1">
      <alignment vertical="center"/>
    </xf>
    <xf numFmtId="0" fontId="8" fillId="0" borderId="10" xfId="0" applyFont="1" applyBorder="1" applyAlignment="1">
      <alignment wrapText="1"/>
    </xf>
    <xf numFmtId="0" fontId="0" fillId="0" borderId="12" xfId="0" applyBorder="1" applyAlignment="1">
      <alignment wrapText="1"/>
    </xf>
    <xf numFmtId="0" fontId="3" fillId="4" borderId="7" xfId="0" applyFont="1" applyFill="1" applyBorder="1" applyAlignment="1">
      <alignment wrapText="1"/>
    </xf>
    <xf numFmtId="0" fontId="0" fillId="0" borderId="10" xfId="0" applyBorder="1"/>
    <xf numFmtId="2" fontId="6" fillId="5" borderId="9" xfId="0" applyNumberFormat="1" applyFont="1" applyFill="1" applyBorder="1"/>
    <xf numFmtId="43" fontId="7" fillId="11" borderId="9" xfId="0" applyNumberFormat="1" applyFont="1" applyFill="1" applyBorder="1" applyAlignment="1">
      <alignment horizontal="right" wrapText="1"/>
    </xf>
    <xf numFmtId="2" fontId="7" fillId="11" borderId="9" xfId="0" applyNumberFormat="1" applyFont="1" applyFill="1" applyBorder="1" applyAlignment="1">
      <alignment horizontal="right" wrapText="1"/>
    </xf>
    <xf numFmtId="0" fontId="7" fillId="0" borderId="9" xfId="0" applyFont="1" applyBorder="1" applyAlignment="1">
      <alignment horizontal="left" wrapText="1"/>
    </xf>
    <xf numFmtId="0" fontId="7" fillId="11" borderId="9" xfId="0" applyFont="1" applyFill="1" applyBorder="1" applyAlignment="1">
      <alignment horizontal="left" wrapText="1"/>
    </xf>
    <xf numFmtId="0" fontId="0" fillId="0" borderId="9" xfId="0" applyBorder="1" applyAlignment="1">
      <alignment horizontal="left" wrapText="1"/>
    </xf>
    <xf numFmtId="0" fontId="20" fillId="14" borderId="9" xfId="0" applyFont="1" applyFill="1" applyBorder="1" applyAlignment="1">
      <alignment horizontal="left" wrapText="1"/>
    </xf>
    <xf numFmtId="0" fontId="32" fillId="14" borderId="9" xfId="0" applyFont="1" applyFill="1" applyBorder="1" applyAlignment="1">
      <alignment wrapText="1"/>
    </xf>
    <xf numFmtId="2" fontId="20" fillId="14" borderId="9" xfId="0" applyNumberFormat="1" applyFont="1" applyFill="1" applyBorder="1" applyAlignment="1">
      <alignment wrapText="1"/>
    </xf>
    <xf numFmtId="0" fontId="20" fillId="14" borderId="9" xfId="0" applyFont="1" applyFill="1" applyBorder="1" applyAlignment="1">
      <alignment wrapText="1"/>
    </xf>
    <xf numFmtId="0" fontId="2" fillId="0" borderId="15" xfId="0" applyFont="1" applyBorder="1" applyAlignment="1">
      <alignment wrapText="1"/>
    </xf>
    <xf numFmtId="0" fontId="2" fillId="0" borderId="15" xfId="0" applyFont="1" applyBorder="1" applyAlignment="1">
      <alignment vertical="top" wrapText="1"/>
    </xf>
    <xf numFmtId="0" fontId="8" fillId="0" borderId="7" xfId="0" applyFont="1" applyBorder="1" applyAlignment="1">
      <alignment horizontal="center" vertical="top" wrapText="1"/>
    </xf>
    <xf numFmtId="0" fontId="7" fillId="0" borderId="7" xfId="0" applyFont="1" applyBorder="1" applyAlignment="1">
      <alignment horizontal="center" vertical="top" wrapText="1"/>
    </xf>
    <xf numFmtId="0" fontId="2" fillId="0" borderId="9" xfId="0" applyFont="1" applyBorder="1" applyAlignment="1">
      <alignment horizontal="left"/>
    </xf>
    <xf numFmtId="0" fontId="8" fillId="12" borderId="11" xfId="0" applyFont="1" applyFill="1" applyBorder="1" applyAlignment="1">
      <alignment wrapText="1"/>
    </xf>
    <xf numFmtId="164" fontId="23" fillId="15" borderId="9" xfId="0" applyNumberFormat="1" applyFont="1" applyFill="1" applyBorder="1"/>
    <xf numFmtId="0" fontId="23" fillId="15" borderId="9" xfId="0" applyFont="1" applyFill="1" applyBorder="1" applyAlignment="1">
      <alignment horizontal="center" vertical="center" wrapText="1"/>
    </xf>
    <xf numFmtId="164" fontId="25" fillId="15" borderId="9" xfId="0" applyNumberFormat="1" applyFont="1" applyFill="1" applyBorder="1" applyAlignment="1">
      <alignment horizontal="center" vertical="center" wrapText="1"/>
    </xf>
    <xf numFmtId="0" fontId="23" fillId="15" borderId="9" xfId="0" applyFont="1" applyFill="1" applyBorder="1"/>
    <xf numFmtId="165" fontId="23" fillId="15" borderId="9" xfId="0" applyNumberFormat="1" applyFont="1" applyFill="1" applyBorder="1"/>
    <xf numFmtId="0" fontId="32" fillId="0" borderId="9" xfId="0" applyFont="1" applyBorder="1"/>
    <xf numFmtId="0" fontId="32" fillId="0" borderId="9" xfId="0" applyFont="1" applyBorder="1" applyAlignment="1">
      <alignment wrapText="1"/>
    </xf>
    <xf numFmtId="0" fontId="36" fillId="0" borderId="9" xfId="0" applyFont="1" applyBorder="1" applyAlignment="1">
      <alignment wrapText="1"/>
    </xf>
    <xf numFmtId="0" fontId="36" fillId="0" borderId="9" xfId="0" applyFont="1" applyBorder="1"/>
    <xf numFmtId="0" fontId="36" fillId="0" borderId="10" xfId="0" applyFont="1" applyBorder="1"/>
    <xf numFmtId="0" fontId="36" fillId="0" borderId="10" xfId="0" applyFont="1" applyBorder="1" applyAlignment="1">
      <alignment horizontal="left"/>
    </xf>
    <xf numFmtId="0" fontId="36" fillId="0" borderId="9" xfId="0" applyFont="1" applyBorder="1" applyAlignment="1">
      <alignment horizontal="left"/>
    </xf>
    <xf numFmtId="0" fontId="2" fillId="0" borderId="17" xfId="0" applyFont="1" applyBorder="1" applyAlignment="1">
      <alignment vertical="center" wrapText="1"/>
    </xf>
    <xf numFmtId="0" fontId="2" fillId="0" borderId="18" xfId="0" applyFont="1" applyBorder="1"/>
    <xf numFmtId="164" fontId="2" fillId="0" borderId="9" xfId="0" applyNumberFormat="1" applyFont="1" applyBorder="1" applyAlignment="1">
      <alignment vertical="center"/>
    </xf>
    <xf numFmtId="2" fontId="2" fillId="8" borderId="10" xfId="0" applyNumberFormat="1" applyFont="1" applyFill="1" applyBorder="1" applyAlignment="1">
      <alignment horizontal="center"/>
    </xf>
    <xf numFmtId="0" fontId="37" fillId="0" borderId="9" xfId="0" applyFont="1" applyBorder="1" applyAlignment="1">
      <alignment horizontal="left"/>
    </xf>
    <xf numFmtId="2" fontId="26" fillId="12" borderId="10" xfId="0" applyNumberFormat="1" applyFont="1" applyFill="1" applyBorder="1" applyAlignment="1">
      <alignment horizontal="center"/>
    </xf>
    <xf numFmtId="0" fontId="2" fillId="0" borderId="15" xfId="0" applyFont="1" applyBorder="1" applyAlignment="1">
      <alignment vertical="center" wrapText="1"/>
    </xf>
    <xf numFmtId="0" fontId="6"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8" fillId="9" borderId="8" xfId="0" applyFont="1" applyFill="1" applyBorder="1" applyAlignment="1">
      <alignment vertical="center" wrapText="1"/>
    </xf>
    <xf numFmtId="0" fontId="2" fillId="9" borderId="8" xfId="0" applyFont="1" applyFill="1" applyBorder="1" applyAlignment="1">
      <alignment vertical="center" wrapText="1"/>
    </xf>
    <xf numFmtId="0" fontId="4" fillId="17" borderId="7" xfId="0" applyFont="1" applyFill="1" applyBorder="1"/>
    <xf numFmtId="0" fontId="40" fillId="5" borderId="9" xfId="0" applyFont="1" applyFill="1" applyBorder="1"/>
    <xf numFmtId="164" fontId="41" fillId="0" borderId="9" xfId="0" applyNumberFormat="1" applyFont="1" applyBorder="1"/>
    <xf numFmtId="0" fontId="41" fillId="0" borderId="9" xfId="0" applyFont="1" applyBorder="1"/>
    <xf numFmtId="2" fontId="40" fillId="5" borderId="15" xfId="0" applyNumberFormat="1" applyFont="1" applyFill="1" applyBorder="1"/>
    <xf numFmtId="9" fontId="0" fillId="0" borderId="9" xfId="3" applyFont="1" applyBorder="1" applyAlignment="1">
      <alignment wrapText="1"/>
    </xf>
    <xf numFmtId="0" fontId="8" fillId="11" borderId="9" xfId="0" applyFont="1" applyFill="1" applyBorder="1" applyAlignment="1">
      <alignment wrapText="1"/>
    </xf>
    <xf numFmtId="9" fontId="0" fillId="0" borderId="9" xfId="0" applyNumberFormat="1" applyBorder="1" applyAlignment="1">
      <alignment wrapText="1"/>
    </xf>
    <xf numFmtId="0" fontId="37" fillId="0" borderId="9" xfId="0" applyFont="1" applyBorder="1"/>
    <xf numFmtId="0" fontId="30" fillId="0" borderId="9" xfId="0" applyFont="1" applyBorder="1"/>
    <xf numFmtId="0" fontId="8" fillId="0" borderId="9" xfId="0" applyFont="1" applyBorder="1" applyAlignment="1">
      <alignment horizontal="left" wrapText="1"/>
    </xf>
    <xf numFmtId="2" fontId="0" fillId="0" borderId="10" xfId="0" applyNumberFormat="1" applyBorder="1" applyAlignment="1">
      <alignment wrapText="1"/>
    </xf>
    <xf numFmtId="43" fontId="0" fillId="0" borderId="10" xfId="0" applyNumberFormat="1" applyBorder="1" applyAlignment="1">
      <alignment wrapText="1"/>
    </xf>
    <xf numFmtId="2" fontId="8" fillId="0" borderId="9" xfId="0" applyNumberFormat="1" applyFont="1" applyBorder="1" applyAlignment="1">
      <alignment wrapText="1"/>
    </xf>
    <xf numFmtId="2" fontId="0" fillId="0" borderId="9" xfId="0" applyNumberFormat="1" applyBorder="1"/>
    <xf numFmtId="9" fontId="30" fillId="0" borderId="9" xfId="0" applyNumberFormat="1" applyFont="1" applyBorder="1"/>
    <xf numFmtId="164" fontId="2" fillId="0" borderId="9" xfId="0" applyNumberFormat="1" applyFont="1" applyBorder="1" applyAlignment="1">
      <alignment horizontal="center"/>
    </xf>
    <xf numFmtId="0" fontId="2" fillId="0" borderId="20" xfId="0" applyFont="1" applyBorder="1" applyAlignment="1">
      <alignment horizontal="left" wrapText="1"/>
    </xf>
    <xf numFmtId="0" fontId="30" fillId="0" borderId="9" xfId="0" applyFont="1" applyBorder="1" applyAlignment="1">
      <alignment horizontal="left"/>
    </xf>
    <xf numFmtId="0" fontId="2" fillId="17" borderId="9" xfId="0" applyFont="1" applyFill="1" applyBorder="1"/>
    <xf numFmtId="9" fontId="33" fillId="0" borderId="9" xfId="0" applyNumberFormat="1" applyFont="1" applyBorder="1"/>
    <xf numFmtId="9" fontId="0" fillId="0" borderId="10" xfId="0" applyNumberFormat="1" applyBorder="1"/>
    <xf numFmtId="0" fontId="30" fillId="0" borderId="9" xfId="0" applyFont="1" applyBorder="1" applyAlignment="1">
      <alignment horizontal="left" wrapText="1"/>
    </xf>
    <xf numFmtId="0" fontId="30" fillId="0" borderId="7" xfId="0" applyFont="1" applyBorder="1" applyAlignment="1">
      <alignment vertical="center"/>
    </xf>
    <xf numFmtId="0" fontId="31" fillId="0" borderId="7" xfId="0" applyFont="1" applyBorder="1" applyAlignment="1">
      <alignment vertical="top" wrapText="1"/>
    </xf>
    <xf numFmtId="0" fontId="31" fillId="0" borderId="7" xfId="0" quotePrefix="1" applyFont="1" applyBorder="1" applyAlignment="1">
      <alignment vertical="center" wrapText="1"/>
    </xf>
    <xf numFmtId="0" fontId="2" fillId="0" borderId="4" xfId="0" applyFont="1" applyBorder="1" applyAlignment="1">
      <alignment vertical="center"/>
    </xf>
    <xf numFmtId="0" fontId="2" fillId="0" borderId="4" xfId="0" applyFont="1" applyBorder="1" applyAlignment="1">
      <alignment vertical="center" wrapText="1"/>
    </xf>
    <xf numFmtId="0" fontId="8" fillId="13" borderId="9" xfId="0" applyFont="1" applyFill="1" applyBorder="1" applyAlignment="1">
      <alignment wrapText="1"/>
    </xf>
    <xf numFmtId="0" fontId="35" fillId="4" borderId="7" xfId="0" applyFont="1" applyFill="1" applyBorder="1" applyAlignment="1">
      <alignment vertical="center" wrapText="1"/>
    </xf>
    <xf numFmtId="0" fontId="30" fillId="0" borderId="7" xfId="0" applyFont="1" applyBorder="1" applyAlignment="1">
      <alignment vertical="center" wrapText="1"/>
    </xf>
    <xf numFmtId="0" fontId="30" fillId="0" borderId="7" xfId="0" quotePrefix="1" applyFont="1" applyBorder="1" applyAlignment="1">
      <alignment vertical="center" wrapText="1"/>
    </xf>
    <xf numFmtId="0" fontId="6" fillId="5" borderId="34" xfId="0" applyFont="1" applyFill="1" applyBorder="1" applyAlignment="1">
      <alignment vertical="top" wrapText="1"/>
    </xf>
    <xf numFmtId="0" fontId="6" fillId="5" borderId="35" xfId="0" applyFont="1" applyFill="1" applyBorder="1" applyAlignment="1">
      <alignment vertical="top" wrapText="1"/>
    </xf>
    <xf numFmtId="0" fontId="6" fillId="5" borderId="36" xfId="0" applyFont="1" applyFill="1" applyBorder="1" applyAlignment="1">
      <alignment vertical="top" wrapText="1"/>
    </xf>
    <xf numFmtId="0" fontId="6" fillId="5" borderId="0" xfId="0" applyFont="1" applyFill="1" applyAlignment="1">
      <alignment vertical="top" wrapText="1"/>
    </xf>
    <xf numFmtId="0" fontId="6" fillId="5" borderId="0" xfId="0" applyFont="1" applyFill="1" applyAlignment="1">
      <alignment vertical="top"/>
    </xf>
    <xf numFmtId="0" fontId="6" fillId="5" borderId="37" xfId="0" applyFont="1" applyFill="1" applyBorder="1" applyAlignment="1">
      <alignment vertical="top" wrapText="1"/>
    </xf>
    <xf numFmtId="0" fontId="6" fillId="5" borderId="38" xfId="0" applyFont="1" applyFill="1" applyBorder="1" applyAlignment="1">
      <alignment vertical="top" wrapText="1"/>
    </xf>
    <xf numFmtId="0" fontId="30" fillId="0" borderId="10" xfId="0" applyFont="1" applyBorder="1" applyAlignment="1">
      <alignment horizontal="left"/>
    </xf>
    <xf numFmtId="0" fontId="2" fillId="0" borderId="10" xfId="0" applyFont="1" applyBorder="1" applyAlignment="1">
      <alignment horizontal="left"/>
    </xf>
    <xf numFmtId="0" fontId="28" fillId="9" borderId="22" xfId="0" applyFont="1" applyFill="1" applyBorder="1"/>
    <xf numFmtId="0" fontId="8" fillId="0" borderId="22" xfId="0" applyFont="1" applyBorder="1" applyAlignment="1">
      <alignment wrapText="1"/>
    </xf>
    <xf numFmtId="0" fontId="19" fillId="0" borderId="11" xfId="0" applyFont="1" applyBorder="1" applyAlignment="1">
      <alignment vertical="center" wrapText="1"/>
    </xf>
    <xf numFmtId="0" fontId="8" fillId="0" borderId="22" xfId="0" applyFont="1" applyBorder="1" applyAlignment="1">
      <alignment horizontal="left" vertical="top" wrapText="1"/>
    </xf>
    <xf numFmtId="0" fontId="18" fillId="0" borderId="11" xfId="0" applyFont="1" applyBorder="1" applyAlignment="1">
      <alignment horizontal="left" vertical="center" wrapText="1"/>
    </xf>
    <xf numFmtId="0" fontId="8" fillId="0" borderId="22" xfId="0" applyFont="1" applyBorder="1"/>
    <xf numFmtId="0" fontId="19" fillId="0" borderId="10" xfId="0" applyFont="1" applyBorder="1" applyAlignment="1">
      <alignment horizontal="left" vertical="center" wrapText="1"/>
    </xf>
    <xf numFmtId="0" fontId="19" fillId="0" borderId="18" xfId="0" applyFont="1" applyBorder="1" applyAlignment="1">
      <alignment horizontal="left" vertical="center" wrapText="1"/>
    </xf>
    <xf numFmtId="0" fontId="19" fillId="0" borderId="17" xfId="0" applyFont="1" applyBorder="1" applyAlignment="1">
      <alignment vertical="center" wrapText="1"/>
    </xf>
    <xf numFmtId="0" fontId="43" fillId="0" borderId="9" xfId="0" applyFont="1" applyBorder="1"/>
    <xf numFmtId="0" fontId="6" fillId="5" borderId="9" xfId="0" applyFont="1" applyFill="1" applyBorder="1" applyAlignment="1">
      <alignment wrapText="1"/>
    </xf>
    <xf numFmtId="0" fontId="10" fillId="0" borderId="9" xfId="0" applyFont="1" applyBorder="1"/>
    <xf numFmtId="0" fontId="5" fillId="0" borderId="12" xfId="0" applyFont="1" applyBorder="1"/>
    <xf numFmtId="0" fontId="8" fillId="0" borderId="12" xfId="0" applyFont="1" applyBorder="1"/>
    <xf numFmtId="0" fontId="8" fillId="0" borderId="9" xfId="0" applyFont="1" applyBorder="1"/>
    <xf numFmtId="0" fontId="0" fillId="0" borderId="7" xfId="0" applyBorder="1" applyAlignment="1">
      <alignment horizontal="center" vertical="top"/>
    </xf>
    <xf numFmtId="0" fontId="0" fillId="0" borderId="7" xfId="0" applyBorder="1" applyAlignment="1">
      <alignment vertical="top"/>
    </xf>
    <xf numFmtId="0" fontId="0" fillId="0" borderId="7" xfId="0" applyBorder="1" applyAlignment="1">
      <alignment horizontal="center" vertical="top" wrapText="1"/>
    </xf>
    <xf numFmtId="0" fontId="0" fillId="0" borderId="7" xfId="0" applyBorder="1"/>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2" fillId="0" borderId="13" xfId="0" applyFont="1" applyBorder="1" applyAlignment="1">
      <alignment wrapText="1"/>
    </xf>
    <xf numFmtId="0" fontId="44" fillId="0" borderId="7" xfId="0" applyFont="1" applyBorder="1" applyAlignment="1">
      <alignment horizontal="left" vertical="top" wrapText="1"/>
    </xf>
    <xf numFmtId="0" fontId="0" fillId="0" borderId="7" xfId="0" applyBorder="1" applyAlignment="1">
      <alignment vertical="top" wrapText="1"/>
    </xf>
    <xf numFmtId="0" fontId="44" fillId="0" borderId="7" xfId="0" applyFont="1" applyBorder="1" applyAlignment="1">
      <alignment vertical="top" wrapText="1"/>
    </xf>
    <xf numFmtId="0" fontId="44" fillId="0" borderId="7" xfId="0" applyFont="1" applyBorder="1" applyAlignment="1">
      <alignment wrapText="1"/>
    </xf>
    <xf numFmtId="0" fontId="45" fillId="0" borderId="7" xfId="0" applyFont="1" applyBorder="1" applyAlignment="1">
      <alignment vertical="top" wrapText="1"/>
    </xf>
    <xf numFmtId="0" fontId="45" fillId="0" borderId="7" xfId="0" applyFont="1" applyBorder="1" applyAlignment="1">
      <alignment wrapText="1"/>
    </xf>
    <xf numFmtId="0" fontId="44" fillId="0" borderId="7" xfId="0" applyFont="1" applyBorder="1"/>
    <xf numFmtId="0" fontId="44" fillId="18" borderId="7" xfId="0" applyFont="1" applyFill="1" applyBorder="1" applyAlignment="1">
      <alignment wrapText="1"/>
    </xf>
    <xf numFmtId="0" fontId="0" fillId="18" borderId="7" xfId="0" applyFill="1" applyBorder="1" applyAlignment="1">
      <alignment vertical="top"/>
    </xf>
    <xf numFmtId="0" fontId="0" fillId="18" borderId="7" xfId="0" applyFill="1" applyBorder="1"/>
    <xf numFmtId="0" fontId="2" fillId="0" borderId="7" xfId="0" applyFont="1" applyBorder="1" applyAlignment="1">
      <alignment vertical="top" wrapText="1"/>
    </xf>
    <xf numFmtId="0" fontId="2" fillId="0" borderId="7" xfId="0" applyFont="1" applyBorder="1"/>
    <xf numFmtId="0" fontId="16" fillId="0" borderId="9" xfId="0" applyFont="1" applyBorder="1" applyAlignment="1">
      <alignment horizontal="center"/>
    </xf>
    <xf numFmtId="0" fontId="8" fillId="0" borderId="7" xfId="0" applyFont="1" applyBorder="1" applyAlignment="1">
      <alignment horizontal="center" vertical="top" wrapText="1"/>
    </xf>
    <xf numFmtId="0" fontId="7" fillId="0" borderId="7" xfId="0" applyFont="1" applyBorder="1" applyAlignment="1">
      <alignment horizontal="left" vertical="center" wrapText="1"/>
    </xf>
    <xf numFmtId="0" fontId="7" fillId="0" borderId="7" xfId="0" applyFont="1" applyBorder="1" applyAlignment="1">
      <alignment horizontal="center" vertical="top" wrapText="1"/>
    </xf>
    <xf numFmtId="0" fontId="5" fillId="0" borderId="7" xfId="0" applyFont="1" applyBorder="1" applyAlignment="1">
      <alignment horizontal="left" vertical="top"/>
    </xf>
    <xf numFmtId="0" fontId="2" fillId="11" borderId="25" xfId="0" applyFont="1" applyFill="1" applyBorder="1" applyAlignment="1">
      <alignment horizontal="center" vertical="center"/>
    </xf>
    <xf numFmtId="0" fontId="2" fillId="11" borderId="26" xfId="0" applyFont="1" applyFill="1" applyBorder="1" applyAlignment="1">
      <alignment horizontal="center" vertical="center"/>
    </xf>
    <xf numFmtId="0" fontId="2" fillId="11" borderId="27" xfId="0" applyFont="1" applyFill="1" applyBorder="1" applyAlignment="1">
      <alignment horizontal="center" vertical="center"/>
    </xf>
    <xf numFmtId="0" fontId="6"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11" borderId="25" xfId="0" applyFont="1" applyFill="1" applyBorder="1" applyAlignment="1">
      <alignment horizontal="center" wrapText="1"/>
    </xf>
    <xf numFmtId="0" fontId="2" fillId="11" borderId="26" xfId="0" applyFont="1" applyFill="1" applyBorder="1" applyAlignment="1">
      <alignment horizontal="center" wrapText="1"/>
    </xf>
    <xf numFmtId="0" fontId="2" fillId="11" borderId="27" xfId="0" applyFont="1" applyFill="1" applyBorder="1" applyAlignment="1">
      <alignment horizontal="center" wrapText="1"/>
    </xf>
    <xf numFmtId="0" fontId="30" fillId="12" borderId="30" xfId="0" applyFont="1" applyFill="1" applyBorder="1" applyAlignment="1">
      <alignment horizontal="center" vertical="center" wrapText="1"/>
    </xf>
    <xf numFmtId="0" fontId="30" fillId="12" borderId="31" xfId="0" applyFont="1" applyFill="1" applyBorder="1" applyAlignment="1">
      <alignment horizontal="center" vertical="center" wrapText="1"/>
    </xf>
    <xf numFmtId="0" fontId="44" fillId="0" borderId="7" xfId="0" applyFont="1" applyBorder="1" applyAlignment="1">
      <alignment horizontal="center" vertical="top" wrapText="1"/>
    </xf>
    <xf numFmtId="0" fontId="44" fillId="0" borderId="7" xfId="0" applyFont="1" applyBorder="1" applyAlignment="1">
      <alignment horizontal="left" vertical="top" wrapText="1"/>
    </xf>
    <xf numFmtId="0" fontId="0" fillId="0" borderId="7" xfId="0" applyBorder="1" applyAlignment="1">
      <alignment horizontal="center" vertical="top" wrapText="1"/>
    </xf>
    <xf numFmtId="0" fontId="2" fillId="0" borderId="11" xfId="0" applyFont="1" applyBorder="1" applyAlignment="1">
      <alignment horizontal="left" wrapText="1"/>
    </xf>
    <xf numFmtId="0" fontId="2" fillId="0" borderId="20" xfId="0" applyFont="1" applyBorder="1" applyAlignment="1">
      <alignment horizontal="left" wrapText="1"/>
    </xf>
    <xf numFmtId="0" fontId="2" fillId="0" borderId="10" xfId="0" applyFont="1" applyBorder="1" applyAlignment="1">
      <alignment horizontal="left" wrapText="1"/>
    </xf>
    <xf numFmtId="2" fontId="6" fillId="0" borderId="17" xfId="0" applyNumberFormat="1" applyFont="1" applyBorder="1" applyAlignment="1">
      <alignment horizontal="center"/>
    </xf>
    <xf numFmtId="2" fontId="6" fillId="0" borderId="21" xfId="0" applyNumberFormat="1" applyFont="1" applyBorder="1" applyAlignment="1">
      <alignment horizontal="center"/>
    </xf>
    <xf numFmtId="2" fontId="6" fillId="0" borderId="18" xfId="0" applyNumberFormat="1" applyFont="1" applyBorder="1" applyAlignment="1">
      <alignment horizontal="center"/>
    </xf>
    <xf numFmtId="2" fontId="6" fillId="0" borderId="28" xfId="0" applyNumberFormat="1" applyFont="1" applyBorder="1" applyAlignment="1">
      <alignment horizontal="center"/>
    </xf>
    <xf numFmtId="2" fontId="6" fillId="0" borderId="0" xfId="0" applyNumberFormat="1" applyFont="1" applyAlignment="1">
      <alignment horizontal="center"/>
    </xf>
    <xf numFmtId="2" fontId="6" fillId="0" borderId="32" xfId="0" applyNumberFormat="1" applyFont="1" applyBorder="1" applyAlignment="1">
      <alignment horizontal="center"/>
    </xf>
    <xf numFmtId="2" fontId="6" fillId="0" borderId="14" xfId="0" applyNumberFormat="1" applyFont="1" applyBorder="1" applyAlignment="1">
      <alignment horizontal="center"/>
    </xf>
    <xf numFmtId="2" fontId="6" fillId="0" borderId="22" xfId="0" applyNumberFormat="1" applyFont="1" applyBorder="1" applyAlignment="1">
      <alignment horizontal="center"/>
    </xf>
    <xf numFmtId="2" fontId="6" fillId="0" borderId="12" xfId="0" applyNumberFormat="1" applyFont="1" applyBorder="1" applyAlignment="1">
      <alignment horizontal="center"/>
    </xf>
    <xf numFmtId="0" fontId="6" fillId="0" borderId="9" xfId="0" applyFont="1" applyBorder="1" applyAlignment="1">
      <alignment horizontal="left"/>
    </xf>
    <xf numFmtId="9" fontId="9" fillId="12" borderId="17" xfId="0" applyNumberFormat="1" applyFont="1" applyFill="1" applyBorder="1" applyAlignment="1">
      <alignment horizontal="center" vertical="center"/>
    </xf>
    <xf numFmtId="9" fontId="9" fillId="12" borderId="21" xfId="0" applyNumberFormat="1" applyFont="1" applyFill="1" applyBorder="1" applyAlignment="1">
      <alignment horizontal="center" vertical="center"/>
    </xf>
    <xf numFmtId="9" fontId="9" fillId="12" borderId="18" xfId="0" applyNumberFormat="1" applyFont="1" applyFill="1" applyBorder="1" applyAlignment="1">
      <alignment horizontal="center" vertical="center"/>
    </xf>
    <xf numFmtId="9" fontId="9" fillId="12" borderId="14" xfId="0" applyNumberFormat="1" applyFont="1" applyFill="1" applyBorder="1" applyAlignment="1">
      <alignment horizontal="center" vertical="center"/>
    </xf>
    <xf numFmtId="9" fontId="9" fillId="12" borderId="22" xfId="0" applyNumberFormat="1" applyFont="1" applyFill="1" applyBorder="1" applyAlignment="1">
      <alignment horizontal="center" vertical="center"/>
    </xf>
    <xf numFmtId="9" fontId="9" fillId="12" borderId="12" xfId="0" applyNumberFormat="1" applyFont="1" applyFill="1" applyBorder="1" applyAlignment="1">
      <alignment horizontal="center" vertical="center"/>
    </xf>
    <xf numFmtId="0" fontId="25" fillId="12" borderId="11" xfId="0" applyFont="1" applyFill="1" applyBorder="1" applyAlignment="1">
      <alignment horizontal="left"/>
    </xf>
    <xf numFmtId="0" fontId="25" fillId="12" borderId="20" xfId="0" applyFont="1" applyFill="1" applyBorder="1" applyAlignment="1">
      <alignment horizontal="left"/>
    </xf>
    <xf numFmtId="0" fontId="25" fillId="12" borderId="10" xfId="0" applyFont="1" applyFill="1" applyBorder="1" applyAlignment="1">
      <alignment horizontal="left"/>
    </xf>
    <xf numFmtId="0" fontId="30" fillId="0" borderId="9"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4" fillId="12" borderId="9" xfId="0" applyFont="1" applyFill="1" applyBorder="1" applyAlignment="1">
      <alignment horizontal="center" vertical="center" wrapText="1"/>
    </xf>
    <xf numFmtId="165" fontId="24" fillId="12" borderId="9" xfId="0" applyNumberFormat="1" applyFont="1" applyFill="1" applyBorder="1" applyAlignment="1">
      <alignment horizontal="center" vertical="center"/>
    </xf>
    <xf numFmtId="0" fontId="24" fillId="12" borderId="15" xfId="0" applyFont="1" applyFill="1" applyBorder="1" applyAlignment="1">
      <alignment horizontal="center" vertical="center" wrapText="1"/>
    </xf>
    <xf numFmtId="0" fontId="24" fillId="12" borderId="29" xfId="0" applyFont="1" applyFill="1" applyBorder="1" applyAlignment="1">
      <alignment horizontal="center" vertical="center" wrapText="1"/>
    </xf>
    <xf numFmtId="0" fontId="24" fillId="12" borderId="13" xfId="0" applyFont="1" applyFill="1" applyBorder="1" applyAlignment="1">
      <alignment horizontal="center" vertical="center" wrapText="1"/>
    </xf>
    <xf numFmtId="2" fontId="24" fillId="12" borderId="9" xfId="0" applyNumberFormat="1" applyFont="1" applyFill="1" applyBorder="1" applyAlignment="1">
      <alignment horizontal="center"/>
    </xf>
    <xf numFmtId="0" fontId="24" fillId="12" borderId="9" xfId="0" applyFont="1" applyFill="1" applyBorder="1" applyAlignment="1">
      <alignment horizontal="left"/>
    </xf>
    <xf numFmtId="0" fontId="2" fillId="0" borderId="9" xfId="0" applyFont="1" applyBorder="1" applyAlignment="1">
      <alignment horizontal="left"/>
    </xf>
    <xf numFmtId="2" fontId="26" fillId="12" borderId="11" xfId="0" applyNumberFormat="1" applyFont="1" applyFill="1" applyBorder="1" applyAlignment="1">
      <alignment horizontal="center"/>
    </xf>
    <xf numFmtId="2" fontId="26" fillId="12" borderId="20" xfId="0" applyNumberFormat="1" applyFont="1" applyFill="1" applyBorder="1" applyAlignment="1">
      <alignment horizontal="center"/>
    </xf>
    <xf numFmtId="2" fontId="26" fillId="12" borderId="10" xfId="0" applyNumberFormat="1" applyFont="1" applyFill="1" applyBorder="1" applyAlignment="1">
      <alignment horizontal="center"/>
    </xf>
    <xf numFmtId="2" fontId="24" fillId="12" borderId="11" xfId="0" applyNumberFormat="1" applyFont="1" applyFill="1" applyBorder="1" applyAlignment="1">
      <alignment horizontal="center"/>
    </xf>
    <xf numFmtId="2" fontId="24" fillId="12" borderId="20" xfId="0" applyNumberFormat="1" applyFont="1" applyFill="1" applyBorder="1" applyAlignment="1">
      <alignment horizontal="center"/>
    </xf>
    <xf numFmtId="2" fontId="24" fillId="12" borderId="10" xfId="0" applyNumberFormat="1" applyFont="1" applyFill="1" applyBorder="1" applyAlignment="1">
      <alignment horizontal="center"/>
    </xf>
    <xf numFmtId="0" fontId="2" fillId="0" borderId="11" xfId="0" applyFont="1" applyBorder="1" applyAlignment="1">
      <alignment horizontal="left"/>
    </xf>
    <xf numFmtId="0" fontId="2" fillId="0" borderId="10" xfId="0" applyFont="1" applyBorder="1" applyAlignment="1">
      <alignment horizontal="left"/>
    </xf>
    <xf numFmtId="0" fontId="37" fillId="0" borderId="11" xfId="0" applyFont="1" applyBorder="1" applyAlignment="1">
      <alignment horizontal="left"/>
    </xf>
    <xf numFmtId="0" fontId="37" fillId="0" borderId="10" xfId="0" applyFont="1" applyBorder="1" applyAlignment="1">
      <alignment horizontal="left"/>
    </xf>
    <xf numFmtId="0" fontId="6" fillId="5" borderId="17" xfId="0" applyFont="1" applyFill="1" applyBorder="1" applyAlignment="1">
      <alignment horizontal="left"/>
    </xf>
    <xf numFmtId="0" fontId="6" fillId="5" borderId="18" xfId="0" applyFont="1" applyFill="1" applyBorder="1" applyAlignment="1">
      <alignment horizontal="left"/>
    </xf>
    <xf numFmtId="0" fontId="20" fillId="14" borderId="11" xfId="0" applyFont="1" applyFill="1" applyBorder="1" applyAlignment="1">
      <alignment horizontal="left" vertical="center" wrapText="1"/>
    </xf>
    <xf numFmtId="0" fontId="20" fillId="14" borderId="20" xfId="0" applyFont="1" applyFill="1" applyBorder="1" applyAlignment="1">
      <alignment horizontal="left" vertical="center" wrapText="1"/>
    </xf>
    <xf numFmtId="0" fontId="20" fillId="14" borderId="10" xfId="0" applyFont="1" applyFill="1" applyBorder="1" applyAlignment="1">
      <alignment horizontal="left" vertical="center" wrapText="1"/>
    </xf>
    <xf numFmtId="0" fontId="24" fillId="12" borderId="11" xfId="0" applyFont="1" applyFill="1" applyBorder="1" applyAlignment="1">
      <alignment horizontal="left" vertical="center" wrapText="1"/>
    </xf>
    <xf numFmtId="0" fontId="24" fillId="12" borderId="10" xfId="0" applyFont="1" applyFill="1" applyBorder="1" applyAlignment="1">
      <alignment horizontal="left" vertical="center" wrapText="1"/>
    </xf>
    <xf numFmtId="0" fontId="6" fillId="10" borderId="11" xfId="1" applyFont="1" applyBorder="1" applyAlignment="1">
      <alignment horizontal="left"/>
    </xf>
    <xf numFmtId="0" fontId="6" fillId="10" borderId="20" xfId="1" applyFont="1" applyBorder="1" applyAlignment="1">
      <alignment horizontal="left"/>
    </xf>
    <xf numFmtId="0" fontId="6" fillId="10" borderId="10" xfId="1" applyFont="1" applyBorder="1" applyAlignment="1">
      <alignment horizontal="left"/>
    </xf>
    <xf numFmtId="167" fontId="25" fillId="16" borderId="11" xfId="0" applyNumberFormat="1" applyFont="1" applyFill="1" applyBorder="1" applyAlignment="1">
      <alignment horizontal="center"/>
    </xf>
    <xf numFmtId="167" fontId="25" fillId="16" borderId="20" xfId="0" applyNumberFormat="1" applyFont="1" applyFill="1" applyBorder="1" applyAlignment="1">
      <alignment horizontal="center"/>
    </xf>
    <xf numFmtId="0" fontId="24" fillId="12" borderId="11" xfId="0" applyFont="1" applyFill="1" applyBorder="1" applyAlignment="1">
      <alignment horizontal="center" vertical="center" wrapText="1"/>
    </xf>
    <xf numFmtId="0" fontId="24" fillId="12" borderId="20" xfId="0" applyFont="1" applyFill="1" applyBorder="1" applyAlignment="1">
      <alignment horizontal="center" vertical="center" wrapText="1"/>
    </xf>
    <xf numFmtId="0" fontId="24" fillId="12" borderId="10" xfId="0" applyFont="1" applyFill="1" applyBorder="1" applyAlignment="1">
      <alignment horizontal="center" vertical="center" wrapText="1"/>
    </xf>
    <xf numFmtId="2" fontId="2" fillId="8" borderId="11" xfId="0" applyNumberFormat="1" applyFont="1" applyFill="1" applyBorder="1" applyAlignment="1">
      <alignment horizontal="center"/>
    </xf>
    <xf numFmtId="2" fontId="2" fillId="8" borderId="20" xfId="0" applyNumberFormat="1" applyFont="1" applyFill="1" applyBorder="1" applyAlignment="1">
      <alignment horizontal="center"/>
    </xf>
    <xf numFmtId="2" fontId="2" fillId="8" borderId="10" xfId="0" applyNumberFormat="1" applyFont="1" applyFill="1" applyBorder="1" applyAlignment="1">
      <alignment horizontal="center"/>
    </xf>
    <xf numFmtId="167" fontId="23" fillId="16" borderId="11" xfId="0" applyNumberFormat="1" applyFont="1" applyFill="1" applyBorder="1" applyAlignment="1">
      <alignment horizontal="center"/>
    </xf>
    <xf numFmtId="167" fontId="23" fillId="16" borderId="20" xfId="0" applyNumberFormat="1" applyFont="1" applyFill="1" applyBorder="1" applyAlignment="1">
      <alignment horizontal="center"/>
    </xf>
    <xf numFmtId="167" fontId="23" fillId="16" borderId="10" xfId="0" applyNumberFormat="1" applyFont="1" applyFill="1" applyBorder="1" applyAlignment="1">
      <alignment horizontal="center"/>
    </xf>
    <xf numFmtId="167" fontId="25" fillId="16" borderId="10" xfId="0" applyNumberFormat="1" applyFont="1" applyFill="1" applyBorder="1" applyAlignment="1">
      <alignment horizontal="center"/>
    </xf>
    <xf numFmtId="165" fontId="23" fillId="12" borderId="11" xfId="0" applyNumberFormat="1" applyFont="1" applyFill="1" applyBorder="1" applyAlignment="1">
      <alignment horizontal="center" vertical="center" wrapText="1"/>
    </xf>
    <xf numFmtId="165" fontId="23" fillId="12" borderId="20" xfId="0" applyNumberFormat="1" applyFont="1" applyFill="1" applyBorder="1" applyAlignment="1">
      <alignment horizontal="center" vertical="center"/>
    </xf>
    <xf numFmtId="165" fontId="23" fillId="12" borderId="10" xfId="0" applyNumberFormat="1" applyFont="1" applyFill="1" applyBorder="1" applyAlignment="1">
      <alignment horizontal="center" vertical="center"/>
    </xf>
    <xf numFmtId="165" fontId="23" fillId="12" borderId="20" xfId="0" applyNumberFormat="1" applyFont="1" applyFill="1" applyBorder="1" applyAlignment="1">
      <alignment horizontal="center" vertical="center" wrapText="1"/>
    </xf>
    <xf numFmtId="165" fontId="23" fillId="12" borderId="10" xfId="0" applyNumberFormat="1" applyFont="1" applyFill="1" applyBorder="1" applyAlignment="1">
      <alignment horizontal="center" vertical="center" wrapText="1"/>
    </xf>
    <xf numFmtId="0" fontId="39" fillId="15" borderId="11" xfId="0" applyFont="1" applyFill="1" applyBorder="1" applyAlignment="1">
      <alignment horizontal="center"/>
    </xf>
    <xf numFmtId="0" fontId="39" fillId="15" borderId="20" xfId="0" applyFont="1" applyFill="1" applyBorder="1" applyAlignment="1">
      <alignment horizontal="center"/>
    </xf>
    <xf numFmtId="0" fontId="39" fillId="15" borderId="10" xfId="0" applyFont="1" applyFill="1" applyBorder="1" applyAlignment="1">
      <alignment horizontal="center"/>
    </xf>
    <xf numFmtId="165" fontId="23" fillId="15" borderId="9" xfId="0" applyNumberFormat="1" applyFont="1" applyFill="1" applyBorder="1" applyAlignment="1">
      <alignment horizontal="center" vertical="center"/>
    </xf>
    <xf numFmtId="0" fontId="32" fillId="15" borderId="11" xfId="0" applyFont="1" applyFill="1" applyBorder="1" applyAlignment="1">
      <alignment horizontal="center" wrapText="1"/>
    </xf>
    <xf numFmtId="0" fontId="32" fillId="15" borderId="20" xfId="0" applyFont="1" applyFill="1" applyBorder="1" applyAlignment="1">
      <alignment horizontal="center" wrapText="1"/>
    </xf>
    <xf numFmtId="164" fontId="25" fillId="15" borderId="9" xfId="0" applyNumberFormat="1" applyFont="1" applyFill="1" applyBorder="1" applyAlignment="1">
      <alignment horizontal="center" vertical="center" wrapText="1"/>
    </xf>
    <xf numFmtId="0" fontId="23" fillId="15" borderId="9" xfId="0" applyFont="1" applyFill="1" applyBorder="1" applyAlignment="1">
      <alignment horizontal="center"/>
    </xf>
    <xf numFmtId="165" fontId="23" fillId="15" borderId="11" xfId="0" applyNumberFormat="1" applyFont="1" applyFill="1" applyBorder="1" applyAlignment="1">
      <alignment horizontal="center" vertical="center" wrapText="1"/>
    </xf>
    <xf numFmtId="165" fontId="23" fillId="15" borderId="20" xfId="0" applyNumberFormat="1" applyFont="1" applyFill="1" applyBorder="1" applyAlignment="1">
      <alignment horizontal="center" vertical="center" wrapText="1"/>
    </xf>
    <xf numFmtId="165" fontId="23" fillId="15" borderId="10" xfId="0" applyNumberFormat="1" applyFont="1" applyFill="1" applyBorder="1" applyAlignment="1">
      <alignment horizontal="center" vertical="center" wrapText="1"/>
    </xf>
    <xf numFmtId="165" fontId="23" fillId="15" borderId="11" xfId="0" applyNumberFormat="1" applyFont="1" applyFill="1" applyBorder="1" applyAlignment="1">
      <alignment horizontal="center" vertical="center"/>
    </xf>
    <xf numFmtId="165" fontId="23" fillId="15" borderId="20" xfId="0" applyNumberFormat="1" applyFont="1" applyFill="1" applyBorder="1" applyAlignment="1">
      <alignment horizontal="center" vertical="center"/>
    </xf>
    <xf numFmtId="165" fontId="23" fillId="15" borderId="10" xfId="0" applyNumberFormat="1" applyFont="1" applyFill="1" applyBorder="1" applyAlignment="1">
      <alignment horizontal="center" vertical="center"/>
    </xf>
    <xf numFmtId="0" fontId="35" fillId="0" borderId="7" xfId="0" applyFont="1" applyBorder="1" applyAlignment="1">
      <alignment horizontal="left" vertical="center" wrapText="1"/>
    </xf>
    <xf numFmtId="0" fontId="33" fillId="0" borderId="7" xfId="0" applyFont="1" applyBorder="1" applyAlignment="1">
      <alignment horizontal="left" vertical="center" wrapText="1"/>
    </xf>
    <xf numFmtId="0" fontId="3" fillId="0" borderId="7" xfId="0" applyFont="1" applyBorder="1" applyAlignment="1">
      <alignment vertical="center" wrapText="1"/>
    </xf>
    <xf numFmtId="0" fontId="35" fillId="0" borderId="23" xfId="0" applyFont="1" applyBorder="1" applyAlignment="1">
      <alignment horizontal="left" vertical="center" wrapText="1"/>
    </xf>
    <xf numFmtId="0" fontId="33" fillId="0" borderId="23" xfId="0" applyFont="1" applyBorder="1" applyAlignment="1">
      <alignment horizontal="left" vertical="center" wrapText="1"/>
    </xf>
    <xf numFmtId="0" fontId="33" fillId="0" borderId="24" xfId="0" applyFont="1" applyBorder="1" applyAlignment="1">
      <alignment horizontal="left" vertical="center" wrapText="1"/>
    </xf>
    <xf numFmtId="0" fontId="33" fillId="0" borderId="7" xfId="0" applyFont="1" applyBorder="1" applyAlignment="1">
      <alignment horizontal="center" vertical="center" wrapText="1"/>
    </xf>
    <xf numFmtId="0" fontId="6" fillId="5" borderId="11" xfId="0" applyFont="1" applyFill="1" applyBorder="1" applyAlignment="1"/>
    <xf numFmtId="0" fontId="6" fillId="5" borderId="10" xfId="0" applyFont="1" applyFill="1" applyBorder="1" applyAlignment="1"/>
  </cellXfs>
  <cellStyles count="4">
    <cellStyle name="Commentaire" xfId="1" builtinId="10"/>
    <cellStyle name="Normal" xfId="0" builtinId="0"/>
    <cellStyle name="Normal 2" xfId="2" xr:uid="{859DC426-434C-45C4-A0CA-9E3C212A1F1B}"/>
    <cellStyle name="Pourcentage" xfId="3" builtinId="5"/>
  </cellStyles>
  <dxfs count="64">
    <dxf>
      <font>
        <b val="0"/>
        <i val="0"/>
        <strike val="0"/>
        <condense val="0"/>
        <extend val="0"/>
        <outline val="0"/>
        <shadow val="0"/>
        <u val="none"/>
        <vertAlign val="baseline"/>
        <sz val="11"/>
        <color rgb="FF000000"/>
        <name val="Calibri"/>
        <family val="2"/>
        <scheme val="none"/>
      </font>
      <numFmt numFmtId="13" formatCode="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font>
        <b/>
        <strike val="0"/>
        <outline val="0"/>
        <shadow val="0"/>
        <u val="none"/>
        <vertAlign val="baseline"/>
        <sz val="11"/>
        <color rgb="FFFFFFFF"/>
        <name val="Trebuchet MS"/>
        <family val="2"/>
        <scheme val="none"/>
      </font>
      <fill>
        <patternFill patternType="none">
          <fgColor indexed="64"/>
          <bgColor auto="1"/>
        </patternFill>
      </fill>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border diagonalUp="0" diagonalDown="0" outline="0">
        <left/>
        <right style="thin">
          <color theme="0"/>
        </right>
        <top style="thin">
          <color theme="0"/>
        </top>
        <bottom style="thin">
          <color theme="0"/>
        </bottom>
      </border>
    </dxf>
    <dxf>
      <border outline="0">
        <top style="thin">
          <color theme="0"/>
        </top>
      </border>
    </dxf>
    <dxf>
      <border outline="0">
        <bottom style="thin">
          <color theme="0"/>
        </bottom>
      </border>
    </dxf>
    <dxf>
      <border outline="0">
        <left style="thin">
          <color theme="0"/>
        </left>
        <right style="thin">
          <color theme="0"/>
        </right>
        <top style="thin">
          <color theme="0"/>
        </top>
        <bottom style="thin">
          <color theme="0"/>
        </bottom>
      </border>
    </dxf>
    <dxf>
      <fill>
        <patternFill patternType="none">
          <bgColor auto="1"/>
        </patternFill>
      </fill>
    </dxf>
    <dxf>
      <fill>
        <patternFill patternType="none">
          <bgColor auto="1"/>
        </patternFill>
      </fill>
    </dxf>
    <dxf>
      <border outline="0">
        <bottom style="thin">
          <color theme="0"/>
        </bottom>
      </border>
    </dxf>
    <dxf>
      <border outline="0">
        <left style="thin">
          <color theme="0"/>
        </left>
        <right style="thin">
          <color theme="0"/>
        </right>
        <top style="thin">
          <color theme="0"/>
        </top>
        <bottom style="thin">
          <color theme="0"/>
        </bottom>
      </border>
    </dxf>
    <dxf>
      <fill>
        <patternFill patternType="none">
          <bgColor auto="1"/>
        </patternFill>
      </fill>
    </dxf>
    <dxf>
      <font>
        <b/>
        <i val="0"/>
        <strike val="0"/>
        <condense val="0"/>
        <extend val="0"/>
        <outline val="0"/>
        <shadow val="0"/>
        <u val="none"/>
        <vertAlign val="baseline"/>
        <sz val="11"/>
        <color theme="0"/>
        <name val="Arial"/>
        <family val="2"/>
        <scheme val="none"/>
      </font>
      <fill>
        <patternFill patternType="solid">
          <fgColor indexed="64"/>
          <bgColor theme="1"/>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border diagonalUp="0" diagonalDown="0" outline="0">
        <left/>
        <right style="thin">
          <color theme="0"/>
        </right>
        <top style="thin">
          <color theme="0"/>
        </top>
        <bottom style="thin">
          <color theme="0"/>
        </bottom>
      </border>
    </dxf>
    <dxf>
      <border outline="0">
        <top style="thin">
          <color theme="0"/>
        </top>
      </border>
    </dxf>
    <dxf>
      <border outline="0">
        <bottom style="thin">
          <color theme="0"/>
        </bottom>
      </border>
    </dxf>
    <dxf>
      <border outline="0">
        <left style="thin">
          <color theme="0"/>
        </left>
        <right style="thin">
          <color theme="0"/>
        </right>
        <top style="thin">
          <color theme="0"/>
        </top>
        <bottom style="thin">
          <color theme="0"/>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trike val="0"/>
        <condense val="0"/>
        <extend val="0"/>
        <outline val="0"/>
        <shadow val="0"/>
        <u val="none"/>
        <vertAlign val="baseline"/>
        <sz val="11"/>
        <color rgb="FF000000"/>
        <name val="Calibri"/>
        <family val="2"/>
        <scheme val="none"/>
      </font>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000000"/>
        <name val="Calibri"/>
        <family val="2"/>
        <scheme val="none"/>
      </font>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rgb="FF8DB3E2"/>
        </patternFill>
      </fill>
      <alignment horizontal="general" vertical="top"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350520</xdr:colOff>
      <xdr:row>36</xdr:row>
      <xdr:rowOff>129540</xdr:rowOff>
    </xdr:to>
    <xdr:sp macro="" textlink="">
      <xdr:nvSpPr>
        <xdr:cNvPr id="1029" name="Text Box 5" hidden="1">
          <a:extLst>
            <a:ext uri="{FF2B5EF4-FFF2-40B4-BE49-F238E27FC236}">
              <a16:creationId xmlns:a16="http://schemas.microsoft.com/office/drawing/2014/main" id="{193E31E0-24A2-4C02-A179-6A9EB85ACBB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21</xdr:col>
      <xdr:colOff>472440</xdr:colOff>
      <xdr:row>37</xdr:row>
      <xdr:rowOff>0</xdr:rowOff>
    </xdr:to>
    <xdr:sp macro="" textlink="">
      <xdr:nvSpPr>
        <xdr:cNvPr id="2051" name="Text Box 3" hidden="1">
          <a:extLst>
            <a:ext uri="{FF2B5EF4-FFF2-40B4-BE49-F238E27FC236}">
              <a16:creationId xmlns:a16="http://schemas.microsoft.com/office/drawing/2014/main" id="{62B0993D-5101-49A7-A2E0-D48C5C705E7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directory\2%20PRODUCT\1%20MEGARA\2%20SALES\APAC\KEPI\Kpei_Estimation%20matrix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centages per project tasks "/>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125C03A-53D4-4BE1-A7DC-E333B1FDF590}" name="Table18" displayName="Table18" ref="A23:F28" totalsRowShown="0" headerRowDxfId="63" dataDxfId="62" headerRowBorderDxfId="60" tableBorderDxfId="61" totalsRowBorderDxfId="59">
  <autoFilter ref="A23:F28" xr:uid="{87B83890-B1EF-42AD-982B-00C2EB4541C7}"/>
  <tableColumns count="6">
    <tableColumn id="1" xr3:uid="{86AA01EE-E257-4892-A48E-57D9DE331118}" name="Date" dataDxfId="58"/>
    <tableColumn id="2" xr3:uid="{CCF036BB-D768-4F03-B7B3-FF38E799B32C}" name="Version" dataDxfId="57"/>
    <tableColumn id="3" xr3:uid="{9F31F62F-9F3C-462F-BD9A-5D5CE299F6CC}" name="Update description" dataDxfId="56"/>
    <tableColumn id="4" xr3:uid="{F6A13789-9DD3-485A-AC00-B4FA9A78EC2C}" name="Author" dataDxfId="55"/>
    <tableColumn id="5" xr3:uid="{AA511258-5F67-49D7-9C8E-D233AA2AC8B9}" name="Validator" dataDxfId="54"/>
    <tableColumn id="6" xr3:uid="{F9251165-9161-4918-96E0-B85B8A3C1BEC}" name="Status" dataDxfId="5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19DA61-000C-46B4-A9A4-EBA59DDD0FE4}" name="Table57" displayName="Table57" ref="A26:B33" totalsRowShown="0" headerRowBorderDxfId="21" tableBorderDxfId="22" totalsRowBorderDxfId="20">
  <autoFilter ref="A26:B33" xr:uid="{59F4E2E8-3E43-48F9-BFAC-83321F9255FC}"/>
  <tableColumns count="2">
    <tableColumn id="1" xr3:uid="{C2DD14FF-5A2A-4FFE-B807-16BA25FBCEFD}" name="Items" dataDxfId="19"/>
    <tableColumn id="2" xr3:uid="{F2C3DB01-0AA1-4DCB-85A2-5130CA06956B}" name="Definition" dataDxfId="18"/>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29796-A483-41E1-8199-CD74FB0EBA1C}" name="Table1" displayName="Table1" ref="A1:B20" totalsRowShown="0" headerRowDxfId="17" dataDxfId="16" headerRowBorderDxfId="14" tableBorderDxfId="15">
  <autoFilter ref="A1:B20" xr:uid="{255E1CCF-D2E7-4C8E-9925-6A64CC839882}"/>
  <tableColumns count="2">
    <tableColumn id="1" xr3:uid="{47C17BE1-FC43-4310-B242-26DF609DDE7D}" name="Item" dataDxfId="13"/>
    <tableColumn id="2" xr3:uid="{86484D30-7352-4660-AC27-0254646ED7E4}" name="Definition" dataDxfId="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52837-E3BA-4065-97F5-DBD045704269}" name="Table573" displayName="Table573" ref="A38:B39" totalsRowShown="0" headerRowBorderDxfId="10" tableBorderDxfId="11" totalsRowBorderDxfId="9">
  <autoFilter ref="A38:B39" xr:uid="{3397EAC8-DC60-4BEC-89C4-FE244A5924B7}"/>
  <tableColumns count="2">
    <tableColumn id="1" xr3:uid="{EA424D2B-4ED8-4160-8406-0B2FD6F15C4D}" name="Items" dataDxfId="8"/>
    <tableColumn id="2" xr3:uid="{C249B0A9-3353-4174-9384-B77291D5C279}" name="Definition" dataDxfId="7"/>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4009A9-86E6-4964-99BF-37BFF5BA147C}" name="Table3" displayName="Table3" ref="A1:B6" totalsRowShown="0" headerRowDxfId="6" dataDxfId="5" headerRowBorderDxfId="3" tableBorderDxfId="4" totalsRowBorderDxfId="2">
  <autoFilter ref="A1:B6" xr:uid="{ED1BF26C-44DA-4DF4-8BD1-49F820838758}"/>
  <tableColumns count="2">
    <tableColumn id="1" xr3:uid="{A0F5170F-3872-4C0A-A23B-9E705AA90004}" name="Project phase" dataDxfId="1"/>
    <tableColumn id="2" xr3:uid="{EF9CBD93-A4E2-4AC1-A795-CE3951F013F7}" name="Risk rat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zoomScaleNormal="100" workbookViewId="0"/>
  </sheetViews>
  <sheetFormatPr defaultColWidth="10.42578125" defaultRowHeight="14.25" customHeight="1"/>
  <cols>
    <col min="1" max="1" width="15.28515625" style="31" bestFit="1" customWidth="1"/>
    <col min="2" max="2" width="27.42578125" style="31" customWidth="1"/>
    <col min="3" max="3" width="13.85546875" style="31" customWidth="1"/>
    <col min="4" max="4" width="22.42578125" style="31" customWidth="1"/>
    <col min="5" max="5" width="24.140625" style="31" customWidth="1"/>
    <col min="6" max="6" width="24" style="31" customWidth="1"/>
    <col min="7" max="16384" width="10.42578125" style="17"/>
  </cols>
  <sheetData>
    <row r="1" spans="1:7" ht="15">
      <c r="A1" s="24"/>
      <c r="B1" s="24"/>
      <c r="C1" s="24"/>
      <c r="D1" s="24"/>
      <c r="E1" s="24"/>
      <c r="F1" s="24"/>
    </row>
    <row r="2" spans="1:7" ht="12.75">
      <c r="A2" s="123" t="s">
        <v>0</v>
      </c>
      <c r="B2" s="226" t="s">
        <v>1</v>
      </c>
      <c r="C2" s="226"/>
      <c r="D2" s="226"/>
      <c r="E2" s="226"/>
      <c r="F2" s="226"/>
      <c r="G2" s="32"/>
    </row>
    <row r="3" spans="1:7" ht="15" customHeight="1">
      <c r="A3" s="227" t="s">
        <v>2</v>
      </c>
      <c r="B3" s="35" t="s">
        <v>3</v>
      </c>
      <c r="C3" s="35" t="s">
        <v>4</v>
      </c>
      <c r="D3" s="228" t="s">
        <v>5</v>
      </c>
      <c r="E3" s="35" t="s">
        <v>3</v>
      </c>
      <c r="F3" s="35" t="s">
        <v>4</v>
      </c>
      <c r="G3" s="32"/>
    </row>
    <row r="4" spans="1:7" ht="15" customHeight="1">
      <c r="A4" s="227"/>
      <c r="B4" s="122"/>
      <c r="C4" s="122"/>
      <c r="D4" s="228"/>
      <c r="E4" s="122"/>
      <c r="F4" s="122"/>
      <c r="G4" s="32"/>
    </row>
    <row r="5" spans="1:7" ht="15" customHeight="1">
      <c r="A5" s="227"/>
      <c r="B5" s="122"/>
      <c r="C5" s="122"/>
      <c r="D5" s="228"/>
      <c r="E5" s="122"/>
      <c r="F5" s="122"/>
      <c r="G5" s="32"/>
    </row>
    <row r="6" spans="1:7" ht="15" customHeight="1">
      <c r="A6" s="227"/>
      <c r="B6" s="122"/>
      <c r="C6" s="122"/>
      <c r="D6" s="228"/>
      <c r="E6" s="122"/>
      <c r="F6" s="122"/>
      <c r="G6" s="32"/>
    </row>
    <row r="7" spans="1:7" ht="15" customHeight="1">
      <c r="A7" s="227"/>
      <c r="B7" s="123"/>
      <c r="C7" s="122"/>
      <c r="D7" s="228"/>
      <c r="E7" s="122"/>
      <c r="F7" s="122"/>
      <c r="G7" s="32"/>
    </row>
    <row r="8" spans="1:7" ht="15" customHeight="1">
      <c r="A8" s="34" t="s">
        <v>6</v>
      </c>
      <c r="B8" s="226"/>
      <c r="C8" s="226"/>
      <c r="D8" s="226"/>
      <c r="E8" s="226"/>
      <c r="F8" s="226"/>
      <c r="G8" s="32"/>
    </row>
    <row r="9" spans="1:7" ht="15" customHeight="1">
      <c r="A9" s="34" t="s">
        <v>7</v>
      </c>
      <c r="B9" s="226"/>
      <c r="C9" s="226"/>
      <c r="D9" s="226"/>
      <c r="E9" s="226"/>
      <c r="F9" s="226"/>
      <c r="G9" s="32"/>
    </row>
    <row r="10" spans="1:7" ht="15" customHeight="1">
      <c r="A10" s="34" t="s">
        <v>8</v>
      </c>
      <c r="B10" s="226"/>
      <c r="C10" s="226"/>
      <c r="D10" s="226"/>
      <c r="E10" s="226"/>
      <c r="F10" s="226"/>
      <c r="G10" s="32"/>
    </row>
    <row r="11" spans="1:7" ht="15" customHeight="1">
      <c r="A11" s="34" t="s">
        <v>9</v>
      </c>
      <c r="B11" s="226"/>
      <c r="C11" s="226"/>
      <c r="D11" s="226"/>
      <c r="E11" s="226"/>
      <c r="F11" s="226"/>
      <c r="G11" s="32"/>
    </row>
    <row r="12" spans="1:7" ht="15" customHeight="1">
      <c r="A12" s="34" t="s">
        <v>10</v>
      </c>
      <c r="B12" s="226"/>
      <c r="C12" s="226"/>
      <c r="D12" s="226"/>
      <c r="E12" s="226"/>
      <c r="F12" s="226"/>
      <c r="G12" s="32"/>
    </row>
    <row r="13" spans="1:7">
      <c r="A13" s="34" t="s">
        <v>11</v>
      </c>
      <c r="B13" s="229" t="s">
        <v>12</v>
      </c>
      <c r="C13" s="229"/>
      <c r="D13" s="229"/>
      <c r="E13" s="229"/>
      <c r="F13" s="229"/>
      <c r="G13" s="32"/>
    </row>
    <row r="14" spans="1:7" ht="15">
      <c r="A14" s="33"/>
      <c r="B14" s="33"/>
      <c r="C14" s="33"/>
      <c r="D14" s="33"/>
      <c r="E14" s="33"/>
      <c r="F14" s="33"/>
    </row>
    <row r="15" spans="1:7" ht="15">
      <c r="A15" s="16"/>
      <c r="B15" s="16"/>
      <c r="C15" s="16"/>
      <c r="D15" s="16"/>
      <c r="E15" s="16"/>
      <c r="F15" s="16"/>
    </row>
    <row r="16" spans="1:7" ht="15">
      <c r="A16" s="16"/>
      <c r="B16" s="16"/>
      <c r="C16" s="16"/>
      <c r="D16" s="16"/>
      <c r="E16" s="16"/>
      <c r="F16" s="16"/>
    </row>
    <row r="17" spans="1:6" ht="15">
      <c r="A17" s="16"/>
      <c r="B17" s="16"/>
      <c r="C17" s="16"/>
      <c r="D17" s="16"/>
      <c r="E17" s="16"/>
      <c r="F17" s="16"/>
    </row>
    <row r="20" spans="1:6" ht="14.25" customHeight="1">
      <c r="A20" s="16"/>
      <c r="B20" s="16"/>
      <c r="C20" s="16"/>
      <c r="D20" s="16"/>
      <c r="E20" s="16"/>
      <c r="F20" s="16"/>
    </row>
    <row r="21" spans="1:6" ht="14.25" customHeight="1">
      <c r="A21" s="225" t="s">
        <v>13</v>
      </c>
      <c r="B21" s="225"/>
      <c r="C21" s="225"/>
      <c r="D21" s="225"/>
      <c r="E21" s="225"/>
      <c r="F21" s="225"/>
    </row>
    <row r="22" spans="1:6" ht="14.25" customHeight="1">
      <c r="A22" s="16"/>
      <c r="B22" s="16"/>
      <c r="C22" s="16"/>
      <c r="D22" s="16"/>
      <c r="E22" s="16"/>
      <c r="F22" s="16"/>
    </row>
    <row r="23" spans="1:6" ht="14.25" customHeight="1">
      <c r="A23" s="28" t="s">
        <v>14</v>
      </c>
      <c r="B23" s="29" t="s">
        <v>15</v>
      </c>
      <c r="C23" s="29" t="s">
        <v>16</v>
      </c>
      <c r="D23" s="29" t="s">
        <v>17</v>
      </c>
      <c r="E23" s="29" t="s">
        <v>18</v>
      </c>
      <c r="F23" s="30" t="s">
        <v>19</v>
      </c>
    </row>
    <row r="24" spans="1:6" ht="14.25" customHeight="1">
      <c r="A24" s="25"/>
      <c r="B24" s="26"/>
      <c r="C24" s="26"/>
      <c r="D24" s="26"/>
      <c r="E24" s="26"/>
      <c r="F24" s="27"/>
    </row>
    <row r="25" spans="1:6" ht="14.25" customHeight="1">
      <c r="A25" s="21"/>
      <c r="B25" s="18"/>
      <c r="C25" s="19"/>
      <c r="D25" s="19"/>
      <c r="E25" s="20"/>
      <c r="F25" s="23"/>
    </row>
    <row r="26" spans="1:6" ht="14.25" customHeight="1">
      <c r="A26" s="22"/>
      <c r="B26" s="16"/>
      <c r="C26" s="16"/>
      <c r="D26" s="16"/>
      <c r="E26" s="16"/>
      <c r="F26" s="23"/>
    </row>
    <row r="27" spans="1:6" ht="14.25" customHeight="1">
      <c r="A27" s="22"/>
      <c r="B27" s="16"/>
      <c r="C27" s="16"/>
      <c r="D27" s="16"/>
      <c r="E27" s="16"/>
      <c r="F27" s="23"/>
    </row>
    <row r="28" spans="1:6" ht="14.25" customHeight="1">
      <c r="A28" s="22"/>
      <c r="B28" s="16"/>
      <c r="C28" s="16"/>
      <c r="D28" s="16"/>
      <c r="E28" s="16"/>
      <c r="F28" s="23"/>
    </row>
    <row r="29" spans="1:6" ht="14.25" customHeight="1">
      <c r="A29" s="16"/>
      <c r="B29" s="16"/>
      <c r="C29" s="16"/>
      <c r="D29" s="16"/>
      <c r="E29" s="16"/>
      <c r="F29" s="16"/>
    </row>
    <row r="30" spans="1:6" ht="14.25" customHeight="1">
      <c r="A30" s="16"/>
      <c r="B30" s="16"/>
      <c r="C30" s="16"/>
      <c r="D30" s="16"/>
      <c r="E30" s="16"/>
      <c r="F30" s="16"/>
    </row>
    <row r="31" spans="1:6" ht="14.25" customHeight="1">
      <c r="A31" s="16"/>
      <c r="B31" s="16"/>
      <c r="C31" s="16"/>
      <c r="D31" s="16"/>
      <c r="E31" s="16"/>
      <c r="F31" s="16"/>
    </row>
  </sheetData>
  <mergeCells count="10">
    <mergeCell ref="A21:F21"/>
    <mergeCell ref="B2:F2"/>
    <mergeCell ref="A3:A7"/>
    <mergeCell ref="D3:D7"/>
    <mergeCell ref="B8:F8"/>
    <mergeCell ref="B13:F13"/>
    <mergeCell ref="B9:F9"/>
    <mergeCell ref="B10:F10"/>
    <mergeCell ref="B11:F11"/>
    <mergeCell ref="B12:F12"/>
  </mergeCells>
  <dataValidations count="1">
    <dataValidation type="list" allowBlank="1" showErrorMessage="1" sqref="F25:F28" xr:uid="{27E1041A-4716-4A6D-AD1B-889119EA37E4}">
      <formula1>"Draft, Validated"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BR118"/>
  <sheetViews>
    <sheetView tabSelected="1" zoomScale="90" zoomScaleNormal="90" workbookViewId="0">
      <pane ySplit="12" topLeftCell="A16" activePane="bottomLeft" state="frozen"/>
      <selection pane="bottomLeft" activeCell="AE17" sqref="AE17"/>
    </sheetView>
  </sheetViews>
  <sheetFormatPr defaultColWidth="10.42578125" defaultRowHeight="15" outlineLevelRow="1" outlineLevelCol="1"/>
  <cols>
    <col min="1" max="1" width="12.140625" style="5" customWidth="1"/>
    <col min="2" max="2" width="69" style="1" customWidth="1"/>
    <col min="3" max="3" width="21" style="1" hidden="1" customWidth="1"/>
    <col min="4" max="4" width="19" style="1" customWidth="1" outlineLevel="1"/>
    <col min="5" max="5" width="2" style="1" customWidth="1" outlineLevel="1"/>
    <col min="6" max="6" width="3.28515625" style="1" customWidth="1" outlineLevel="1"/>
    <col min="7" max="7" width="27.42578125" style="2" customWidth="1" outlineLevel="1"/>
    <col min="8" max="8" width="12.28515625" style="2" customWidth="1" outlineLevel="1"/>
    <col min="9" max="9" width="7.5703125" style="7" customWidth="1" outlineLevel="1"/>
    <col min="10" max="10" width="1.7109375" style="7" customWidth="1"/>
    <col min="11" max="37" width="3" style="2" customWidth="1"/>
    <col min="38" max="38" width="3.140625" style="2" customWidth="1"/>
    <col min="39" max="41" width="3" style="2" customWidth="1"/>
    <col min="42" max="42" width="3.140625" style="2" customWidth="1"/>
    <col min="43" max="43" width="3.28515625" style="2" bestFit="1" customWidth="1"/>
    <col min="44" max="44" width="3" style="2" customWidth="1"/>
    <col min="45" max="45" width="8" style="2" bestFit="1" customWidth="1"/>
    <col min="46" max="46" width="7.7109375" style="2" customWidth="1"/>
    <col min="47" max="47" width="8" style="2" hidden="1" customWidth="1" outlineLevel="1"/>
    <col min="48" max="48" width="8.7109375" style="2" hidden="1" customWidth="1" outlineLevel="1"/>
    <col min="49" max="49" width="7" style="2" hidden="1" customWidth="1" outlineLevel="1"/>
    <col min="50" max="50" width="7.85546875" hidden="1" customWidth="1" outlineLevel="1"/>
    <col min="51" max="51" width="10.42578125" style="17" collapsed="1"/>
    <col min="52" max="69" width="10.42578125" style="17"/>
  </cols>
  <sheetData>
    <row r="1" spans="1:69" s="17" customFormat="1" hidden="1" outlineLevel="1">
      <c r="A1" s="181"/>
      <c r="B1" s="182"/>
      <c r="C1" s="182"/>
      <c r="D1" s="37"/>
      <c r="E1" s="37"/>
      <c r="F1" s="37"/>
      <c r="G1" s="38"/>
      <c r="H1" s="38"/>
      <c r="I1" s="40"/>
      <c r="J1" s="144"/>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38"/>
      <c r="AT1" s="38"/>
      <c r="AU1" s="38"/>
      <c r="AV1" s="38"/>
      <c r="AW1" s="38"/>
      <c r="AX1" s="41"/>
      <c r="BL1" s="32"/>
    </row>
    <row r="2" spans="1:69" s="17" customFormat="1" ht="30" hidden="1" outlineLevel="1">
      <c r="A2" s="183" t="s">
        <v>7</v>
      </c>
      <c r="B2" s="184"/>
      <c r="C2" s="185" t="s">
        <v>20</v>
      </c>
      <c r="D2" s="37"/>
      <c r="E2" s="37"/>
      <c r="F2" s="37"/>
      <c r="G2" s="38"/>
      <c r="H2" s="38"/>
      <c r="I2" s="40"/>
      <c r="J2" s="144"/>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38"/>
      <c r="AT2" s="38"/>
      <c r="AU2" s="38"/>
      <c r="AV2" s="38"/>
      <c r="AW2" s="38"/>
      <c r="AX2" s="41"/>
      <c r="BL2" s="32"/>
    </row>
    <row r="3" spans="1:69" s="17" customFormat="1" hidden="1" outlineLevel="1">
      <c r="A3" s="183"/>
      <c r="B3" s="184"/>
      <c r="C3" s="184"/>
      <c r="D3" s="37"/>
      <c r="E3" s="37"/>
      <c r="F3" s="37"/>
      <c r="G3" s="38"/>
      <c r="H3" s="38"/>
      <c r="I3" s="40"/>
      <c r="J3" s="144"/>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38"/>
      <c r="AT3" s="38"/>
      <c r="AU3" s="38"/>
      <c r="AV3" s="38"/>
      <c r="AW3" s="38"/>
      <c r="AX3" s="41"/>
      <c r="BL3" s="32"/>
    </row>
    <row r="4" spans="1:69" s="17" customFormat="1" hidden="1" outlineLevel="1">
      <c r="A4" s="183" t="s">
        <v>8</v>
      </c>
      <c r="B4" s="185"/>
      <c r="C4" s="185"/>
      <c r="D4" s="37"/>
      <c r="E4" s="37"/>
      <c r="F4" s="37"/>
      <c r="G4" s="38"/>
      <c r="H4" s="38"/>
      <c r="I4" s="40"/>
      <c r="J4" s="144"/>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38"/>
      <c r="AT4" s="38"/>
      <c r="AU4" s="38"/>
      <c r="AV4" s="38"/>
      <c r="AW4" s="38"/>
      <c r="AX4" s="41"/>
      <c r="BL4" s="32"/>
    </row>
    <row r="5" spans="1:69" s="17" customFormat="1" hidden="1" outlineLevel="1">
      <c r="A5" s="183"/>
      <c r="B5" s="184"/>
      <c r="C5" s="184"/>
      <c r="D5" s="37"/>
      <c r="E5" s="37"/>
      <c r="F5" s="37"/>
      <c r="G5" s="38"/>
      <c r="H5" s="38"/>
      <c r="I5" s="40"/>
      <c r="J5" s="144"/>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38"/>
      <c r="AT5" s="38"/>
      <c r="AU5" s="38"/>
      <c r="AV5" s="38"/>
      <c r="AW5" s="38"/>
      <c r="AX5" s="41"/>
      <c r="BL5" s="32"/>
    </row>
    <row r="6" spans="1:69" s="17" customFormat="1" hidden="1" outlineLevel="1">
      <c r="A6" s="183" t="s">
        <v>9</v>
      </c>
      <c r="B6" s="184"/>
      <c r="C6" s="184"/>
      <c r="D6" s="37"/>
      <c r="E6" s="37"/>
      <c r="F6" s="37"/>
      <c r="G6" s="38"/>
      <c r="H6" s="38"/>
      <c r="I6" s="40"/>
      <c r="J6" s="144"/>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8"/>
      <c r="AT6" s="38"/>
      <c r="AU6" s="38"/>
      <c r="AV6" s="38"/>
      <c r="AW6" s="38"/>
      <c r="AX6" s="41"/>
      <c r="BL6" s="32"/>
    </row>
    <row r="7" spans="1:69" s="17" customFormat="1" ht="30.75" hidden="1" outlineLevel="1" thickBot="1">
      <c r="A7" s="186" t="s">
        <v>10</v>
      </c>
      <c r="B7" s="187"/>
      <c r="C7" s="187"/>
      <c r="D7" s="37"/>
      <c r="E7" s="37"/>
      <c r="F7" s="37"/>
      <c r="G7" s="38"/>
      <c r="H7" s="38"/>
      <c r="I7" s="40"/>
      <c r="J7" s="144"/>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8"/>
      <c r="AT7" s="38"/>
      <c r="AU7" s="38"/>
      <c r="AV7" s="38"/>
      <c r="AW7" s="38"/>
      <c r="AX7" s="41"/>
      <c r="BL7" s="32"/>
    </row>
    <row r="8" spans="1:69" s="17" customFormat="1" ht="15.75" collapsed="1" thickBot="1">
      <c r="A8" s="37"/>
      <c r="B8" s="37"/>
      <c r="C8" s="37"/>
      <c r="D8" s="37"/>
      <c r="E8" s="37"/>
      <c r="F8" s="37"/>
      <c r="G8" s="38"/>
      <c r="H8" s="38"/>
      <c r="I8" s="40"/>
      <c r="J8" s="144"/>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38"/>
      <c r="AT8" s="38"/>
      <c r="AU8" s="38"/>
      <c r="AV8" s="38"/>
      <c r="AW8" s="38"/>
      <c r="AX8" s="41"/>
      <c r="BL8" s="32"/>
    </row>
    <row r="9" spans="1:69" s="17" customFormat="1" ht="28.9" customHeight="1" thickBot="1">
      <c r="A9" s="120"/>
      <c r="B9" s="121"/>
      <c r="C9" s="121"/>
      <c r="D9" s="121"/>
      <c r="E9" s="121"/>
      <c r="F9" s="121"/>
      <c r="G9" s="81"/>
      <c r="H9" s="81"/>
      <c r="I9" s="138"/>
      <c r="J9" s="121"/>
      <c r="K9" s="230" t="s">
        <v>21</v>
      </c>
      <c r="L9" s="231"/>
      <c r="M9" s="231"/>
      <c r="N9" s="231"/>
      <c r="O9" s="231"/>
      <c r="P9" s="231"/>
      <c r="Q9" s="231"/>
      <c r="R9" s="231"/>
      <c r="S9" s="231"/>
      <c r="T9" s="231"/>
      <c r="U9" s="232"/>
      <c r="V9" s="230" t="s">
        <v>22</v>
      </c>
      <c r="W9" s="231"/>
      <c r="X9" s="231"/>
      <c r="Y9" s="231"/>
      <c r="Z9" s="231"/>
      <c r="AA9" s="231"/>
      <c r="AB9" s="231"/>
      <c r="AC9" s="231"/>
      <c r="AD9" s="231"/>
      <c r="AE9" s="231"/>
      <c r="AF9" s="231"/>
      <c r="AG9" s="231"/>
      <c r="AH9" s="231"/>
      <c r="AI9" s="231"/>
      <c r="AJ9" s="231"/>
      <c r="AK9" s="231"/>
      <c r="AL9" s="231"/>
      <c r="AM9" s="231"/>
      <c r="AN9" s="231"/>
      <c r="AO9" s="232"/>
      <c r="AP9" s="238" t="s">
        <v>23</v>
      </c>
      <c r="AQ9" s="239"/>
      <c r="AR9" s="240"/>
      <c r="AS9" s="139"/>
      <c r="AT9" s="139"/>
      <c r="AU9" s="81"/>
      <c r="AV9" s="81"/>
      <c r="AW9" s="81"/>
      <c r="AX9" s="95"/>
      <c r="BL9" s="32"/>
    </row>
    <row r="10" spans="1:69" ht="40.9" customHeight="1">
      <c r="A10" s="233" t="s">
        <v>24</v>
      </c>
      <c r="B10" s="233" t="s">
        <v>25</v>
      </c>
      <c r="C10" s="233" t="s">
        <v>26</v>
      </c>
      <c r="D10" s="234" t="s">
        <v>27</v>
      </c>
      <c r="E10" s="233" t="s">
        <v>28</v>
      </c>
      <c r="F10" s="233" t="s">
        <v>29</v>
      </c>
      <c r="G10" s="233" t="s">
        <v>30</v>
      </c>
      <c r="H10" s="233" t="s">
        <v>31</v>
      </c>
      <c r="I10" s="233" t="s">
        <v>32</v>
      </c>
      <c r="J10" s="145"/>
      <c r="K10" s="236" t="s">
        <v>33</v>
      </c>
      <c r="L10" s="236"/>
      <c r="M10" s="236"/>
      <c r="N10" s="236" t="s">
        <v>34</v>
      </c>
      <c r="O10" s="236"/>
      <c r="P10" s="236"/>
      <c r="Q10" s="236"/>
      <c r="R10" s="236" t="s">
        <v>35</v>
      </c>
      <c r="S10" s="236"/>
      <c r="T10" s="236"/>
      <c r="U10" s="236"/>
      <c r="V10" s="236" t="s">
        <v>36</v>
      </c>
      <c r="W10" s="236"/>
      <c r="X10" s="236"/>
      <c r="Y10" s="236"/>
      <c r="Z10" s="236" t="s">
        <v>37</v>
      </c>
      <c r="AA10" s="236"/>
      <c r="AB10" s="236"/>
      <c r="AC10" s="236"/>
      <c r="AD10" s="236" t="s">
        <v>38</v>
      </c>
      <c r="AE10" s="236"/>
      <c r="AF10" s="236"/>
      <c r="AG10" s="236" t="s">
        <v>39</v>
      </c>
      <c r="AH10" s="236"/>
      <c r="AI10" s="236"/>
      <c r="AJ10" s="236" t="s">
        <v>40</v>
      </c>
      <c r="AK10" s="236"/>
      <c r="AL10" s="236"/>
      <c r="AM10" s="236" t="s">
        <v>41</v>
      </c>
      <c r="AN10" s="236"/>
      <c r="AO10" s="236"/>
      <c r="AP10" s="241" t="s">
        <v>42</v>
      </c>
      <c r="AQ10" s="242"/>
      <c r="AR10" s="242"/>
      <c r="AS10" s="237" t="s">
        <v>43</v>
      </c>
      <c r="AT10" s="237" t="s">
        <v>42</v>
      </c>
      <c r="AU10" s="237" t="s">
        <v>44</v>
      </c>
      <c r="AV10" s="237" t="s">
        <v>45</v>
      </c>
      <c r="AW10" s="237" t="s">
        <v>46</v>
      </c>
      <c r="AX10" s="237" t="s">
        <v>47</v>
      </c>
      <c r="AY10" s="32"/>
      <c r="BL10" s="107"/>
      <c r="BM10" s="97"/>
      <c r="BN10" s="97"/>
      <c r="BO10" s="97"/>
      <c r="BP10" s="97"/>
      <c r="BQ10" s="97"/>
    </row>
    <row r="11" spans="1:69">
      <c r="A11" s="233"/>
      <c r="B11" s="233" t="s">
        <v>25</v>
      </c>
      <c r="C11" s="233"/>
      <c r="D11" s="235" t="s">
        <v>27</v>
      </c>
      <c r="E11" s="233" t="s">
        <v>28</v>
      </c>
      <c r="F11" s="233" t="s">
        <v>29</v>
      </c>
      <c r="G11" s="233" t="s">
        <v>30</v>
      </c>
      <c r="H11" s="233" t="s">
        <v>48</v>
      </c>
      <c r="I11" s="233"/>
      <c r="J11" s="145"/>
      <c r="K11" s="8" t="s">
        <v>49</v>
      </c>
      <c r="L11" s="8" t="s">
        <v>50</v>
      </c>
      <c r="M11" s="8" t="s">
        <v>51</v>
      </c>
      <c r="N11" s="8" t="s">
        <v>49</v>
      </c>
      <c r="O11" s="8" t="s">
        <v>50</v>
      </c>
      <c r="P11" s="8" t="s">
        <v>51</v>
      </c>
      <c r="Q11" s="8" t="s">
        <v>52</v>
      </c>
      <c r="R11" s="8" t="s">
        <v>49</v>
      </c>
      <c r="S11" s="8" t="s">
        <v>50</v>
      </c>
      <c r="T11" s="8" t="s">
        <v>51</v>
      </c>
      <c r="U11" s="8" t="s">
        <v>52</v>
      </c>
      <c r="V11" s="8" t="s">
        <v>49</v>
      </c>
      <c r="W11" s="8" t="s">
        <v>50</v>
      </c>
      <c r="X11" s="8" t="s">
        <v>51</v>
      </c>
      <c r="Y11" s="8" t="s">
        <v>52</v>
      </c>
      <c r="Z11" s="8" t="s">
        <v>49</v>
      </c>
      <c r="AA11" s="8" t="s">
        <v>50</v>
      </c>
      <c r="AB11" s="8" t="s">
        <v>51</v>
      </c>
      <c r="AC11" s="8" t="s">
        <v>52</v>
      </c>
      <c r="AD11" s="8" t="s">
        <v>49</v>
      </c>
      <c r="AE11" s="8" t="s">
        <v>50</v>
      </c>
      <c r="AF11" s="8" t="s">
        <v>52</v>
      </c>
      <c r="AG11" s="8" t="s">
        <v>49</v>
      </c>
      <c r="AH11" s="8" t="s">
        <v>50</v>
      </c>
      <c r="AI11" s="8" t="s">
        <v>52</v>
      </c>
      <c r="AJ11" s="8" t="s">
        <v>49</v>
      </c>
      <c r="AK11" s="8" t="s">
        <v>50</v>
      </c>
      <c r="AL11" s="8" t="s">
        <v>52</v>
      </c>
      <c r="AM11" s="8" t="s">
        <v>49</v>
      </c>
      <c r="AN11" s="8" t="s">
        <v>50</v>
      </c>
      <c r="AO11" s="8" t="s">
        <v>52</v>
      </c>
      <c r="AP11" s="8" t="s">
        <v>49</v>
      </c>
      <c r="AQ11" s="8" t="s">
        <v>50</v>
      </c>
      <c r="AR11" s="8" t="s">
        <v>51</v>
      </c>
      <c r="AS11" s="237"/>
      <c r="AT11" s="237"/>
      <c r="AU11" s="237" t="s">
        <v>44</v>
      </c>
      <c r="AV11" s="237" t="s">
        <v>45</v>
      </c>
      <c r="AW11" s="237" t="s">
        <v>46</v>
      </c>
      <c r="AX11" s="237" t="s">
        <v>47</v>
      </c>
      <c r="AY11" s="32"/>
      <c r="BL11" s="32"/>
    </row>
    <row r="12" spans="1:69">
      <c r="A12" s="234"/>
      <c r="B12" s="234" t="s">
        <v>25</v>
      </c>
      <c r="C12" s="234" t="s">
        <v>26</v>
      </c>
      <c r="D12" s="235" t="s">
        <v>27</v>
      </c>
      <c r="E12" s="234" t="s">
        <v>28</v>
      </c>
      <c r="F12" s="234" t="s">
        <v>29</v>
      </c>
      <c r="G12" s="234" t="s">
        <v>30</v>
      </c>
      <c r="H12" s="234" t="s">
        <v>48</v>
      </c>
      <c r="I12" s="234" t="s">
        <v>32</v>
      </c>
      <c r="J12" s="145"/>
      <c r="K12" s="8">
        <f t="shared" ref="K12:M12" si="0">SUM(K13:K1347)</f>
        <v>60</v>
      </c>
      <c r="L12" s="8">
        <f t="shared" si="0"/>
        <v>12</v>
      </c>
      <c r="M12" s="8">
        <f t="shared" si="0"/>
        <v>0</v>
      </c>
      <c r="N12" s="8">
        <f t="shared" ref="N12:U12" si="1">SUM(N13:N1347)</f>
        <v>1</v>
      </c>
      <c r="O12" s="8">
        <f t="shared" si="1"/>
        <v>3</v>
      </c>
      <c r="P12" s="8">
        <f t="shared" si="1"/>
        <v>1</v>
      </c>
      <c r="Q12" s="8">
        <f t="shared" si="1"/>
        <v>1</v>
      </c>
      <c r="R12" s="8">
        <f t="shared" si="1"/>
        <v>0</v>
      </c>
      <c r="S12" s="8">
        <f t="shared" si="1"/>
        <v>0</v>
      </c>
      <c r="T12" s="8">
        <f t="shared" si="1"/>
        <v>0</v>
      </c>
      <c r="U12" s="8">
        <f t="shared" si="1"/>
        <v>0</v>
      </c>
      <c r="V12" s="8">
        <f>SUM(V13:V1347)</f>
        <v>0</v>
      </c>
      <c r="W12" s="8">
        <f>SUM(W13:W1347)</f>
        <v>0</v>
      </c>
      <c r="X12" s="8">
        <f>SUM(X13:X1347)</f>
        <v>0</v>
      </c>
      <c r="Y12" s="8">
        <f>SUM(Y13:Y1347)</f>
        <v>0</v>
      </c>
      <c r="Z12" s="8">
        <f t="shared" ref="Z12:AR12" si="2">SUM(Z13:Z1347)</f>
        <v>0</v>
      </c>
      <c r="AA12" s="8">
        <f t="shared" si="2"/>
        <v>0</v>
      </c>
      <c r="AB12" s="8">
        <f t="shared" si="2"/>
        <v>0</v>
      </c>
      <c r="AC12" s="8">
        <f t="shared" si="2"/>
        <v>0</v>
      </c>
      <c r="AD12" s="8">
        <f t="shared" si="2"/>
        <v>30</v>
      </c>
      <c r="AE12" s="8">
        <f t="shared" si="2"/>
        <v>22</v>
      </c>
      <c r="AF12" s="8">
        <f t="shared" si="2"/>
        <v>6</v>
      </c>
      <c r="AG12" s="8">
        <f t="shared" si="2"/>
        <v>0</v>
      </c>
      <c r="AH12" s="8">
        <f t="shared" si="2"/>
        <v>0</v>
      </c>
      <c r="AI12" s="8">
        <f t="shared" si="2"/>
        <v>0</v>
      </c>
      <c r="AJ12" s="8">
        <f t="shared" si="2"/>
        <v>0</v>
      </c>
      <c r="AK12" s="8">
        <f t="shared" si="2"/>
        <v>0</v>
      </c>
      <c r="AL12" s="8">
        <f t="shared" si="2"/>
        <v>0</v>
      </c>
      <c r="AM12" s="8">
        <f t="shared" si="2"/>
        <v>74</v>
      </c>
      <c r="AN12" s="8">
        <f t="shared" si="2"/>
        <v>11</v>
      </c>
      <c r="AO12" s="8">
        <f t="shared" si="2"/>
        <v>1</v>
      </c>
      <c r="AP12" s="8">
        <f t="shared" si="2"/>
        <v>0</v>
      </c>
      <c r="AQ12" s="8">
        <f t="shared" si="2"/>
        <v>0</v>
      </c>
      <c r="AR12" s="8">
        <f t="shared" si="2"/>
        <v>0</v>
      </c>
      <c r="AS12" s="3">
        <f>SUM(AS13:AS920)</f>
        <v>361.82000000000011</v>
      </c>
      <c r="AT12" s="3">
        <f>SUM(AT13:AT920)</f>
        <v>0</v>
      </c>
      <c r="AU12" s="3" t="e">
        <f>SUM(AU13:AU251)</f>
        <v>#REF!</v>
      </c>
      <c r="AV12" s="3" t="e">
        <f>SUM(AV13:AV251)</f>
        <v>#REF!</v>
      </c>
      <c r="AW12" s="3" t="e">
        <f>SUM(AW13:AW251)</f>
        <v>#REF!</v>
      </c>
      <c r="AX12" s="3">
        <f>(AS12*(1+(SUM('Project Effort'!E9:E22))))*(1+'Project Effort'!E24)</f>
        <v>933.49560000000042</v>
      </c>
      <c r="AY12" s="161"/>
      <c r="AZ12" s="162"/>
      <c r="BA12" s="100"/>
      <c r="BL12" s="32"/>
    </row>
    <row r="13" spans="1:69" ht="409.5">
      <c r="A13" s="243" t="s">
        <v>53</v>
      </c>
      <c r="B13" s="213" t="s">
        <v>54</v>
      </c>
      <c r="C13" s="207" t="s">
        <v>55</v>
      </c>
      <c r="D13" s="205"/>
      <c r="E13" s="205" t="s">
        <v>56</v>
      </c>
      <c r="F13" s="206" t="s">
        <v>57</v>
      </c>
      <c r="G13" s="214" t="s">
        <v>58</v>
      </c>
      <c r="H13" s="46"/>
      <c r="I13" s="56"/>
      <c r="J13" s="146"/>
      <c r="K13" s="4">
        <v>1</v>
      </c>
      <c r="L13" s="4"/>
      <c r="M13" s="4"/>
      <c r="N13" s="149"/>
      <c r="O13" s="149"/>
      <c r="P13" s="149"/>
      <c r="Q13" s="149"/>
      <c r="R13" s="4"/>
      <c r="S13" s="4"/>
      <c r="T13" s="4"/>
      <c r="U13" s="4"/>
      <c r="V13" s="149"/>
      <c r="W13" s="149"/>
      <c r="X13" s="149"/>
      <c r="Y13" s="149"/>
      <c r="Z13" s="4"/>
      <c r="AA13" s="4"/>
      <c r="AB13" s="4"/>
      <c r="AC13" s="4"/>
      <c r="AD13" s="149"/>
      <c r="AE13" s="149"/>
      <c r="AF13" s="149"/>
      <c r="AG13" s="4"/>
      <c r="AH13" s="4"/>
      <c r="AI13" s="4"/>
      <c r="AJ13" s="12"/>
      <c r="AK13" s="12"/>
      <c r="AL13" s="12"/>
      <c r="AM13" s="4">
        <v>3</v>
      </c>
      <c r="AN13" s="4"/>
      <c r="AO13" s="4"/>
      <c r="AP13" s="6"/>
      <c r="AQ13" s="6"/>
      <c r="AR13" s="6"/>
      <c r="AS13" s="3">
        <f>(K13*'Estimation Matrix'!$D$16)+(L13*'Estimation Matrix'!$E$16)+(M13*'Estimation Matrix'!$F$16)+(N13*'Estimation Matrix'!$G$16)+(O13*'Estimation Matrix'!$H$16)+(P13*'Estimation Matrix'!$I$16)+(Q13*'Estimation Matrix'!$J$16)+(R13*'Estimation Matrix'!$K$16)+(S13*'Estimation Matrix'!$L$16)+(T13*'Estimation Matrix'!$M$16)+(U13*'Estimation Matrix'!$N$16)+(V13*'Estimation Matrix'!$O$16)+(W13*'Estimation Matrix'!$P$16)+(X13*'Estimation Matrix'!$Q$16)+(Y13*'Estimation Matrix'!$R$16)+(Z13*'Estimation Matrix'!$S$16)+(AA13*'Estimation Matrix'!$T$16)+(AB13*'Estimation Matrix'!$U$16)+(AC13*'Estimation Matrix'!$V$16)+(AD13*'Estimation Matrix'!$W$16)+(AE13*'Estimation Matrix'!$X$16)+(AF13*'Estimation Matrix'!$Y$16)+(AG13*'Estimation Matrix'!$Z$16)+(AH13*'Estimation Matrix'!$AA$16)+(AI13*'Estimation Matrix'!$AB$16)+(AJ13*'Estimation Matrix'!$AC$16)+(AK13*'Estimation Matrix'!$AD$16)+(AL13*'Estimation Matrix'!$AE$16)+(AM13*'Estimation Matrix'!$AF$16)+(AN13*'Estimation Matrix'!$AG$16)+(AO13*'Estimation Matrix'!$AH$16)</f>
        <v>3.5750000000000002</v>
      </c>
      <c r="AT13" s="3">
        <f>(AP13*'Estimation Matrix'!$AI$16)+(AQ13*'Estimation Matrix'!$AJ$16)+(AR13*'Estimation Matrix'!$AK$16)</f>
        <v>0</v>
      </c>
      <c r="AU13" s="3" t="e">
        <f>IF((#REF!="Standard"),$AS13,0)</f>
        <v>#REF!</v>
      </c>
      <c r="AV13" s="3" t="e">
        <f>IF((#REF!="Market Standard"),$AS13,0)</f>
        <v>#REF!</v>
      </c>
      <c r="AW13" s="3" t="e">
        <f>IF((#REF!="Specific"),$AS13,0)</f>
        <v>#REF!</v>
      </c>
      <c r="AX13" s="3">
        <f>(AS13*1.25)*1.3</f>
        <v>5.8093750000000002</v>
      </c>
      <c r="AY13" s="32"/>
      <c r="BL13" s="32"/>
    </row>
    <row r="14" spans="1:69" ht="360.75">
      <c r="A14" s="243"/>
      <c r="B14" s="213" t="s">
        <v>59</v>
      </c>
      <c r="C14" s="207" t="s">
        <v>55</v>
      </c>
      <c r="D14" s="205"/>
      <c r="E14" s="205" t="s">
        <v>56</v>
      </c>
      <c r="F14" s="206" t="s">
        <v>60</v>
      </c>
      <c r="G14" s="205" t="s">
        <v>61</v>
      </c>
      <c r="H14" s="46"/>
      <c r="I14" s="56"/>
      <c r="J14" s="146"/>
      <c r="K14" s="4"/>
      <c r="L14" s="4"/>
      <c r="M14" s="4"/>
      <c r="N14" s="149"/>
      <c r="O14" s="149"/>
      <c r="P14" s="149"/>
      <c r="Q14" s="149"/>
      <c r="R14" s="4"/>
      <c r="S14" s="4"/>
      <c r="T14" s="4"/>
      <c r="U14" s="4"/>
      <c r="V14" s="149"/>
      <c r="W14" s="149"/>
      <c r="X14" s="149"/>
      <c r="Y14" s="149"/>
      <c r="Z14" s="4"/>
      <c r="AA14" s="4"/>
      <c r="AB14" s="4"/>
      <c r="AC14" s="4"/>
      <c r="AD14" s="149"/>
      <c r="AE14" s="149"/>
      <c r="AF14" s="149"/>
      <c r="AG14" s="4"/>
      <c r="AH14" s="4"/>
      <c r="AI14" s="4"/>
      <c r="AJ14" s="12"/>
      <c r="AK14" s="12"/>
      <c r="AL14" s="12"/>
      <c r="AM14" s="4"/>
      <c r="AN14" s="4"/>
      <c r="AO14" s="4"/>
      <c r="AP14" s="6"/>
      <c r="AQ14" s="6"/>
      <c r="AR14" s="6"/>
      <c r="AS14" s="3">
        <f>(K14*'Estimation Matrix'!$D$16)+(L14*'Estimation Matrix'!$E$16)+(M14*'Estimation Matrix'!$F$16)+(N14*'Estimation Matrix'!$G$16)+(O14*'Estimation Matrix'!$H$16)+(P14*'Estimation Matrix'!$I$16)+(Q14*'Estimation Matrix'!$J$16)+(R14*'Estimation Matrix'!$K$16)+(S14*'Estimation Matrix'!$L$16)+(T14*'Estimation Matrix'!$M$16)+(U14*'Estimation Matrix'!$N$16)+(V14*'Estimation Matrix'!$O$16)+(W14*'Estimation Matrix'!$P$16)+(X14*'Estimation Matrix'!$Q$16)+(Y14*'Estimation Matrix'!$R$16)+(Z14*'Estimation Matrix'!$S$16)+(AA14*'Estimation Matrix'!$T$16)+(AB14*'Estimation Matrix'!$U$16)+(AC14*'Estimation Matrix'!$V$16)+(AD14*'Estimation Matrix'!$W$16)+(AE14*'Estimation Matrix'!$X$16)+(AF14*'Estimation Matrix'!$Y$16)+(AG14*'Estimation Matrix'!$Z$16)+(AH14*'Estimation Matrix'!$AA$16)+(AI14*'Estimation Matrix'!$AB$16)+(AJ14*'Estimation Matrix'!$AC$16)+(AK14*'Estimation Matrix'!$AD$16)+(AL14*'Estimation Matrix'!$AE$16)+(AM14*'Estimation Matrix'!$AF$16)+(AN14*'Estimation Matrix'!$AG$16)+(AO14*'Estimation Matrix'!$AH$16)</f>
        <v>0</v>
      </c>
      <c r="AT14" s="3">
        <f>(AP14*'Estimation Matrix'!$AI$16)+(AQ14*'Estimation Matrix'!$AJ$16)+(AR14*'Estimation Matrix'!$AK$16)</f>
        <v>0</v>
      </c>
      <c r="AU14" s="3">
        <f t="shared" ref="AU14:AU57" si="3">IF(($I13="Standard"),$AS14,0)</f>
        <v>0</v>
      </c>
      <c r="AV14" s="3">
        <f t="shared" ref="AV14:AV57" si="4">IF(($I13="Market Standard"),$AS14,0)</f>
        <v>0</v>
      </c>
      <c r="AW14" s="3">
        <f t="shared" ref="AW14:AW57" si="5">IF(($I13="Specific"),$AS14,0)</f>
        <v>0</v>
      </c>
      <c r="AX14" s="3">
        <f t="shared" ref="AX14:AX38" si="6">(AS14*1.25)*1.3</f>
        <v>0</v>
      </c>
      <c r="AY14" s="32"/>
      <c r="BL14" s="32"/>
    </row>
    <row r="15" spans="1:69" ht="388.5">
      <c r="A15" s="215" t="s">
        <v>62</v>
      </c>
      <c r="B15" s="216" t="s">
        <v>63</v>
      </c>
      <c r="C15" s="205" t="s">
        <v>55</v>
      </c>
      <c r="D15" s="205" t="s">
        <v>56</v>
      </c>
      <c r="E15" s="206"/>
      <c r="F15" s="206" t="s">
        <v>60</v>
      </c>
      <c r="G15" s="48" t="s">
        <v>64</v>
      </c>
      <c r="H15" s="46"/>
      <c r="I15" s="56"/>
      <c r="J15" s="146"/>
      <c r="K15" s="4">
        <v>4</v>
      </c>
      <c r="L15" s="4"/>
      <c r="M15" s="4"/>
      <c r="N15" s="149"/>
      <c r="O15" s="149"/>
      <c r="P15" s="149"/>
      <c r="Q15" s="149"/>
      <c r="R15" s="4"/>
      <c r="S15" s="4"/>
      <c r="T15" s="4"/>
      <c r="U15" s="4"/>
      <c r="V15" s="149"/>
      <c r="W15" s="149"/>
      <c r="X15" s="149"/>
      <c r="Y15" s="149"/>
      <c r="Z15" s="4"/>
      <c r="AA15" s="4"/>
      <c r="AB15" s="4"/>
      <c r="AC15" s="4"/>
      <c r="AD15" s="149"/>
      <c r="AE15" s="149"/>
      <c r="AF15" s="149"/>
      <c r="AG15" s="4"/>
      <c r="AH15" s="4"/>
      <c r="AI15" s="4"/>
      <c r="AJ15" s="12"/>
      <c r="AK15" s="12"/>
      <c r="AL15" s="12"/>
      <c r="AM15" s="4">
        <v>6</v>
      </c>
      <c r="AN15" s="4"/>
      <c r="AO15" s="4"/>
      <c r="AP15" s="6"/>
      <c r="AQ15" s="6"/>
      <c r="AR15" s="6"/>
      <c r="AS15" s="3">
        <f>(K15*'Estimation Matrix'!$D$16)+(L15*'Estimation Matrix'!$E$16)+(M15*'Estimation Matrix'!$F$16)+(N15*'Estimation Matrix'!$G$16)+(O15*'Estimation Matrix'!$H$16)+(P15*'Estimation Matrix'!$I$16)+(Q15*'Estimation Matrix'!$J$16)+(R15*'Estimation Matrix'!$K$16)+(S15*'Estimation Matrix'!$L$16)+(T15*'Estimation Matrix'!$M$16)+(U15*'Estimation Matrix'!$N$16)+(V15*'Estimation Matrix'!$O$16)+(W15*'Estimation Matrix'!$P$16)+(X15*'Estimation Matrix'!$Q$16)+(Y15*'Estimation Matrix'!$R$16)+(Z15*'Estimation Matrix'!$S$16)+(AA15*'Estimation Matrix'!$T$16)+(AB15*'Estimation Matrix'!$U$16)+(AC15*'Estimation Matrix'!$V$16)+(AD15*'Estimation Matrix'!$W$16)+(AE15*'Estimation Matrix'!$X$16)+(AF15*'Estimation Matrix'!$Y$16)+(AG15*'Estimation Matrix'!$Z$16)+(AH15*'Estimation Matrix'!$AA$16)+(AI15*'Estimation Matrix'!$AB$16)+(AJ15*'Estimation Matrix'!$AC$16)+(AK15*'Estimation Matrix'!$AD$16)+(AL15*'Estimation Matrix'!$AE$16)+(AM15*'Estimation Matrix'!$AF$16)+(AN15*'Estimation Matrix'!$AG$16)+(AO15*'Estimation Matrix'!$AH$16)</f>
        <v>8.9</v>
      </c>
      <c r="AT15" s="3">
        <f>(AP15*'Estimation Matrix'!$AI$16)+(AQ15*'Estimation Matrix'!$AJ$16)+(AR15*'Estimation Matrix'!$AK$16)</f>
        <v>0</v>
      </c>
      <c r="AU15" s="3">
        <f t="shared" si="3"/>
        <v>0</v>
      </c>
      <c r="AV15" s="3">
        <f t="shared" si="4"/>
        <v>0</v>
      </c>
      <c r="AW15" s="3">
        <f t="shared" si="5"/>
        <v>0</v>
      </c>
      <c r="AX15" s="3">
        <f t="shared" si="6"/>
        <v>14.4625</v>
      </c>
      <c r="AY15" s="32"/>
      <c r="BL15" s="32"/>
    </row>
    <row r="16" spans="1:69" ht="364.5">
      <c r="A16" s="215" t="s">
        <v>65</v>
      </c>
      <c r="B16" s="217" t="s">
        <v>66</v>
      </c>
      <c r="C16" s="205" t="s">
        <v>55</v>
      </c>
      <c r="D16" s="205" t="s">
        <v>56</v>
      </c>
      <c r="E16" s="206"/>
      <c r="F16" s="206" t="s">
        <v>67</v>
      </c>
      <c r="G16" s="48" t="s">
        <v>68</v>
      </c>
      <c r="H16" s="46"/>
      <c r="I16" s="56"/>
      <c r="J16" s="146"/>
      <c r="K16" s="4">
        <v>4</v>
      </c>
      <c r="L16" s="4"/>
      <c r="M16" s="4"/>
      <c r="N16" s="149"/>
      <c r="O16" s="149"/>
      <c r="P16" s="149"/>
      <c r="Q16" s="149"/>
      <c r="R16" s="4"/>
      <c r="S16" s="4"/>
      <c r="T16" s="4"/>
      <c r="U16" s="4"/>
      <c r="V16" s="149"/>
      <c r="W16" s="149"/>
      <c r="X16" s="149"/>
      <c r="Y16" s="149"/>
      <c r="Z16" s="4"/>
      <c r="AA16" s="4"/>
      <c r="AB16" s="4"/>
      <c r="AC16" s="4"/>
      <c r="AD16" s="149"/>
      <c r="AE16" s="149"/>
      <c r="AF16" s="149"/>
      <c r="AG16" s="4"/>
      <c r="AH16" s="4"/>
      <c r="AI16" s="4"/>
      <c r="AJ16" s="12"/>
      <c r="AK16" s="12"/>
      <c r="AL16" s="12"/>
      <c r="AM16" s="4">
        <v>6</v>
      </c>
      <c r="AN16" s="4"/>
      <c r="AO16" s="4"/>
      <c r="AP16" s="6"/>
      <c r="AQ16" s="6"/>
      <c r="AR16" s="6"/>
      <c r="AS16" s="3">
        <f>(K16*'Estimation Matrix'!$D$16)+(L16*'Estimation Matrix'!$E$16)+(M16*'Estimation Matrix'!$F$16)+(N16*'Estimation Matrix'!$G$16)+(O16*'Estimation Matrix'!$H$16)+(P16*'Estimation Matrix'!$I$16)+(Q16*'Estimation Matrix'!$J$16)+(R16*'Estimation Matrix'!$K$16)+(S16*'Estimation Matrix'!$L$16)+(T16*'Estimation Matrix'!$M$16)+(U16*'Estimation Matrix'!$N$16)+(V16*'Estimation Matrix'!$O$16)+(W16*'Estimation Matrix'!$P$16)+(X16*'Estimation Matrix'!$Q$16)+(Y16*'Estimation Matrix'!$R$16)+(Z16*'Estimation Matrix'!$S$16)+(AA16*'Estimation Matrix'!$T$16)+(AB16*'Estimation Matrix'!$U$16)+(AC16*'Estimation Matrix'!$V$16)+(AD16*'Estimation Matrix'!$W$16)+(AE16*'Estimation Matrix'!$X$16)+(AF16*'Estimation Matrix'!$Y$16)+(AG16*'Estimation Matrix'!$Z$16)+(AH16*'Estimation Matrix'!$AA$16)+(AI16*'Estimation Matrix'!$AB$16)+(AJ16*'Estimation Matrix'!$AC$16)+(AK16*'Estimation Matrix'!$AD$16)+(AL16*'Estimation Matrix'!$AE$16)+(AM16*'Estimation Matrix'!$AF$16)+(AN16*'Estimation Matrix'!$AG$16)+(AO16*'Estimation Matrix'!$AH$16)</f>
        <v>8.9</v>
      </c>
      <c r="AT16" s="3">
        <f>(AP16*'Estimation Matrix'!$AI$16)+(AQ16*'Estimation Matrix'!$AJ$16)+(AR16*'Estimation Matrix'!$AK$16)</f>
        <v>0</v>
      </c>
      <c r="AU16" s="3">
        <f t="shared" si="3"/>
        <v>0</v>
      </c>
      <c r="AV16" s="3">
        <f t="shared" si="4"/>
        <v>0</v>
      </c>
      <c r="AW16" s="3">
        <f t="shared" si="5"/>
        <v>0</v>
      </c>
      <c r="AX16" s="3">
        <f t="shared" ref="AX16:AX21" si="7">(AS16*1.25)*1.3</f>
        <v>14.4625</v>
      </c>
      <c r="AY16" s="32"/>
      <c r="BL16" s="32"/>
    </row>
    <row r="17" spans="1:69" ht="195.75">
      <c r="A17" s="216" t="s">
        <v>69</v>
      </c>
      <c r="B17" s="218" t="s">
        <v>70</v>
      </c>
      <c r="C17" s="205" t="s">
        <v>55</v>
      </c>
      <c r="D17" s="205" t="s">
        <v>56</v>
      </c>
      <c r="E17" s="205"/>
      <c r="F17" s="205" t="s">
        <v>60</v>
      </c>
      <c r="G17" s="48" t="s">
        <v>71</v>
      </c>
      <c r="H17" s="46"/>
      <c r="I17" s="56"/>
      <c r="J17" s="146"/>
      <c r="K17" s="4">
        <v>1</v>
      </c>
      <c r="L17" s="4"/>
      <c r="M17" s="4"/>
      <c r="N17" s="149">
        <v>1</v>
      </c>
      <c r="O17" s="149"/>
      <c r="P17" s="149"/>
      <c r="Q17" s="149"/>
      <c r="R17" s="4"/>
      <c r="S17" s="4"/>
      <c r="T17" s="4"/>
      <c r="U17" s="4"/>
      <c r="V17" s="149"/>
      <c r="W17" s="149"/>
      <c r="X17" s="149"/>
      <c r="Y17" s="149"/>
      <c r="Z17" s="4"/>
      <c r="AA17" s="4"/>
      <c r="AB17" s="4"/>
      <c r="AC17" s="4"/>
      <c r="AD17" s="149"/>
      <c r="AE17" s="149">
        <v>20</v>
      </c>
      <c r="AF17" s="149"/>
      <c r="AG17" s="4"/>
      <c r="AH17" s="4"/>
      <c r="AI17" s="4"/>
      <c r="AJ17" s="12"/>
      <c r="AK17" s="12"/>
      <c r="AL17" s="12"/>
      <c r="AM17" s="4"/>
      <c r="AN17" s="4">
        <v>1</v>
      </c>
      <c r="AO17" s="4"/>
      <c r="AP17" s="6"/>
      <c r="AQ17" s="6"/>
      <c r="AR17" s="6"/>
      <c r="AS17" s="3">
        <f>(K17*'Estimation Matrix'!$D$16)+(L17*'Estimation Matrix'!$E$16)+(M17*'Estimation Matrix'!$F$16)+(N17*'Estimation Matrix'!$G$16)+(O17*'Estimation Matrix'!$H$16)+(P17*'Estimation Matrix'!$I$16)+(Q17*'Estimation Matrix'!$J$16)+(R17*'Estimation Matrix'!$K$16)+(S17*'Estimation Matrix'!$L$16)+(T17*'Estimation Matrix'!$M$16)+(U17*'Estimation Matrix'!$N$16)+(V17*'Estimation Matrix'!$O$16)+(W17*'Estimation Matrix'!$P$16)+(X17*'Estimation Matrix'!$Q$16)+(Y17*'Estimation Matrix'!$R$16)+(Z17*'Estimation Matrix'!$S$16)+(AA17*'Estimation Matrix'!$T$16)+(AB17*'Estimation Matrix'!$U$16)+(AC17*'Estimation Matrix'!$V$16)+(AD17*'Estimation Matrix'!$W$16)+(AE17*'Estimation Matrix'!$X$16)+(AF17*'Estimation Matrix'!$Y$16)+(AG17*'Estimation Matrix'!$Z$16)+(AH17*'Estimation Matrix'!$AA$16)+(AI17*'Estimation Matrix'!$AB$16)+(AJ17*'Estimation Matrix'!$AC$16)+(AK17*'Estimation Matrix'!$AD$16)+(AL17*'Estimation Matrix'!$AE$16)+(AM17*'Estimation Matrix'!$AF$16)+(AN17*'Estimation Matrix'!$AG$16)+(AO17*'Estimation Matrix'!$AH$16)</f>
        <v>55.174999999999997</v>
      </c>
      <c r="AT17" s="3">
        <f>(AP17*'Estimation Matrix'!$AI$16)+(AQ17*'Estimation Matrix'!$AJ$16)+(AR17*'Estimation Matrix'!$AK$16)</f>
        <v>0</v>
      </c>
      <c r="AU17" s="3">
        <f t="shared" si="3"/>
        <v>0</v>
      </c>
      <c r="AV17" s="3">
        <f t="shared" si="4"/>
        <v>0</v>
      </c>
      <c r="AW17" s="3">
        <f t="shared" si="5"/>
        <v>0</v>
      </c>
      <c r="AX17" s="3">
        <f t="shared" si="7"/>
        <v>89.659374999999997</v>
      </c>
      <c r="AY17" s="32"/>
      <c r="BL17" s="32"/>
    </row>
    <row r="18" spans="1:69" ht="120.75">
      <c r="A18" s="216" t="s">
        <v>72</v>
      </c>
      <c r="B18" s="216" t="s">
        <v>73</v>
      </c>
      <c r="C18" s="205" t="s">
        <v>55</v>
      </c>
      <c r="D18" s="205" t="s">
        <v>56</v>
      </c>
      <c r="E18" s="205"/>
      <c r="F18" s="205" t="s">
        <v>60</v>
      </c>
      <c r="G18" s="48" t="s">
        <v>74</v>
      </c>
      <c r="H18" s="46"/>
      <c r="I18" s="56"/>
      <c r="J18" s="146"/>
      <c r="K18" s="4">
        <v>2</v>
      </c>
      <c r="L18" s="4"/>
      <c r="M18" s="4"/>
      <c r="N18" s="149"/>
      <c r="O18" s="149"/>
      <c r="P18" s="149"/>
      <c r="Q18" s="149"/>
      <c r="R18" s="4"/>
      <c r="S18" s="4"/>
      <c r="T18" s="4"/>
      <c r="U18" s="4"/>
      <c r="V18" s="149"/>
      <c r="W18" s="149"/>
      <c r="X18" s="149"/>
      <c r="Y18" s="149"/>
      <c r="Z18" s="4"/>
      <c r="AA18" s="4"/>
      <c r="AB18" s="4"/>
      <c r="AC18" s="4"/>
      <c r="AD18" s="149"/>
      <c r="AE18" s="149"/>
      <c r="AF18" s="149"/>
      <c r="AG18" s="4"/>
      <c r="AH18" s="4"/>
      <c r="AI18" s="4"/>
      <c r="AJ18" s="12"/>
      <c r="AK18" s="12"/>
      <c r="AL18" s="12"/>
      <c r="AM18" s="4"/>
      <c r="AN18" s="4">
        <v>2</v>
      </c>
      <c r="AO18" s="4"/>
      <c r="AP18" s="6"/>
      <c r="AQ18" s="6"/>
      <c r="AR18" s="6"/>
      <c r="AS18" s="3">
        <f>(K18*'Estimation Matrix'!$D$16)+(L18*'Estimation Matrix'!$E$16)+(M18*'Estimation Matrix'!$F$16)+(N18*'Estimation Matrix'!$G$16)+(O18*'Estimation Matrix'!$H$16)+(P18*'Estimation Matrix'!$I$16)+(Q18*'Estimation Matrix'!$J$16)+(R18*'Estimation Matrix'!$K$16)+(S18*'Estimation Matrix'!$L$16)+(T18*'Estimation Matrix'!$M$16)+(U18*'Estimation Matrix'!$N$16)+(V18*'Estimation Matrix'!$O$16)+(W18*'Estimation Matrix'!$P$16)+(X18*'Estimation Matrix'!$Q$16)+(Y18*'Estimation Matrix'!$R$16)+(Z18*'Estimation Matrix'!$S$16)+(AA18*'Estimation Matrix'!$T$16)+(AB18*'Estimation Matrix'!$U$16)+(AC18*'Estimation Matrix'!$V$16)+(AD18*'Estimation Matrix'!$W$16)+(AE18*'Estimation Matrix'!$X$16)+(AF18*'Estimation Matrix'!$Y$16)+(AG18*'Estimation Matrix'!$Z$16)+(AH18*'Estimation Matrix'!$AA$16)+(AI18*'Estimation Matrix'!$AB$16)+(AJ18*'Estimation Matrix'!$AC$16)+(AK18*'Estimation Matrix'!$AD$16)+(AL18*'Estimation Matrix'!$AE$16)+(AM18*'Estimation Matrix'!$AF$16)+(AN18*'Estimation Matrix'!$AG$16)+(AO18*'Estimation Matrix'!$AH$16)</f>
        <v>7.75</v>
      </c>
      <c r="AT18" s="3">
        <f>(AP18*'Estimation Matrix'!$AI$16)+(AQ18*'Estimation Matrix'!$AJ$16)+(AR18*'Estimation Matrix'!$AK$16)</f>
        <v>0</v>
      </c>
      <c r="AU18" s="3">
        <f t="shared" si="3"/>
        <v>0</v>
      </c>
      <c r="AV18" s="3">
        <f t="shared" si="4"/>
        <v>0</v>
      </c>
      <c r="AW18" s="3">
        <f t="shared" si="5"/>
        <v>0</v>
      </c>
      <c r="AX18" s="3">
        <f t="shared" si="7"/>
        <v>12.59375</v>
      </c>
      <c r="AY18" s="32"/>
      <c r="BL18" s="32"/>
    </row>
    <row r="19" spans="1:69" ht="45.75">
      <c r="A19" s="219" t="s">
        <v>75</v>
      </c>
      <c r="B19" s="216" t="s">
        <v>76</v>
      </c>
      <c r="C19" s="205" t="s">
        <v>55</v>
      </c>
      <c r="D19" s="205" t="s">
        <v>56</v>
      </c>
      <c r="E19" s="205"/>
      <c r="F19" s="205" t="s">
        <v>60</v>
      </c>
      <c r="G19" s="48" t="s">
        <v>77</v>
      </c>
      <c r="H19" s="46"/>
      <c r="I19" s="56"/>
      <c r="J19" s="146"/>
      <c r="K19" s="4"/>
      <c r="L19" s="4">
        <v>1</v>
      </c>
      <c r="M19" s="4"/>
      <c r="N19" s="149"/>
      <c r="O19" s="149"/>
      <c r="P19" s="149"/>
      <c r="Q19" s="149"/>
      <c r="R19" s="4"/>
      <c r="S19" s="4"/>
      <c r="T19" s="4"/>
      <c r="U19" s="4"/>
      <c r="V19" s="149"/>
      <c r="W19" s="149"/>
      <c r="X19" s="149"/>
      <c r="Y19" s="149"/>
      <c r="Z19" s="4"/>
      <c r="AA19" s="4"/>
      <c r="AB19" s="4"/>
      <c r="AC19" s="4"/>
      <c r="AD19" s="149"/>
      <c r="AE19" s="149"/>
      <c r="AF19" s="149"/>
      <c r="AG19" s="4"/>
      <c r="AH19" s="4"/>
      <c r="AI19" s="4"/>
      <c r="AJ19" s="12"/>
      <c r="AK19" s="12"/>
      <c r="AL19" s="12"/>
      <c r="AM19" s="4"/>
      <c r="AN19" s="4">
        <v>1</v>
      </c>
      <c r="AO19" s="4"/>
      <c r="AP19" s="6"/>
      <c r="AQ19" s="6"/>
      <c r="AR19" s="6"/>
      <c r="AS19" s="3">
        <f>(K19*'Estimation Matrix'!$D$16)+(L19*'Estimation Matrix'!$E$16)+(M19*'Estimation Matrix'!$F$16)+(N19*'Estimation Matrix'!$G$16)+(O19*'Estimation Matrix'!$H$16)+(P19*'Estimation Matrix'!$I$16)+(Q19*'Estimation Matrix'!$J$16)+(R19*'Estimation Matrix'!$K$16)+(S19*'Estimation Matrix'!$L$16)+(T19*'Estimation Matrix'!$M$16)+(U19*'Estimation Matrix'!$N$16)+(V19*'Estimation Matrix'!$O$16)+(W19*'Estimation Matrix'!$P$16)+(X19*'Estimation Matrix'!$Q$16)+(Y19*'Estimation Matrix'!$R$16)+(Z19*'Estimation Matrix'!$S$16)+(AA19*'Estimation Matrix'!$T$16)+(AB19*'Estimation Matrix'!$U$16)+(AC19*'Estimation Matrix'!$V$16)+(AD19*'Estimation Matrix'!$W$16)+(AE19*'Estimation Matrix'!$X$16)+(AF19*'Estimation Matrix'!$Y$16)+(AG19*'Estimation Matrix'!$Z$16)+(AH19*'Estimation Matrix'!$AA$16)+(AI19*'Estimation Matrix'!$AB$16)+(AJ19*'Estimation Matrix'!$AC$16)+(AK19*'Estimation Matrix'!$AD$16)+(AL19*'Estimation Matrix'!$AE$16)+(AM19*'Estimation Matrix'!$AF$16)+(AN19*'Estimation Matrix'!$AG$16)+(AO19*'Estimation Matrix'!$AH$16)</f>
        <v>5</v>
      </c>
      <c r="AT19" s="3">
        <f>(AP19*'Estimation Matrix'!$AI$16)+(AQ19*'Estimation Matrix'!$AJ$16)+(AR19*'Estimation Matrix'!$AK$16)</f>
        <v>0</v>
      </c>
      <c r="AU19" s="3">
        <f t="shared" si="3"/>
        <v>0</v>
      </c>
      <c r="AV19" s="3">
        <f t="shared" si="4"/>
        <v>0</v>
      </c>
      <c r="AW19" s="3">
        <f t="shared" si="5"/>
        <v>0</v>
      </c>
      <c r="AX19" s="3">
        <f t="shared" si="7"/>
        <v>8.125</v>
      </c>
      <c r="AY19" s="32"/>
      <c r="BL19" s="32"/>
    </row>
    <row r="20" spans="1:69" ht="195.75">
      <c r="A20" s="216" t="s">
        <v>78</v>
      </c>
      <c r="B20" s="216" t="s">
        <v>79</v>
      </c>
      <c r="C20" s="205" t="s">
        <v>55</v>
      </c>
      <c r="D20" s="205" t="s">
        <v>56</v>
      </c>
      <c r="E20" s="205"/>
      <c r="F20" s="205" t="s">
        <v>60</v>
      </c>
      <c r="G20" s="48" t="s">
        <v>80</v>
      </c>
      <c r="H20" s="46"/>
      <c r="I20" s="56"/>
      <c r="J20" s="146"/>
      <c r="K20" s="4">
        <v>1</v>
      </c>
      <c r="L20" s="4"/>
      <c r="M20" s="4"/>
      <c r="N20" s="149"/>
      <c r="O20" s="149"/>
      <c r="P20" s="149"/>
      <c r="Q20" s="149"/>
      <c r="R20" s="4"/>
      <c r="S20" s="4"/>
      <c r="T20" s="4"/>
      <c r="U20" s="4"/>
      <c r="V20" s="149"/>
      <c r="W20" s="149"/>
      <c r="X20" s="149"/>
      <c r="Y20" s="149"/>
      <c r="Z20" s="4"/>
      <c r="AA20" s="4"/>
      <c r="AB20" s="4"/>
      <c r="AC20" s="4"/>
      <c r="AD20" s="149"/>
      <c r="AE20" s="149">
        <v>2</v>
      </c>
      <c r="AF20" s="149"/>
      <c r="AG20" s="4"/>
      <c r="AH20" s="4"/>
      <c r="AI20" s="4"/>
      <c r="AJ20" s="12"/>
      <c r="AK20" s="12"/>
      <c r="AL20" s="12"/>
      <c r="AM20" s="4">
        <v>1</v>
      </c>
      <c r="AN20" s="4"/>
      <c r="AO20" s="4">
        <v>1</v>
      </c>
      <c r="AP20" s="6"/>
      <c r="AQ20" s="6"/>
      <c r="AR20" s="6"/>
      <c r="AS20" s="3">
        <f>(K20*'Estimation Matrix'!$D$16)+(L20*'Estimation Matrix'!$E$16)+(M20*'Estimation Matrix'!$F$16)+(N20*'Estimation Matrix'!$G$16)+(O20*'Estimation Matrix'!$H$16)+(P20*'Estimation Matrix'!$I$16)+(Q20*'Estimation Matrix'!$J$16)+(R20*'Estimation Matrix'!$K$16)+(S20*'Estimation Matrix'!$L$16)+(T20*'Estimation Matrix'!$M$16)+(U20*'Estimation Matrix'!$N$16)+(V20*'Estimation Matrix'!$O$16)+(W20*'Estimation Matrix'!$P$16)+(X20*'Estimation Matrix'!$Q$16)+(Y20*'Estimation Matrix'!$R$16)+(Z20*'Estimation Matrix'!$S$16)+(AA20*'Estimation Matrix'!$T$16)+(AB20*'Estimation Matrix'!$U$16)+(AC20*'Estimation Matrix'!$V$16)+(AD20*'Estimation Matrix'!$W$16)+(AE20*'Estimation Matrix'!$X$16)+(AF20*'Estimation Matrix'!$Y$16)+(AG20*'Estimation Matrix'!$Z$16)+(AH20*'Estimation Matrix'!$AA$16)+(AI20*'Estimation Matrix'!$AB$16)+(AJ20*'Estimation Matrix'!$AC$16)+(AK20*'Estimation Matrix'!$AD$16)+(AL20*'Estimation Matrix'!$AE$16)+(AM20*'Estimation Matrix'!$AF$16)+(AN20*'Estimation Matrix'!$AG$16)+(AO20*'Estimation Matrix'!$AH$16)</f>
        <v>12.815000000000001</v>
      </c>
      <c r="AT20" s="3">
        <f>(AP20*'Estimation Matrix'!$AI$16)+(AQ20*'Estimation Matrix'!$AJ$16)+(AR20*'Estimation Matrix'!$AK$16)</f>
        <v>0</v>
      </c>
      <c r="AU20" s="3">
        <f t="shared" si="3"/>
        <v>0</v>
      </c>
      <c r="AV20" s="3">
        <f t="shared" si="4"/>
        <v>0</v>
      </c>
      <c r="AW20" s="3">
        <f t="shared" si="5"/>
        <v>0</v>
      </c>
      <c r="AX20" s="3">
        <f t="shared" si="7"/>
        <v>20.824375000000003</v>
      </c>
      <c r="AY20" s="32"/>
      <c r="BL20" s="32"/>
    </row>
    <row r="21" spans="1:69" ht="165.75">
      <c r="A21" s="216" t="s">
        <v>81</v>
      </c>
      <c r="B21" s="216" t="s">
        <v>82</v>
      </c>
      <c r="C21" s="205" t="s">
        <v>55</v>
      </c>
      <c r="D21" s="205" t="s">
        <v>56</v>
      </c>
      <c r="E21" s="205"/>
      <c r="F21" s="205" t="s">
        <v>60</v>
      </c>
      <c r="G21" s="48" t="s">
        <v>83</v>
      </c>
      <c r="H21" s="46"/>
      <c r="I21" s="56"/>
      <c r="J21" s="146"/>
      <c r="K21" s="4">
        <v>2</v>
      </c>
      <c r="L21" s="4"/>
      <c r="M21" s="4"/>
      <c r="N21" s="149"/>
      <c r="O21" s="149"/>
      <c r="P21" s="149"/>
      <c r="Q21" s="149"/>
      <c r="R21" s="4"/>
      <c r="S21" s="4"/>
      <c r="T21" s="4"/>
      <c r="U21" s="4"/>
      <c r="V21" s="149"/>
      <c r="W21" s="149"/>
      <c r="X21" s="149"/>
      <c r="Y21" s="149"/>
      <c r="Z21" s="4"/>
      <c r="AA21" s="4"/>
      <c r="AB21" s="4"/>
      <c r="AC21" s="4"/>
      <c r="AD21" s="149"/>
      <c r="AE21" s="149"/>
      <c r="AF21" s="149"/>
      <c r="AG21" s="4"/>
      <c r="AH21" s="4"/>
      <c r="AI21" s="4"/>
      <c r="AJ21" s="12"/>
      <c r="AK21" s="12"/>
      <c r="AL21" s="12"/>
      <c r="AM21" s="4">
        <v>1</v>
      </c>
      <c r="AN21" s="4">
        <v>1</v>
      </c>
      <c r="AO21" s="4"/>
      <c r="AP21" s="6"/>
      <c r="AQ21" s="6"/>
      <c r="AR21" s="6"/>
      <c r="AS21" s="3">
        <f>(K21*'Estimation Matrix'!$D$16)+(L21*'Estimation Matrix'!$E$16)+(M21*'Estimation Matrix'!$F$16)+(N21*'Estimation Matrix'!$G$16)+(O21*'Estimation Matrix'!$H$16)+(P21*'Estimation Matrix'!$I$16)+(Q21*'Estimation Matrix'!$J$16)+(R21*'Estimation Matrix'!$K$16)+(S21*'Estimation Matrix'!$L$16)+(T21*'Estimation Matrix'!$M$16)+(U21*'Estimation Matrix'!$N$16)+(V21*'Estimation Matrix'!$O$16)+(W21*'Estimation Matrix'!$P$16)+(X21*'Estimation Matrix'!$Q$16)+(Y21*'Estimation Matrix'!$R$16)+(Z21*'Estimation Matrix'!$S$16)+(AA21*'Estimation Matrix'!$T$16)+(AB21*'Estimation Matrix'!$U$16)+(AC21*'Estimation Matrix'!$V$16)+(AD21*'Estimation Matrix'!$W$16)+(AE21*'Estimation Matrix'!$X$16)+(AF21*'Estimation Matrix'!$Y$16)+(AG21*'Estimation Matrix'!$Z$16)+(AH21*'Estimation Matrix'!$AA$16)+(AI21*'Estimation Matrix'!$AB$16)+(AJ21*'Estimation Matrix'!$AC$16)+(AK21*'Estimation Matrix'!$AD$16)+(AL21*'Estimation Matrix'!$AE$16)+(AM21*'Estimation Matrix'!$AF$16)+(AN21*'Estimation Matrix'!$AG$16)+(AO21*'Estimation Matrix'!$AH$16)</f>
        <v>5.65</v>
      </c>
      <c r="AT21" s="3">
        <f>(AP21*'Estimation Matrix'!$AI$16)+(AQ21*'Estimation Matrix'!$AJ$16)+(AR21*'Estimation Matrix'!$AK$16)</f>
        <v>0</v>
      </c>
      <c r="AU21" s="3">
        <f t="shared" si="3"/>
        <v>0</v>
      </c>
      <c r="AV21" s="3">
        <f t="shared" si="4"/>
        <v>0</v>
      </c>
      <c r="AW21" s="3">
        <f t="shared" si="5"/>
        <v>0</v>
      </c>
      <c r="AX21" s="3">
        <f t="shared" si="7"/>
        <v>9.1812500000000004</v>
      </c>
      <c r="AY21" s="32"/>
      <c r="BL21" s="32"/>
    </row>
    <row r="22" spans="1:69" ht="150.75">
      <c r="A22" s="216" t="s">
        <v>84</v>
      </c>
      <c r="B22" s="216" t="s">
        <v>85</v>
      </c>
      <c r="C22" s="205" t="s">
        <v>86</v>
      </c>
      <c r="D22" s="205" t="s">
        <v>56</v>
      </c>
      <c r="E22" s="205"/>
      <c r="F22" s="205" t="s">
        <v>60</v>
      </c>
      <c r="G22" s="208"/>
      <c r="H22" s="46"/>
      <c r="I22" s="56"/>
      <c r="J22" s="146"/>
      <c r="K22" s="4"/>
      <c r="L22" s="4"/>
      <c r="M22" s="4"/>
      <c r="N22" s="149"/>
      <c r="O22" s="149"/>
      <c r="P22" s="149"/>
      <c r="Q22" s="149"/>
      <c r="R22" s="4"/>
      <c r="S22" s="4"/>
      <c r="T22" s="4"/>
      <c r="U22" s="4"/>
      <c r="V22" s="149"/>
      <c r="W22" s="149"/>
      <c r="X22" s="149"/>
      <c r="Y22" s="149"/>
      <c r="Z22" s="4"/>
      <c r="AA22" s="4"/>
      <c r="AB22" s="4"/>
      <c r="AC22" s="4"/>
      <c r="AD22" s="149"/>
      <c r="AE22" s="149"/>
      <c r="AF22" s="149"/>
      <c r="AG22" s="4"/>
      <c r="AH22" s="4"/>
      <c r="AI22" s="4"/>
      <c r="AJ22" s="12"/>
      <c r="AK22" s="12"/>
      <c r="AL22" s="12"/>
      <c r="AM22" s="4"/>
      <c r="AN22" s="4"/>
      <c r="AO22" s="4"/>
      <c r="AP22" s="6"/>
      <c r="AQ22" s="6"/>
      <c r="AR22" s="6"/>
      <c r="AS22" s="3">
        <f>(K22*'Estimation Matrix'!$D$16)+(L22*'Estimation Matrix'!$E$16)+(M22*'Estimation Matrix'!$F$16)+(N22*'Estimation Matrix'!$G$16)+(O22*'Estimation Matrix'!$H$16)+(P22*'Estimation Matrix'!$I$16)+(Q22*'Estimation Matrix'!$J$16)+(R22*'Estimation Matrix'!$K$16)+(S22*'Estimation Matrix'!$L$16)+(T22*'Estimation Matrix'!$M$16)+(U22*'Estimation Matrix'!$N$16)+(V22*'Estimation Matrix'!$O$16)+(W22*'Estimation Matrix'!$P$16)+(X22*'Estimation Matrix'!$Q$16)+(Y22*'Estimation Matrix'!$R$16)+(Z22*'Estimation Matrix'!$S$16)+(AA22*'Estimation Matrix'!$T$16)+(AB22*'Estimation Matrix'!$U$16)+(AC22*'Estimation Matrix'!$V$16)+(AD22*'Estimation Matrix'!$W$16)+(AE22*'Estimation Matrix'!$X$16)+(AF22*'Estimation Matrix'!$Y$16)+(AG22*'Estimation Matrix'!$Z$16)+(AH22*'Estimation Matrix'!$AA$16)+(AI22*'Estimation Matrix'!$AB$16)+(AJ22*'Estimation Matrix'!$AC$16)+(AK22*'Estimation Matrix'!$AD$16)+(AL22*'Estimation Matrix'!$AE$16)+(AM22*'Estimation Matrix'!$AF$16)+(AN22*'Estimation Matrix'!$AG$16)+(AO22*'Estimation Matrix'!$AH$16)</f>
        <v>0</v>
      </c>
      <c r="AT22" s="3">
        <f>(AP22*'Estimation Matrix'!$AI$16)+(AQ22*'Estimation Matrix'!$AJ$16)+(AR22*'Estimation Matrix'!$AK$16)</f>
        <v>0</v>
      </c>
      <c r="AU22" s="3">
        <f t="shared" si="3"/>
        <v>0</v>
      </c>
      <c r="AV22" s="3">
        <f t="shared" si="4"/>
        <v>0</v>
      </c>
      <c r="AW22" s="3">
        <f t="shared" si="5"/>
        <v>0</v>
      </c>
      <c r="AX22" s="3">
        <f t="shared" si="6"/>
        <v>0</v>
      </c>
      <c r="AY22" s="32"/>
      <c r="BL22" s="32"/>
    </row>
    <row r="23" spans="1:69" ht="270.75">
      <c r="A23" s="216" t="s">
        <v>87</v>
      </c>
      <c r="B23" s="216" t="s">
        <v>88</v>
      </c>
      <c r="C23" s="205" t="s">
        <v>55</v>
      </c>
      <c r="D23" s="205" t="s">
        <v>56</v>
      </c>
      <c r="E23" s="205"/>
      <c r="F23" s="205" t="s">
        <v>60</v>
      </c>
      <c r="G23" s="48" t="s">
        <v>89</v>
      </c>
      <c r="H23" s="46"/>
      <c r="I23" s="56"/>
      <c r="J23" s="146"/>
      <c r="K23" s="4">
        <v>3</v>
      </c>
      <c r="L23" s="4"/>
      <c r="M23" s="4"/>
      <c r="N23" s="149"/>
      <c r="O23" s="149"/>
      <c r="P23" s="149"/>
      <c r="Q23" s="149"/>
      <c r="R23" s="4"/>
      <c r="S23" s="4"/>
      <c r="T23" s="4"/>
      <c r="U23" s="4"/>
      <c r="V23" s="149"/>
      <c r="W23" s="149"/>
      <c r="X23" s="149"/>
      <c r="Y23" s="149"/>
      <c r="Z23" s="4"/>
      <c r="AA23" s="4"/>
      <c r="AB23" s="4"/>
      <c r="AC23" s="4"/>
      <c r="AD23" s="149"/>
      <c r="AE23" s="149"/>
      <c r="AF23" s="149"/>
      <c r="AG23" s="4"/>
      <c r="AH23" s="4"/>
      <c r="AI23" s="4"/>
      <c r="AJ23" s="12"/>
      <c r="AK23" s="12"/>
      <c r="AL23" s="12"/>
      <c r="AM23" s="4">
        <v>1</v>
      </c>
      <c r="AN23" s="4"/>
      <c r="AO23" s="4"/>
      <c r="AP23" s="6"/>
      <c r="AQ23" s="6"/>
      <c r="AR23" s="6"/>
      <c r="AS23" s="3">
        <f>(K23*'Estimation Matrix'!$D$16)+(L23*'Estimation Matrix'!$E$16)+(M23*'Estimation Matrix'!$F$16)+(N23*'Estimation Matrix'!$G$16)+(O23*'Estimation Matrix'!$H$16)+(P23*'Estimation Matrix'!$I$16)+(Q23*'Estimation Matrix'!$J$16)+(R23*'Estimation Matrix'!$K$16)+(S23*'Estimation Matrix'!$L$16)+(T23*'Estimation Matrix'!$M$16)+(U23*'Estimation Matrix'!$N$16)+(V23*'Estimation Matrix'!$O$16)+(W23*'Estimation Matrix'!$P$16)+(X23*'Estimation Matrix'!$Q$16)+(Y23*'Estimation Matrix'!$R$16)+(Z23*'Estimation Matrix'!$S$16)+(AA23*'Estimation Matrix'!$T$16)+(AB23*'Estimation Matrix'!$U$16)+(AC23*'Estimation Matrix'!$V$16)+(AD23*'Estimation Matrix'!$W$16)+(AE23*'Estimation Matrix'!$X$16)+(AF23*'Estimation Matrix'!$Y$16)+(AG23*'Estimation Matrix'!$Z$16)+(AH23*'Estimation Matrix'!$AA$16)+(AI23*'Estimation Matrix'!$AB$16)+(AJ23*'Estimation Matrix'!$AC$16)+(AK23*'Estimation Matrix'!$AD$16)+(AL23*'Estimation Matrix'!$AE$16)+(AM23*'Estimation Matrix'!$AF$16)+(AN23*'Estimation Matrix'!$AG$16)+(AO23*'Estimation Matrix'!$AH$16)</f>
        <v>3.5249999999999999</v>
      </c>
      <c r="AT23" s="3">
        <f>(AP23*'Estimation Matrix'!$AI$16)+(AQ23*'Estimation Matrix'!$AJ$16)+(AR23*'Estimation Matrix'!$AK$16)</f>
        <v>0</v>
      </c>
      <c r="AU23" s="3">
        <f t="shared" si="3"/>
        <v>0</v>
      </c>
      <c r="AV23" s="3">
        <f t="shared" si="4"/>
        <v>0</v>
      </c>
      <c r="AW23" s="3">
        <f t="shared" si="5"/>
        <v>0</v>
      </c>
      <c r="AX23" s="3">
        <f t="shared" si="6"/>
        <v>5.7281250000000004</v>
      </c>
      <c r="AY23" s="32"/>
      <c r="BL23" s="32"/>
    </row>
    <row r="24" spans="1:69" ht="105.75">
      <c r="A24" s="216" t="s">
        <v>90</v>
      </c>
      <c r="B24" s="216" t="s">
        <v>91</v>
      </c>
      <c r="C24" s="205" t="s">
        <v>55</v>
      </c>
      <c r="D24" s="205" t="s">
        <v>56</v>
      </c>
      <c r="E24" s="205"/>
      <c r="F24" s="205" t="s">
        <v>60</v>
      </c>
      <c r="G24" s="48" t="s">
        <v>92</v>
      </c>
      <c r="H24" s="46"/>
      <c r="I24" s="56"/>
      <c r="J24" s="146"/>
      <c r="K24" s="4">
        <v>1</v>
      </c>
      <c r="L24" s="4">
        <v>1</v>
      </c>
      <c r="M24" s="4"/>
      <c r="N24" s="149"/>
      <c r="O24" s="149"/>
      <c r="P24" s="149"/>
      <c r="Q24" s="149"/>
      <c r="R24" s="4"/>
      <c r="S24" s="4"/>
      <c r="T24" s="4"/>
      <c r="U24" s="4"/>
      <c r="V24" s="149"/>
      <c r="W24" s="149"/>
      <c r="X24" s="149"/>
      <c r="Y24" s="149"/>
      <c r="Z24" s="4"/>
      <c r="AA24" s="4"/>
      <c r="AB24" s="4"/>
      <c r="AC24" s="4"/>
      <c r="AD24" s="149"/>
      <c r="AE24" s="149"/>
      <c r="AF24" s="149"/>
      <c r="AG24" s="4"/>
      <c r="AH24" s="4"/>
      <c r="AI24" s="4"/>
      <c r="AJ24" s="12"/>
      <c r="AK24" s="12"/>
      <c r="AL24" s="12"/>
      <c r="AM24" s="4">
        <v>2</v>
      </c>
      <c r="AN24" s="4"/>
      <c r="AO24" s="4"/>
      <c r="AP24" s="6"/>
      <c r="AQ24" s="6"/>
      <c r="AR24" s="6"/>
      <c r="AS24" s="3">
        <f>(K24*'Estimation Matrix'!$D$16)+(L24*'Estimation Matrix'!$E$16)+(M24*'Estimation Matrix'!$F$16)+(N24*'Estimation Matrix'!$G$16)+(O24*'Estimation Matrix'!$H$16)+(P24*'Estimation Matrix'!$I$16)+(Q24*'Estimation Matrix'!$J$16)+(R24*'Estimation Matrix'!$K$16)+(S24*'Estimation Matrix'!$L$16)+(T24*'Estimation Matrix'!$M$16)+(U24*'Estimation Matrix'!$N$16)+(V24*'Estimation Matrix'!$O$16)+(W24*'Estimation Matrix'!$P$16)+(X24*'Estimation Matrix'!$Q$16)+(Y24*'Estimation Matrix'!$R$16)+(Z24*'Estimation Matrix'!$S$16)+(AA24*'Estimation Matrix'!$T$16)+(AB24*'Estimation Matrix'!$U$16)+(AC24*'Estimation Matrix'!$V$16)+(AD24*'Estimation Matrix'!$W$16)+(AE24*'Estimation Matrix'!$X$16)+(AF24*'Estimation Matrix'!$Y$16)+(AG24*'Estimation Matrix'!$Z$16)+(AH24*'Estimation Matrix'!$AA$16)+(AI24*'Estimation Matrix'!$AB$16)+(AJ24*'Estimation Matrix'!$AC$16)+(AK24*'Estimation Matrix'!$AD$16)+(AL24*'Estimation Matrix'!$AE$16)+(AM24*'Estimation Matrix'!$AF$16)+(AN24*'Estimation Matrix'!$AG$16)+(AO24*'Estimation Matrix'!$AH$16)</f>
        <v>4.6749999999999998</v>
      </c>
      <c r="AT24" s="3">
        <f>(AP24*'Estimation Matrix'!$AI$16)+(AQ24*'Estimation Matrix'!$AJ$16)+(AR24*'Estimation Matrix'!$AK$16)</f>
        <v>0</v>
      </c>
      <c r="AU24" s="3">
        <f t="shared" si="3"/>
        <v>0</v>
      </c>
      <c r="AV24" s="3">
        <f t="shared" si="4"/>
        <v>0</v>
      </c>
      <c r="AW24" s="3">
        <f t="shared" si="5"/>
        <v>0</v>
      </c>
      <c r="AX24" s="3">
        <f t="shared" si="6"/>
        <v>7.5968749999999998</v>
      </c>
      <c r="AY24" s="32"/>
      <c r="BL24"/>
      <c r="BM24"/>
      <c r="BN24"/>
      <c r="BO24"/>
      <c r="BP24"/>
      <c r="BQ24"/>
    </row>
    <row r="25" spans="1:69" ht="210.75">
      <c r="A25" s="216" t="s">
        <v>93</v>
      </c>
      <c r="B25" s="216" t="s">
        <v>94</v>
      </c>
      <c r="C25" s="205" t="s">
        <v>55</v>
      </c>
      <c r="D25" s="205" t="s">
        <v>56</v>
      </c>
      <c r="E25" s="205"/>
      <c r="F25" s="205" t="s">
        <v>60</v>
      </c>
      <c r="G25" s="48" t="s">
        <v>95</v>
      </c>
      <c r="H25" s="46"/>
      <c r="I25" s="56"/>
      <c r="J25" s="146"/>
      <c r="K25" s="4"/>
      <c r="L25" s="4">
        <v>3</v>
      </c>
      <c r="M25" s="4"/>
      <c r="N25" s="149"/>
      <c r="O25" s="149"/>
      <c r="P25" s="149"/>
      <c r="Q25" s="149"/>
      <c r="R25" s="4"/>
      <c r="S25" s="4"/>
      <c r="T25" s="4"/>
      <c r="U25" s="4"/>
      <c r="V25" s="149"/>
      <c r="W25" s="149"/>
      <c r="X25" s="149"/>
      <c r="Y25" s="149"/>
      <c r="Z25" s="4"/>
      <c r="AA25" s="4"/>
      <c r="AB25" s="4"/>
      <c r="AC25" s="4"/>
      <c r="AD25" s="149"/>
      <c r="AE25" s="149"/>
      <c r="AF25" s="149"/>
      <c r="AG25" s="4"/>
      <c r="AH25" s="4"/>
      <c r="AI25" s="4"/>
      <c r="AJ25" s="12"/>
      <c r="AK25" s="12"/>
      <c r="AL25" s="12"/>
      <c r="AM25" s="4">
        <v>3</v>
      </c>
      <c r="AN25" s="4"/>
      <c r="AO25" s="4"/>
      <c r="AP25" s="6"/>
      <c r="AQ25" s="6"/>
      <c r="AR25" s="6"/>
      <c r="AS25" s="3">
        <f>(K25*'Estimation Matrix'!$D$16)+(L25*'Estimation Matrix'!$E$16)+(M25*'Estimation Matrix'!$F$16)+(N25*'Estimation Matrix'!$G$16)+(O25*'Estimation Matrix'!$H$16)+(P25*'Estimation Matrix'!$I$16)+(Q25*'Estimation Matrix'!$J$16)+(R25*'Estimation Matrix'!$K$16)+(S25*'Estimation Matrix'!$L$16)+(T25*'Estimation Matrix'!$M$16)+(U25*'Estimation Matrix'!$N$16)+(V25*'Estimation Matrix'!$O$16)+(W25*'Estimation Matrix'!$P$16)+(X25*'Estimation Matrix'!$Q$16)+(Y25*'Estimation Matrix'!$R$16)+(Z25*'Estimation Matrix'!$S$16)+(AA25*'Estimation Matrix'!$T$16)+(AB25*'Estimation Matrix'!$U$16)+(AC25*'Estimation Matrix'!$V$16)+(AD25*'Estimation Matrix'!$W$16)+(AE25*'Estimation Matrix'!$X$16)+(AF25*'Estimation Matrix'!$Y$16)+(AG25*'Estimation Matrix'!$Z$16)+(AH25*'Estimation Matrix'!$AA$16)+(AI25*'Estimation Matrix'!$AB$16)+(AJ25*'Estimation Matrix'!$AC$16)+(AK25*'Estimation Matrix'!$AD$16)+(AL25*'Estimation Matrix'!$AE$16)+(AM25*'Estimation Matrix'!$AF$16)+(AN25*'Estimation Matrix'!$AG$16)+(AO25*'Estimation Matrix'!$AH$16)</f>
        <v>8.6999999999999993</v>
      </c>
      <c r="AT25" s="3">
        <f>(AP25*'Estimation Matrix'!$AI$16)+(AQ25*'Estimation Matrix'!$AJ$16)+(AR25*'Estimation Matrix'!$AK$16)</f>
        <v>0</v>
      </c>
      <c r="AU25" s="3">
        <f t="shared" si="3"/>
        <v>0</v>
      </c>
      <c r="AV25" s="3">
        <f t="shared" si="4"/>
        <v>0</v>
      </c>
      <c r="AW25" s="3">
        <f t="shared" si="5"/>
        <v>0</v>
      </c>
      <c r="AX25" s="3">
        <f>(AS25*1.25)*1.3</f>
        <v>14.137500000000001</v>
      </c>
      <c r="AY25" s="32"/>
      <c r="BL25" s="32"/>
    </row>
    <row r="26" spans="1:69" ht="132">
      <c r="A26" s="216" t="s">
        <v>96</v>
      </c>
      <c r="B26" s="216" t="s">
        <v>97</v>
      </c>
      <c r="C26" s="205" t="s">
        <v>55</v>
      </c>
      <c r="D26" s="205" t="s">
        <v>56</v>
      </c>
      <c r="E26" s="205"/>
      <c r="F26" s="205" t="s">
        <v>60</v>
      </c>
      <c r="G26" s="48" t="s">
        <v>95</v>
      </c>
      <c r="H26" s="46"/>
      <c r="I26" s="56"/>
      <c r="J26" s="146"/>
      <c r="K26" s="4"/>
      <c r="L26" s="4">
        <v>3</v>
      </c>
      <c r="M26" s="4"/>
      <c r="N26" s="149"/>
      <c r="O26" s="149"/>
      <c r="P26" s="149"/>
      <c r="Q26" s="149"/>
      <c r="R26" s="4"/>
      <c r="S26" s="4"/>
      <c r="T26" s="4"/>
      <c r="U26" s="4"/>
      <c r="V26" s="149"/>
      <c r="W26" s="149"/>
      <c r="X26" s="149"/>
      <c r="Y26" s="149"/>
      <c r="Z26" s="4"/>
      <c r="AA26" s="4"/>
      <c r="AB26" s="4"/>
      <c r="AC26" s="4"/>
      <c r="AD26" s="149"/>
      <c r="AE26" s="149"/>
      <c r="AF26" s="149"/>
      <c r="AG26" s="4"/>
      <c r="AH26" s="4"/>
      <c r="AI26" s="4"/>
      <c r="AJ26" s="12"/>
      <c r="AK26" s="12"/>
      <c r="AL26" s="12"/>
      <c r="AM26" s="4"/>
      <c r="AN26" s="4"/>
      <c r="AO26" s="4"/>
      <c r="AP26" s="6"/>
      <c r="AQ26" s="6"/>
      <c r="AR26" s="6"/>
      <c r="AS26" s="3">
        <f>(K26*'Estimation Matrix'!$D$16)+(L26*'Estimation Matrix'!$E$16)+(M26*'Estimation Matrix'!$F$16)+(N26*'Estimation Matrix'!$G$16)+(O26*'Estimation Matrix'!$H$16)+(P26*'Estimation Matrix'!$I$16)+(Q26*'Estimation Matrix'!$J$16)+(R26*'Estimation Matrix'!$K$16)+(S26*'Estimation Matrix'!$L$16)+(T26*'Estimation Matrix'!$M$16)+(U26*'Estimation Matrix'!$N$16)+(V26*'Estimation Matrix'!$O$16)+(W26*'Estimation Matrix'!$P$16)+(X26*'Estimation Matrix'!$Q$16)+(Y26*'Estimation Matrix'!$R$16)+(Z26*'Estimation Matrix'!$S$16)+(AA26*'Estimation Matrix'!$T$16)+(AB26*'Estimation Matrix'!$U$16)+(AC26*'Estimation Matrix'!$V$16)+(AD26*'Estimation Matrix'!$W$16)+(AE26*'Estimation Matrix'!$X$16)+(AF26*'Estimation Matrix'!$Y$16)+(AG26*'Estimation Matrix'!$Z$16)+(AH26*'Estimation Matrix'!$AA$16)+(AI26*'Estimation Matrix'!$AB$16)+(AJ26*'Estimation Matrix'!$AC$16)+(AK26*'Estimation Matrix'!$AD$16)+(AL26*'Estimation Matrix'!$AE$16)+(AM26*'Estimation Matrix'!$AF$16)+(AN26*'Estimation Matrix'!$AG$16)+(AO26*'Estimation Matrix'!$AH$16)</f>
        <v>6</v>
      </c>
      <c r="AT26" s="3">
        <f>(AP26*'Estimation Matrix'!$AI$16)+(AQ26*'Estimation Matrix'!$AJ$16)+(AR26*'Estimation Matrix'!$AK$16)</f>
        <v>0</v>
      </c>
      <c r="AU26" s="3">
        <f t="shared" si="3"/>
        <v>0</v>
      </c>
      <c r="AV26" s="3">
        <f t="shared" si="4"/>
        <v>0</v>
      </c>
      <c r="AW26" s="3">
        <f t="shared" si="5"/>
        <v>0</v>
      </c>
      <c r="AX26" s="3">
        <f t="shared" si="6"/>
        <v>9.75</v>
      </c>
      <c r="AY26" s="32"/>
      <c r="BL26" s="32"/>
    </row>
    <row r="27" spans="1:69" ht="330">
      <c r="A27" s="216" t="s">
        <v>98</v>
      </c>
      <c r="B27" s="215" t="s">
        <v>99</v>
      </c>
      <c r="C27" s="205" t="s">
        <v>55</v>
      </c>
      <c r="D27" s="205" t="s">
        <v>56</v>
      </c>
      <c r="E27" s="205"/>
      <c r="F27" s="205" t="s">
        <v>60</v>
      </c>
      <c r="G27" s="48" t="s">
        <v>100</v>
      </c>
      <c r="H27" s="46"/>
      <c r="I27" s="56"/>
      <c r="J27" s="146"/>
      <c r="K27" s="4">
        <v>1</v>
      </c>
      <c r="L27" s="4"/>
      <c r="M27" s="4"/>
      <c r="N27" s="149"/>
      <c r="O27" s="149">
        <v>1</v>
      </c>
      <c r="P27" s="149"/>
      <c r="Q27" s="149"/>
      <c r="R27" s="4"/>
      <c r="S27" s="4"/>
      <c r="T27" s="4"/>
      <c r="U27" s="4"/>
      <c r="V27" s="149"/>
      <c r="W27" s="149"/>
      <c r="X27" s="149"/>
      <c r="Y27" s="149"/>
      <c r="Z27" s="4"/>
      <c r="AA27" s="4"/>
      <c r="AB27" s="4"/>
      <c r="AC27" s="4"/>
      <c r="AD27" s="149">
        <v>15</v>
      </c>
      <c r="AE27" s="149"/>
      <c r="AF27" s="149"/>
      <c r="AG27" s="4"/>
      <c r="AH27" s="4"/>
      <c r="AI27" s="4"/>
      <c r="AJ27" s="12"/>
      <c r="AK27" s="12"/>
      <c r="AL27" s="12"/>
      <c r="AM27" s="4">
        <v>2</v>
      </c>
      <c r="AN27" s="4"/>
      <c r="AO27" s="4"/>
      <c r="AP27" s="6"/>
      <c r="AQ27" s="6"/>
      <c r="AR27" s="6"/>
      <c r="AS27" s="3">
        <f>(K27*'Estimation Matrix'!$D$16)+(L27*'Estimation Matrix'!$E$16)+(M27*'Estimation Matrix'!$F$16)+(N27*'Estimation Matrix'!$G$16)+(O27*'Estimation Matrix'!$H$16)+(P27*'Estimation Matrix'!$I$16)+(Q27*'Estimation Matrix'!$J$16)+(R27*'Estimation Matrix'!$K$16)+(S27*'Estimation Matrix'!$L$16)+(T27*'Estimation Matrix'!$M$16)+(U27*'Estimation Matrix'!$N$16)+(V27*'Estimation Matrix'!$O$16)+(W27*'Estimation Matrix'!$P$16)+(X27*'Estimation Matrix'!$Q$16)+(Y27*'Estimation Matrix'!$R$16)+(Z27*'Estimation Matrix'!$S$16)+(AA27*'Estimation Matrix'!$T$16)+(AB27*'Estimation Matrix'!$U$16)+(AC27*'Estimation Matrix'!$V$16)+(AD27*'Estimation Matrix'!$W$16)+(AE27*'Estimation Matrix'!$X$16)+(AF27*'Estimation Matrix'!$Y$16)+(AG27*'Estimation Matrix'!$Z$16)+(AH27*'Estimation Matrix'!$AA$16)+(AI27*'Estimation Matrix'!$AB$16)+(AJ27*'Estimation Matrix'!$AC$16)+(AK27*'Estimation Matrix'!$AD$16)+(AL27*'Estimation Matrix'!$AE$16)+(AM27*'Estimation Matrix'!$AF$16)+(AN27*'Estimation Matrix'!$AG$16)+(AO27*'Estimation Matrix'!$AH$16)</f>
        <v>22.675000000000001</v>
      </c>
      <c r="AT27" s="3">
        <f>(AP27*'Estimation Matrix'!$AI$16)+(AQ27*'Estimation Matrix'!$AJ$16)+(AR27*'Estimation Matrix'!$AK$16)</f>
        <v>0</v>
      </c>
      <c r="AU27" s="3">
        <f t="shared" si="3"/>
        <v>0</v>
      </c>
      <c r="AV27" s="3">
        <f t="shared" si="4"/>
        <v>0</v>
      </c>
      <c r="AW27" s="3">
        <f t="shared" si="5"/>
        <v>0</v>
      </c>
      <c r="AX27" s="3">
        <f t="shared" si="6"/>
        <v>36.846875000000004</v>
      </c>
      <c r="AY27" s="32"/>
      <c r="BL27"/>
      <c r="BM27"/>
      <c r="BN27"/>
      <c r="BO27"/>
      <c r="BP27"/>
      <c r="BQ27"/>
    </row>
    <row r="28" spans="1:69" ht="219.75">
      <c r="A28" s="216" t="s">
        <v>101</v>
      </c>
      <c r="B28" s="216" t="s">
        <v>102</v>
      </c>
      <c r="C28" s="205" t="s">
        <v>55</v>
      </c>
      <c r="D28" s="205" t="s">
        <v>56</v>
      </c>
      <c r="E28" s="205"/>
      <c r="F28" s="205" t="s">
        <v>60</v>
      </c>
      <c r="G28" s="48" t="s">
        <v>100</v>
      </c>
      <c r="H28" s="57"/>
      <c r="I28" s="56"/>
      <c r="J28" s="146"/>
      <c r="K28" s="4">
        <v>1</v>
      </c>
      <c r="L28" s="4"/>
      <c r="M28" s="4"/>
      <c r="N28" s="149"/>
      <c r="O28" s="149">
        <v>1</v>
      </c>
      <c r="P28" s="149"/>
      <c r="Q28" s="149"/>
      <c r="R28" s="4"/>
      <c r="S28" s="4"/>
      <c r="T28" s="4"/>
      <c r="U28" s="4"/>
      <c r="V28" s="149"/>
      <c r="W28" s="149"/>
      <c r="X28" s="149"/>
      <c r="Y28" s="149"/>
      <c r="Z28" s="4"/>
      <c r="AA28" s="4"/>
      <c r="AB28" s="4"/>
      <c r="AC28" s="4"/>
      <c r="AD28" s="149">
        <v>15</v>
      </c>
      <c r="AE28" s="149"/>
      <c r="AF28" s="149"/>
      <c r="AG28" s="4"/>
      <c r="AH28" s="4"/>
      <c r="AI28" s="4"/>
      <c r="AJ28" s="12"/>
      <c r="AK28" s="12"/>
      <c r="AL28" s="12"/>
      <c r="AM28" s="4">
        <v>10</v>
      </c>
      <c r="AN28" s="4"/>
      <c r="AO28" s="4"/>
      <c r="AP28" s="6"/>
      <c r="AQ28" s="6"/>
      <c r="AR28" s="6"/>
      <c r="AS28" s="3">
        <f>(K28*'Estimation Matrix'!$D$16)+(L28*'Estimation Matrix'!$E$16)+(M28*'Estimation Matrix'!$F$16)+(N28*'Estimation Matrix'!$G$16)+(O28*'Estimation Matrix'!$H$16)+(P28*'Estimation Matrix'!$I$16)+(Q28*'Estimation Matrix'!$J$16)+(R28*'Estimation Matrix'!$K$16)+(S28*'Estimation Matrix'!$L$16)+(T28*'Estimation Matrix'!$M$16)+(U28*'Estimation Matrix'!$N$16)+(V28*'Estimation Matrix'!$O$16)+(W28*'Estimation Matrix'!$P$16)+(X28*'Estimation Matrix'!$Q$16)+(Y28*'Estimation Matrix'!$R$16)+(Z28*'Estimation Matrix'!$S$16)+(AA28*'Estimation Matrix'!$T$16)+(AB28*'Estimation Matrix'!$U$16)+(AC28*'Estimation Matrix'!$V$16)+(AD28*'Estimation Matrix'!$W$16)+(AE28*'Estimation Matrix'!$X$16)+(AF28*'Estimation Matrix'!$Y$16)+(AG28*'Estimation Matrix'!$Z$16)+(AH28*'Estimation Matrix'!$AA$16)+(AI28*'Estimation Matrix'!$AB$16)+(AJ28*'Estimation Matrix'!$AC$16)+(AK28*'Estimation Matrix'!$AD$16)+(AL28*'Estimation Matrix'!$AE$16)+(AM28*'Estimation Matrix'!$AF$16)+(AN28*'Estimation Matrix'!$AG$16)+(AO28*'Estimation Matrix'!$AH$16)</f>
        <v>29.875</v>
      </c>
      <c r="AT28" s="3">
        <f>(AP28*'Estimation Matrix'!$AI$16)+(AQ28*'Estimation Matrix'!$AJ$16)+(AR28*'Estimation Matrix'!$AK$16)</f>
        <v>0</v>
      </c>
      <c r="AU28" s="3">
        <f t="shared" si="3"/>
        <v>0</v>
      </c>
      <c r="AV28" s="3">
        <f t="shared" si="4"/>
        <v>0</v>
      </c>
      <c r="AW28" s="3">
        <f t="shared" si="5"/>
        <v>0</v>
      </c>
      <c r="AX28" s="3">
        <f t="shared" si="6"/>
        <v>48.546875</v>
      </c>
      <c r="AY28" s="32"/>
      <c r="BL28"/>
      <c r="BM28"/>
      <c r="BN28"/>
      <c r="BO28"/>
      <c r="BP28"/>
      <c r="BQ28"/>
    </row>
    <row r="29" spans="1:69" ht="45.75">
      <c r="A29" s="220" t="s">
        <v>103</v>
      </c>
      <c r="B29" s="220" t="s">
        <v>104</v>
      </c>
      <c r="C29" s="221" t="s">
        <v>55</v>
      </c>
      <c r="D29" s="221" t="s">
        <v>56</v>
      </c>
      <c r="E29" s="221"/>
      <c r="F29" s="221" t="s">
        <v>67</v>
      </c>
      <c r="G29" s="222"/>
      <c r="H29" s="58"/>
      <c r="I29" s="56"/>
      <c r="J29" s="147"/>
      <c r="K29" s="4">
        <v>1</v>
      </c>
      <c r="L29" s="4"/>
      <c r="M29" s="4"/>
      <c r="N29" s="149"/>
      <c r="O29" s="149"/>
      <c r="P29" s="149"/>
      <c r="Q29" s="149"/>
      <c r="R29" s="4"/>
      <c r="S29" s="4"/>
      <c r="T29" s="4"/>
      <c r="U29" s="4"/>
      <c r="V29" s="149"/>
      <c r="W29" s="149"/>
      <c r="X29" s="149"/>
      <c r="Y29" s="149"/>
      <c r="Z29" s="4"/>
      <c r="AA29" s="4"/>
      <c r="AB29" s="4"/>
      <c r="AC29" s="4"/>
      <c r="AD29" s="149"/>
      <c r="AE29" s="149"/>
      <c r="AF29" s="149"/>
      <c r="AG29" s="4"/>
      <c r="AH29" s="4"/>
      <c r="AI29" s="4"/>
      <c r="AJ29" s="12"/>
      <c r="AK29" s="12"/>
      <c r="AL29" s="12"/>
      <c r="AM29" s="4">
        <v>1</v>
      </c>
      <c r="AN29" s="4"/>
      <c r="AO29" s="4"/>
      <c r="AP29" s="6"/>
      <c r="AQ29" s="6"/>
      <c r="AR29" s="6"/>
      <c r="AS29" s="3">
        <f>(K29*'Estimation Matrix'!$D$16)+(L29*'Estimation Matrix'!$E$16)+(M29*'Estimation Matrix'!$F$16)+(N29*'Estimation Matrix'!$G$16)+(O29*'Estimation Matrix'!$H$16)+(P29*'Estimation Matrix'!$I$16)+(Q29*'Estimation Matrix'!$J$16)+(R29*'Estimation Matrix'!$K$16)+(S29*'Estimation Matrix'!$L$16)+(T29*'Estimation Matrix'!$M$16)+(U29*'Estimation Matrix'!$N$16)+(V29*'Estimation Matrix'!$O$16)+(W29*'Estimation Matrix'!$P$16)+(X29*'Estimation Matrix'!$Q$16)+(Y29*'Estimation Matrix'!$R$16)+(Z29*'Estimation Matrix'!$S$16)+(AA29*'Estimation Matrix'!$T$16)+(AB29*'Estimation Matrix'!$U$16)+(AC29*'Estimation Matrix'!$V$16)+(AD29*'Estimation Matrix'!$W$16)+(AE29*'Estimation Matrix'!$X$16)+(AF29*'Estimation Matrix'!$Y$16)+(AG29*'Estimation Matrix'!$Z$16)+(AH29*'Estimation Matrix'!$AA$16)+(AI29*'Estimation Matrix'!$AB$16)+(AJ29*'Estimation Matrix'!$AC$16)+(AK29*'Estimation Matrix'!$AD$16)+(AL29*'Estimation Matrix'!$AE$16)+(AM29*'Estimation Matrix'!$AF$16)+(AN29*'Estimation Matrix'!$AG$16)+(AO29*'Estimation Matrix'!$AH$16)</f>
        <v>1.7749999999999999</v>
      </c>
      <c r="AT29" s="3">
        <f>(AP29*'Estimation Matrix'!$AI$16)+(AQ29*'Estimation Matrix'!$AJ$16)+(AR29*'Estimation Matrix'!$AK$16)</f>
        <v>0</v>
      </c>
      <c r="AU29" s="3">
        <f t="shared" si="3"/>
        <v>0</v>
      </c>
      <c r="AV29" s="3">
        <f t="shared" si="4"/>
        <v>0</v>
      </c>
      <c r="AW29" s="3">
        <f t="shared" si="5"/>
        <v>0</v>
      </c>
      <c r="AX29" s="3">
        <f t="shared" si="6"/>
        <v>2.8843749999999999</v>
      </c>
      <c r="AY29" s="32"/>
      <c r="BL29"/>
      <c r="BM29"/>
      <c r="BN29"/>
      <c r="BO29"/>
      <c r="BP29"/>
      <c r="BQ29"/>
    </row>
    <row r="30" spans="1:69" ht="59.25">
      <c r="A30" s="244" t="s">
        <v>105</v>
      </c>
      <c r="B30" s="48" t="s">
        <v>106</v>
      </c>
      <c r="C30" s="208" t="s">
        <v>55</v>
      </c>
      <c r="D30" s="43"/>
      <c r="E30" s="43"/>
      <c r="F30" s="11"/>
      <c r="G30" s="245" t="s">
        <v>107</v>
      </c>
      <c r="H30" s="46"/>
      <c r="I30" s="56"/>
      <c r="J30" s="147"/>
      <c r="K30" s="4">
        <v>10</v>
      </c>
      <c r="L30" s="4"/>
      <c r="M30" s="4"/>
      <c r="N30" s="149"/>
      <c r="O30" s="149"/>
      <c r="P30" s="149"/>
      <c r="Q30" s="149">
        <v>1</v>
      </c>
      <c r="R30" s="4"/>
      <c r="S30" s="4"/>
      <c r="T30" s="4"/>
      <c r="U30" s="4"/>
      <c r="V30" s="149"/>
      <c r="W30" s="149"/>
      <c r="X30" s="149"/>
      <c r="Y30" s="149"/>
      <c r="Z30" s="4"/>
      <c r="AA30" s="4"/>
      <c r="AB30" s="4"/>
      <c r="AC30" s="4"/>
      <c r="AD30" s="149"/>
      <c r="AE30" s="149"/>
      <c r="AF30" s="149"/>
      <c r="AG30" s="4"/>
      <c r="AH30" s="4"/>
      <c r="AI30" s="4"/>
      <c r="AJ30" s="12"/>
      <c r="AK30" s="12"/>
      <c r="AL30" s="12"/>
      <c r="AM30" s="4">
        <v>10</v>
      </c>
      <c r="AN30" s="4"/>
      <c r="AO30" s="4"/>
      <c r="AP30" s="6"/>
      <c r="AQ30" s="6"/>
      <c r="AR30" s="6"/>
      <c r="AS30" s="3">
        <f>(K30*'Estimation Matrix'!$D$16)+(L30*'Estimation Matrix'!$E$16)+(M30*'Estimation Matrix'!$F$16)+(N30*'Estimation Matrix'!$G$16)+(O30*'Estimation Matrix'!$H$16)+(P30*'Estimation Matrix'!$I$16)+(Q30*'Estimation Matrix'!$J$16)+(R30*'Estimation Matrix'!$K$16)+(S30*'Estimation Matrix'!$L$16)+(T30*'Estimation Matrix'!$M$16)+(U30*'Estimation Matrix'!$N$16)+(V30*'Estimation Matrix'!$O$16)+(W30*'Estimation Matrix'!$P$16)+(X30*'Estimation Matrix'!$Q$16)+(Y30*'Estimation Matrix'!$R$16)+(Z30*'Estimation Matrix'!$S$16)+(AA30*'Estimation Matrix'!$T$16)+(AB30*'Estimation Matrix'!$U$16)+(AC30*'Estimation Matrix'!$V$16)+(AD30*'Estimation Matrix'!$W$16)+(AE30*'Estimation Matrix'!$X$16)+(AF30*'Estimation Matrix'!$Y$16)+(AG30*'Estimation Matrix'!$Z$16)+(AH30*'Estimation Matrix'!$AA$16)+(AI30*'Estimation Matrix'!$AB$16)+(AJ30*'Estimation Matrix'!$AC$16)+(AK30*'Estimation Matrix'!$AD$16)+(AL30*'Estimation Matrix'!$AE$16)+(AM30*'Estimation Matrix'!$AF$16)+(AN30*'Estimation Matrix'!$AG$16)+(AO30*'Estimation Matrix'!$AH$16)</f>
        <v>39.65</v>
      </c>
      <c r="AT30" s="3">
        <f>(AP30*'Estimation Matrix'!$AI$16)+(AQ30*'Estimation Matrix'!$AJ$16)+(AR30*'Estimation Matrix'!$AK$16)</f>
        <v>0</v>
      </c>
      <c r="AU30" s="3">
        <f t="shared" si="3"/>
        <v>0</v>
      </c>
      <c r="AV30" s="3">
        <f t="shared" si="4"/>
        <v>0</v>
      </c>
      <c r="AW30" s="3">
        <f t="shared" si="5"/>
        <v>0</v>
      </c>
      <c r="AX30" s="3">
        <f t="shared" si="6"/>
        <v>64.431250000000006</v>
      </c>
      <c r="AY30" s="32"/>
      <c r="BL30"/>
      <c r="BM30"/>
      <c r="BN30"/>
      <c r="BO30"/>
      <c r="BP30"/>
      <c r="BQ30"/>
    </row>
    <row r="31" spans="1:69" ht="15.75">
      <c r="A31" s="244"/>
      <c r="B31" s="48" t="s">
        <v>108</v>
      </c>
      <c r="C31" s="208" t="s">
        <v>55</v>
      </c>
      <c r="D31" s="43"/>
      <c r="E31" s="43"/>
      <c r="F31" s="11"/>
      <c r="G31" s="245"/>
      <c r="H31" s="46"/>
      <c r="I31" s="56"/>
      <c r="J31" s="146"/>
      <c r="K31" s="4"/>
      <c r="L31" s="4"/>
      <c r="M31" s="4"/>
      <c r="N31" s="149"/>
      <c r="O31" s="149"/>
      <c r="P31" s="149"/>
      <c r="Q31" s="149"/>
      <c r="R31" s="4"/>
      <c r="S31" s="4"/>
      <c r="T31" s="4"/>
      <c r="U31" s="4"/>
      <c r="V31" s="149"/>
      <c r="W31" s="149"/>
      <c r="X31" s="149"/>
      <c r="Y31" s="149"/>
      <c r="Z31" s="4"/>
      <c r="AA31" s="4"/>
      <c r="AB31" s="4"/>
      <c r="AC31" s="4"/>
      <c r="AD31" s="149"/>
      <c r="AE31" s="149"/>
      <c r="AF31" s="149"/>
      <c r="AG31" s="4"/>
      <c r="AH31" s="4"/>
      <c r="AI31" s="4"/>
      <c r="AJ31" s="12"/>
      <c r="AK31" s="12"/>
      <c r="AL31" s="12"/>
      <c r="AM31" s="4"/>
      <c r="AN31" s="4"/>
      <c r="AO31" s="4"/>
      <c r="AP31" s="6"/>
      <c r="AQ31" s="6"/>
      <c r="AR31" s="6"/>
      <c r="AS31" s="3">
        <f>(K31*'Estimation Matrix'!$D$16)+(L31*'Estimation Matrix'!$E$16)+(M31*'Estimation Matrix'!$F$16)+(N31*'Estimation Matrix'!$G$16)+(O31*'Estimation Matrix'!$H$16)+(P31*'Estimation Matrix'!$I$16)+(Q31*'Estimation Matrix'!$J$16)+(R31*'Estimation Matrix'!$K$16)+(S31*'Estimation Matrix'!$L$16)+(T31*'Estimation Matrix'!$M$16)+(U31*'Estimation Matrix'!$N$16)+(V31*'Estimation Matrix'!$O$16)+(W31*'Estimation Matrix'!$P$16)+(X31*'Estimation Matrix'!$Q$16)+(Y31*'Estimation Matrix'!$R$16)+(Z31*'Estimation Matrix'!$S$16)+(AA31*'Estimation Matrix'!$T$16)+(AB31*'Estimation Matrix'!$U$16)+(AC31*'Estimation Matrix'!$V$16)+(AD31*'Estimation Matrix'!$W$16)+(AE31*'Estimation Matrix'!$X$16)+(AF31*'Estimation Matrix'!$Y$16)+(AG31*'Estimation Matrix'!$Z$16)+(AH31*'Estimation Matrix'!$AA$16)+(AI31*'Estimation Matrix'!$AB$16)+(AJ31*'Estimation Matrix'!$AC$16)+(AK31*'Estimation Matrix'!$AD$16)+(AL31*'Estimation Matrix'!$AE$16)+(AM31*'Estimation Matrix'!$AF$16)+(AN31*'Estimation Matrix'!$AG$16)+(AO31*'Estimation Matrix'!$AH$16)</f>
        <v>0</v>
      </c>
      <c r="AT31" s="3">
        <f>(AP31*'Estimation Matrix'!$AI$16)+(AQ31*'Estimation Matrix'!$AJ$16)+(AR31*'Estimation Matrix'!$AK$16)</f>
        <v>0</v>
      </c>
      <c r="AU31" s="3">
        <f t="shared" si="3"/>
        <v>0</v>
      </c>
      <c r="AV31" s="3">
        <f t="shared" si="4"/>
        <v>0</v>
      </c>
      <c r="AW31" s="3">
        <f t="shared" si="5"/>
        <v>0</v>
      </c>
      <c r="AX31" s="3">
        <f t="shared" si="6"/>
        <v>0</v>
      </c>
      <c r="AY31" s="32"/>
      <c r="BL31" s="32"/>
    </row>
    <row r="32" spans="1:69" ht="15.75">
      <c r="A32" s="244"/>
      <c r="B32" s="48" t="s">
        <v>109</v>
      </c>
      <c r="C32" s="208" t="s">
        <v>55</v>
      </c>
      <c r="D32" s="43"/>
      <c r="E32" s="43"/>
      <c r="F32" s="11"/>
      <c r="G32" s="245"/>
      <c r="H32" s="46"/>
      <c r="I32" s="56"/>
      <c r="J32" s="146"/>
      <c r="K32" s="4"/>
      <c r="L32" s="4"/>
      <c r="M32" s="4"/>
      <c r="N32" s="149"/>
      <c r="O32" s="149"/>
      <c r="P32" s="149"/>
      <c r="Q32" s="149"/>
      <c r="R32" s="4"/>
      <c r="S32" s="4"/>
      <c r="T32" s="4"/>
      <c r="U32" s="4"/>
      <c r="V32" s="149"/>
      <c r="W32" s="149"/>
      <c r="X32" s="149"/>
      <c r="Y32" s="149"/>
      <c r="Z32" s="4"/>
      <c r="AA32" s="4"/>
      <c r="AB32" s="4"/>
      <c r="AC32" s="4"/>
      <c r="AD32" s="149"/>
      <c r="AE32" s="149"/>
      <c r="AF32" s="149"/>
      <c r="AG32" s="4"/>
      <c r="AH32" s="4"/>
      <c r="AI32" s="4"/>
      <c r="AJ32" s="12"/>
      <c r="AK32" s="12"/>
      <c r="AL32" s="12"/>
      <c r="AM32" s="4"/>
      <c r="AN32" s="4"/>
      <c r="AO32" s="4"/>
      <c r="AP32" s="6"/>
      <c r="AQ32" s="6"/>
      <c r="AR32" s="6"/>
      <c r="AS32" s="3">
        <f>(K32*'Estimation Matrix'!$D$16)+(L32*'Estimation Matrix'!$E$16)+(M32*'Estimation Matrix'!$F$16)+(N32*'Estimation Matrix'!$G$16)+(O32*'Estimation Matrix'!$H$16)+(P32*'Estimation Matrix'!$I$16)+(Q32*'Estimation Matrix'!$J$16)+(R32*'Estimation Matrix'!$K$16)+(S32*'Estimation Matrix'!$L$16)+(T32*'Estimation Matrix'!$M$16)+(U32*'Estimation Matrix'!$N$16)+(V32*'Estimation Matrix'!$O$16)+(W32*'Estimation Matrix'!$P$16)+(X32*'Estimation Matrix'!$Q$16)+(Y32*'Estimation Matrix'!$R$16)+(Z32*'Estimation Matrix'!$S$16)+(AA32*'Estimation Matrix'!$T$16)+(AB32*'Estimation Matrix'!$U$16)+(AC32*'Estimation Matrix'!$V$16)+(AD32*'Estimation Matrix'!$W$16)+(AE32*'Estimation Matrix'!$X$16)+(AF32*'Estimation Matrix'!$Y$16)+(AG32*'Estimation Matrix'!$Z$16)+(AH32*'Estimation Matrix'!$AA$16)+(AI32*'Estimation Matrix'!$AB$16)+(AJ32*'Estimation Matrix'!$AC$16)+(AK32*'Estimation Matrix'!$AD$16)+(AL32*'Estimation Matrix'!$AE$16)+(AM32*'Estimation Matrix'!$AF$16)+(AN32*'Estimation Matrix'!$AG$16)+(AO32*'Estimation Matrix'!$AH$16)</f>
        <v>0</v>
      </c>
      <c r="AT32" s="3">
        <f>(AP32*'Estimation Matrix'!$AI$16)+(AQ32*'Estimation Matrix'!$AJ$16)+(AR32*'Estimation Matrix'!$AK$16)</f>
        <v>0</v>
      </c>
      <c r="AU32" s="3">
        <f t="shared" si="3"/>
        <v>0</v>
      </c>
      <c r="AV32" s="3">
        <f t="shared" si="4"/>
        <v>0</v>
      </c>
      <c r="AW32" s="3">
        <f t="shared" si="5"/>
        <v>0</v>
      </c>
      <c r="AX32" s="3">
        <f t="shared" si="6"/>
        <v>0</v>
      </c>
      <c r="AY32" s="32"/>
      <c r="BL32" s="32"/>
    </row>
    <row r="33" spans="1:69" ht="15.75">
      <c r="A33" s="244"/>
      <c r="B33" s="48" t="s">
        <v>110</v>
      </c>
      <c r="C33" s="208" t="s">
        <v>55</v>
      </c>
      <c r="D33" s="47"/>
      <c r="E33" s="43"/>
      <c r="F33" s="11"/>
      <c r="G33" s="245"/>
      <c r="H33" s="46"/>
      <c r="I33" s="56"/>
      <c r="J33" s="146"/>
      <c r="K33" s="4"/>
      <c r="L33" s="4"/>
      <c r="M33" s="4"/>
      <c r="N33" s="149"/>
      <c r="O33" s="149"/>
      <c r="P33" s="149"/>
      <c r="Q33" s="149"/>
      <c r="R33" s="4"/>
      <c r="S33" s="4"/>
      <c r="T33" s="4"/>
      <c r="U33" s="4"/>
      <c r="V33" s="149"/>
      <c r="W33" s="149"/>
      <c r="X33" s="149"/>
      <c r="Y33" s="149"/>
      <c r="Z33" s="4"/>
      <c r="AA33" s="4"/>
      <c r="AB33" s="4"/>
      <c r="AC33" s="4"/>
      <c r="AD33" s="149"/>
      <c r="AE33" s="149"/>
      <c r="AF33" s="149"/>
      <c r="AG33" s="4"/>
      <c r="AH33" s="4"/>
      <c r="AI33" s="4"/>
      <c r="AJ33" s="12"/>
      <c r="AK33" s="12"/>
      <c r="AL33" s="12"/>
      <c r="AM33" s="4"/>
      <c r="AN33" s="4"/>
      <c r="AO33" s="4"/>
      <c r="AP33" s="6"/>
      <c r="AQ33" s="6"/>
      <c r="AR33" s="6"/>
      <c r="AS33" s="3">
        <f>(K33*'Estimation Matrix'!$D$16)+(L33*'Estimation Matrix'!$E$16)+(M33*'Estimation Matrix'!$F$16)+(N33*'Estimation Matrix'!$G$16)+(O33*'Estimation Matrix'!$H$16)+(P33*'Estimation Matrix'!$I$16)+(Q33*'Estimation Matrix'!$J$16)+(R33*'Estimation Matrix'!$K$16)+(S33*'Estimation Matrix'!$L$16)+(T33*'Estimation Matrix'!$M$16)+(U33*'Estimation Matrix'!$N$16)+(V33*'Estimation Matrix'!$O$16)+(W33*'Estimation Matrix'!$P$16)+(X33*'Estimation Matrix'!$Q$16)+(Y33*'Estimation Matrix'!$R$16)+(Z33*'Estimation Matrix'!$S$16)+(AA33*'Estimation Matrix'!$T$16)+(AB33*'Estimation Matrix'!$U$16)+(AC33*'Estimation Matrix'!$V$16)+(AD33*'Estimation Matrix'!$W$16)+(AE33*'Estimation Matrix'!$X$16)+(AF33*'Estimation Matrix'!$Y$16)+(AG33*'Estimation Matrix'!$Z$16)+(AH33*'Estimation Matrix'!$AA$16)+(AI33*'Estimation Matrix'!$AB$16)+(AJ33*'Estimation Matrix'!$AC$16)+(AK33*'Estimation Matrix'!$AD$16)+(AL33*'Estimation Matrix'!$AE$16)+(AM33*'Estimation Matrix'!$AF$16)+(AN33*'Estimation Matrix'!$AG$16)+(AO33*'Estimation Matrix'!$AH$16)</f>
        <v>0</v>
      </c>
      <c r="AT33" s="3">
        <f>(AP33*'Estimation Matrix'!$AI$16)+(AQ33*'Estimation Matrix'!$AJ$16)+(AR33*'Estimation Matrix'!$AK$16)</f>
        <v>0</v>
      </c>
      <c r="AU33" s="3">
        <f t="shared" si="3"/>
        <v>0</v>
      </c>
      <c r="AV33" s="3">
        <f t="shared" si="4"/>
        <v>0</v>
      </c>
      <c r="AW33" s="3">
        <f t="shared" si="5"/>
        <v>0</v>
      </c>
      <c r="AX33" s="3">
        <f>(AS33*1.25)*1.3</f>
        <v>0</v>
      </c>
      <c r="AY33" s="32"/>
      <c r="BL33" s="32"/>
    </row>
    <row r="34" spans="1:69" ht="15.75">
      <c r="A34" s="244"/>
      <c r="B34" s="48" t="s">
        <v>111</v>
      </c>
      <c r="C34" s="208" t="s">
        <v>55</v>
      </c>
      <c r="D34" s="50"/>
      <c r="E34" s="11"/>
      <c r="F34" s="49"/>
      <c r="G34" s="245"/>
      <c r="H34" s="57"/>
      <c r="I34" s="56"/>
      <c r="J34" s="146"/>
      <c r="K34" s="4"/>
      <c r="L34" s="4"/>
      <c r="M34" s="4"/>
      <c r="N34" s="149"/>
      <c r="O34" s="149"/>
      <c r="P34" s="149"/>
      <c r="Q34" s="149"/>
      <c r="R34" s="4"/>
      <c r="S34" s="4"/>
      <c r="T34" s="4"/>
      <c r="U34" s="4"/>
      <c r="V34" s="149"/>
      <c r="W34" s="149"/>
      <c r="X34" s="149"/>
      <c r="Y34" s="149"/>
      <c r="Z34" s="4"/>
      <c r="AA34" s="4"/>
      <c r="AB34" s="4"/>
      <c r="AC34" s="4"/>
      <c r="AD34" s="149"/>
      <c r="AE34" s="149"/>
      <c r="AF34" s="149"/>
      <c r="AG34" s="4"/>
      <c r="AH34" s="4"/>
      <c r="AI34" s="4"/>
      <c r="AJ34" s="12"/>
      <c r="AK34" s="12"/>
      <c r="AL34" s="12"/>
      <c r="AM34" s="4"/>
      <c r="AN34" s="4"/>
      <c r="AO34" s="4"/>
      <c r="AP34" s="6"/>
      <c r="AQ34" s="6"/>
      <c r="AR34" s="6"/>
      <c r="AS34" s="3">
        <f>(K34*'Estimation Matrix'!$D$16)+(L34*'Estimation Matrix'!$E$16)+(M34*'Estimation Matrix'!$F$16)+(N34*'Estimation Matrix'!$G$16)+(O34*'Estimation Matrix'!$H$16)+(P34*'Estimation Matrix'!$I$16)+(Q34*'Estimation Matrix'!$J$16)+(R34*'Estimation Matrix'!$K$16)+(S34*'Estimation Matrix'!$L$16)+(T34*'Estimation Matrix'!$M$16)+(U34*'Estimation Matrix'!$N$16)+(V34*'Estimation Matrix'!$O$16)+(W34*'Estimation Matrix'!$P$16)+(X34*'Estimation Matrix'!$Q$16)+(Y34*'Estimation Matrix'!$R$16)+(Z34*'Estimation Matrix'!$S$16)+(AA34*'Estimation Matrix'!$T$16)+(AB34*'Estimation Matrix'!$U$16)+(AC34*'Estimation Matrix'!$V$16)+(AD34*'Estimation Matrix'!$W$16)+(AE34*'Estimation Matrix'!$X$16)+(AF34*'Estimation Matrix'!$Y$16)+(AG34*'Estimation Matrix'!$Z$16)+(AH34*'Estimation Matrix'!$AA$16)+(AI34*'Estimation Matrix'!$AB$16)+(AJ34*'Estimation Matrix'!$AC$16)+(AK34*'Estimation Matrix'!$AD$16)+(AL34*'Estimation Matrix'!$AE$16)+(AM34*'Estimation Matrix'!$AF$16)+(AN34*'Estimation Matrix'!$AG$16)+(AO34*'Estimation Matrix'!$AH$16)</f>
        <v>0</v>
      </c>
      <c r="AT34" s="3">
        <f>(AP34*'Estimation Matrix'!$AI$16)+(AQ34*'Estimation Matrix'!$AJ$16)+(AR34*'Estimation Matrix'!$AK$16)</f>
        <v>0</v>
      </c>
      <c r="AU34" s="3">
        <f t="shared" si="3"/>
        <v>0</v>
      </c>
      <c r="AV34" s="3">
        <f t="shared" si="4"/>
        <v>0</v>
      </c>
      <c r="AW34" s="3">
        <f t="shared" si="5"/>
        <v>0</v>
      </c>
      <c r="AX34" s="3">
        <f t="shared" si="6"/>
        <v>0</v>
      </c>
      <c r="AY34" s="32"/>
      <c r="BL34" s="32"/>
    </row>
    <row r="35" spans="1:69" ht="15.75">
      <c r="A35" s="244"/>
      <c r="B35" s="48" t="s">
        <v>112</v>
      </c>
      <c r="C35" s="208" t="s">
        <v>55</v>
      </c>
      <c r="D35" s="13"/>
      <c r="E35" s="43"/>
      <c r="F35" s="11"/>
      <c r="G35" s="245"/>
      <c r="H35" s="46"/>
      <c r="I35" s="56"/>
      <c r="J35" s="147"/>
      <c r="K35" s="4"/>
      <c r="L35" s="4"/>
      <c r="M35" s="4"/>
      <c r="N35" s="149"/>
      <c r="O35" s="149"/>
      <c r="P35" s="149"/>
      <c r="Q35" s="149"/>
      <c r="R35" s="4"/>
      <c r="S35" s="4"/>
      <c r="T35" s="4"/>
      <c r="U35" s="4"/>
      <c r="V35" s="149"/>
      <c r="W35" s="149"/>
      <c r="X35" s="149"/>
      <c r="Y35" s="149"/>
      <c r="Z35" s="4"/>
      <c r="AA35" s="4"/>
      <c r="AB35" s="4"/>
      <c r="AC35" s="4"/>
      <c r="AD35" s="149"/>
      <c r="AE35" s="149"/>
      <c r="AF35" s="149"/>
      <c r="AG35" s="4"/>
      <c r="AH35" s="4"/>
      <c r="AI35" s="4"/>
      <c r="AJ35" s="12"/>
      <c r="AK35" s="12"/>
      <c r="AL35" s="12"/>
      <c r="AM35" s="4"/>
      <c r="AN35" s="4"/>
      <c r="AO35" s="4"/>
      <c r="AP35" s="6"/>
      <c r="AQ35" s="6"/>
      <c r="AR35" s="6"/>
      <c r="AS35" s="3">
        <f>(K35*'Estimation Matrix'!$D$16)+(L35*'Estimation Matrix'!$E$16)+(M35*'Estimation Matrix'!$F$16)+(N35*'Estimation Matrix'!$G$16)+(O35*'Estimation Matrix'!$H$16)+(P35*'Estimation Matrix'!$I$16)+(Q35*'Estimation Matrix'!$J$16)+(R35*'Estimation Matrix'!$K$16)+(S35*'Estimation Matrix'!$L$16)+(T35*'Estimation Matrix'!$M$16)+(U35*'Estimation Matrix'!$N$16)+(V35*'Estimation Matrix'!$O$16)+(W35*'Estimation Matrix'!$P$16)+(X35*'Estimation Matrix'!$Q$16)+(Y35*'Estimation Matrix'!$R$16)+(Z35*'Estimation Matrix'!$S$16)+(AA35*'Estimation Matrix'!$T$16)+(AB35*'Estimation Matrix'!$U$16)+(AC35*'Estimation Matrix'!$V$16)+(AD35*'Estimation Matrix'!$W$16)+(AE35*'Estimation Matrix'!$X$16)+(AF35*'Estimation Matrix'!$Y$16)+(AG35*'Estimation Matrix'!$Z$16)+(AH35*'Estimation Matrix'!$AA$16)+(AI35*'Estimation Matrix'!$AB$16)+(AJ35*'Estimation Matrix'!$AC$16)+(AK35*'Estimation Matrix'!$AD$16)+(AL35*'Estimation Matrix'!$AE$16)+(AM35*'Estimation Matrix'!$AF$16)+(AN35*'Estimation Matrix'!$AG$16)+(AO35*'Estimation Matrix'!$AH$16)</f>
        <v>0</v>
      </c>
      <c r="AT35" s="3">
        <f>(AP35*'Estimation Matrix'!$AI$16)+(AQ35*'Estimation Matrix'!$AJ$16)+(AR35*'Estimation Matrix'!$AK$16)</f>
        <v>0</v>
      </c>
      <c r="AU35" s="3">
        <f t="shared" si="3"/>
        <v>0</v>
      </c>
      <c r="AV35" s="3">
        <f t="shared" si="4"/>
        <v>0</v>
      </c>
      <c r="AW35" s="3">
        <f t="shared" si="5"/>
        <v>0</v>
      </c>
      <c r="AX35" s="3">
        <f t="shared" si="6"/>
        <v>0</v>
      </c>
      <c r="AY35" s="32"/>
      <c r="BL35"/>
      <c r="BM35"/>
      <c r="BN35"/>
      <c r="BO35"/>
      <c r="BP35"/>
      <c r="BQ35"/>
    </row>
    <row r="36" spans="1:69" ht="15.75">
      <c r="A36" s="244"/>
      <c r="B36" s="48" t="s">
        <v>113</v>
      </c>
      <c r="C36" s="208" t="s">
        <v>55</v>
      </c>
      <c r="D36" s="14"/>
      <c r="E36" s="11"/>
      <c r="F36" s="49"/>
      <c r="G36" s="245"/>
      <c r="H36" s="57"/>
      <c r="I36" s="56"/>
      <c r="J36" s="146"/>
      <c r="K36" s="4"/>
      <c r="L36" s="4"/>
      <c r="M36" s="4"/>
      <c r="N36" s="149"/>
      <c r="O36" s="149"/>
      <c r="P36" s="149"/>
      <c r="Q36" s="149"/>
      <c r="R36" s="4"/>
      <c r="S36" s="4"/>
      <c r="T36" s="4"/>
      <c r="U36" s="4"/>
      <c r="V36" s="149"/>
      <c r="W36" s="149"/>
      <c r="X36" s="149"/>
      <c r="Y36" s="149"/>
      <c r="Z36" s="4"/>
      <c r="AA36" s="4"/>
      <c r="AB36" s="4"/>
      <c r="AC36" s="4"/>
      <c r="AD36" s="149"/>
      <c r="AE36" s="149"/>
      <c r="AF36" s="149"/>
      <c r="AG36" s="4"/>
      <c r="AH36" s="4"/>
      <c r="AI36" s="4"/>
      <c r="AJ36" s="12"/>
      <c r="AK36" s="12"/>
      <c r="AL36" s="12"/>
      <c r="AM36" s="4"/>
      <c r="AN36" s="4"/>
      <c r="AO36" s="4"/>
      <c r="AP36" s="6"/>
      <c r="AQ36" s="6"/>
      <c r="AR36" s="6"/>
      <c r="AS36" s="3">
        <f>(K36*'Estimation Matrix'!$D$16)+(L36*'Estimation Matrix'!$E$16)+(M36*'Estimation Matrix'!$F$16)+(N36*'Estimation Matrix'!$G$16)+(O36*'Estimation Matrix'!$H$16)+(P36*'Estimation Matrix'!$I$16)+(Q36*'Estimation Matrix'!$J$16)+(R36*'Estimation Matrix'!$K$16)+(S36*'Estimation Matrix'!$L$16)+(T36*'Estimation Matrix'!$M$16)+(U36*'Estimation Matrix'!$N$16)+(V36*'Estimation Matrix'!$O$16)+(W36*'Estimation Matrix'!$P$16)+(X36*'Estimation Matrix'!$Q$16)+(Y36*'Estimation Matrix'!$R$16)+(Z36*'Estimation Matrix'!$S$16)+(AA36*'Estimation Matrix'!$T$16)+(AB36*'Estimation Matrix'!$U$16)+(AC36*'Estimation Matrix'!$V$16)+(AD36*'Estimation Matrix'!$W$16)+(AE36*'Estimation Matrix'!$X$16)+(AF36*'Estimation Matrix'!$Y$16)+(AG36*'Estimation Matrix'!$Z$16)+(AH36*'Estimation Matrix'!$AA$16)+(AI36*'Estimation Matrix'!$AB$16)+(AJ36*'Estimation Matrix'!$AC$16)+(AK36*'Estimation Matrix'!$AD$16)+(AL36*'Estimation Matrix'!$AE$16)+(AM36*'Estimation Matrix'!$AF$16)+(AN36*'Estimation Matrix'!$AG$16)+(AO36*'Estimation Matrix'!$AH$16)</f>
        <v>0</v>
      </c>
      <c r="AT36" s="3">
        <f>(AP36*'Estimation Matrix'!$AI$16)+(AQ36*'Estimation Matrix'!$AJ$16)+(AR36*'Estimation Matrix'!$AK$16)</f>
        <v>0</v>
      </c>
      <c r="AU36" s="3">
        <f t="shared" si="3"/>
        <v>0</v>
      </c>
      <c r="AV36" s="3">
        <f t="shared" si="4"/>
        <v>0</v>
      </c>
      <c r="AW36" s="3">
        <f t="shared" si="5"/>
        <v>0</v>
      </c>
      <c r="AX36" s="3">
        <f t="shared" si="6"/>
        <v>0</v>
      </c>
      <c r="AY36" s="32"/>
      <c r="BL36" s="32"/>
    </row>
    <row r="37" spans="1:69" ht="27">
      <c r="A37" s="244"/>
      <c r="B37" s="48" t="s">
        <v>114</v>
      </c>
      <c r="C37" s="208" t="s">
        <v>55</v>
      </c>
      <c r="D37" s="45"/>
      <c r="E37" s="11"/>
      <c r="F37" s="11"/>
      <c r="G37" s="245"/>
      <c r="H37" s="57"/>
      <c r="I37" s="56"/>
      <c r="J37" s="148"/>
      <c r="K37" s="4"/>
      <c r="L37" s="4"/>
      <c r="M37" s="4"/>
      <c r="N37" s="149"/>
      <c r="O37" s="149"/>
      <c r="P37" s="149"/>
      <c r="Q37" s="149"/>
      <c r="R37" s="4"/>
      <c r="S37" s="4"/>
      <c r="T37" s="4"/>
      <c r="U37" s="4"/>
      <c r="V37" s="149"/>
      <c r="W37" s="149"/>
      <c r="X37" s="149"/>
      <c r="Y37" s="149"/>
      <c r="Z37" s="4"/>
      <c r="AA37" s="4"/>
      <c r="AB37" s="4"/>
      <c r="AC37" s="4"/>
      <c r="AD37" s="149"/>
      <c r="AE37" s="149"/>
      <c r="AF37" s="149"/>
      <c r="AG37" s="4"/>
      <c r="AH37" s="4"/>
      <c r="AI37" s="4"/>
      <c r="AJ37" s="12"/>
      <c r="AK37" s="12"/>
      <c r="AL37" s="12"/>
      <c r="AM37" s="4"/>
      <c r="AN37" s="4"/>
      <c r="AO37" s="4"/>
      <c r="AP37" s="6"/>
      <c r="AQ37" s="6"/>
      <c r="AR37" s="6"/>
      <c r="AS37" s="3"/>
      <c r="AT37" s="3">
        <f>(AP37*'Estimation Matrix'!$AI$16)+(AQ37*'Estimation Matrix'!$AJ$16)+(AR37*'Estimation Matrix'!$AK$16)</f>
        <v>0</v>
      </c>
      <c r="AU37" s="3">
        <f t="shared" si="3"/>
        <v>0</v>
      </c>
      <c r="AV37" s="3">
        <f t="shared" si="4"/>
        <v>0</v>
      </c>
      <c r="AW37" s="3">
        <f t="shared" si="5"/>
        <v>0</v>
      </c>
      <c r="AX37" s="3">
        <f t="shared" si="6"/>
        <v>0</v>
      </c>
      <c r="AY37" s="32"/>
      <c r="BL37"/>
      <c r="BM37"/>
      <c r="BN37"/>
      <c r="BO37"/>
      <c r="BP37"/>
      <c r="BQ37"/>
    </row>
    <row r="38" spans="1:69" ht="15.75">
      <c r="A38" s="244"/>
      <c r="B38" s="48" t="s">
        <v>115</v>
      </c>
      <c r="C38" s="208" t="s">
        <v>55</v>
      </c>
      <c r="D38" s="43"/>
      <c r="E38" s="42"/>
      <c r="F38" s="11"/>
      <c r="G38" s="245"/>
      <c r="H38" s="46"/>
      <c r="I38" s="56"/>
      <c r="J38" s="148"/>
      <c r="K38" s="4"/>
      <c r="L38" s="4"/>
      <c r="M38" s="4"/>
      <c r="N38" s="149"/>
      <c r="O38" s="149"/>
      <c r="P38" s="149"/>
      <c r="Q38" s="149"/>
      <c r="R38" s="4"/>
      <c r="S38" s="4"/>
      <c r="T38" s="4"/>
      <c r="U38" s="4"/>
      <c r="V38" s="149"/>
      <c r="W38" s="149"/>
      <c r="X38" s="149"/>
      <c r="Y38" s="149"/>
      <c r="Z38" s="4"/>
      <c r="AA38" s="4"/>
      <c r="AB38" s="4"/>
      <c r="AC38" s="4"/>
      <c r="AD38" s="149"/>
      <c r="AE38" s="149"/>
      <c r="AF38" s="149"/>
      <c r="AG38" s="4"/>
      <c r="AH38" s="4"/>
      <c r="AI38" s="4"/>
      <c r="AJ38" s="12"/>
      <c r="AK38" s="12"/>
      <c r="AL38" s="12"/>
      <c r="AM38" s="4"/>
      <c r="AN38" s="4"/>
      <c r="AO38" s="4"/>
      <c r="AP38" s="6"/>
      <c r="AQ38" s="6"/>
      <c r="AR38" s="6"/>
      <c r="AS38" s="3">
        <f>(K38*'Estimation Matrix'!$D$16)+(L38*'Estimation Matrix'!$E$16)+(M38*'Estimation Matrix'!$F$16)+(N38*'Estimation Matrix'!$G$16)+(O38*'Estimation Matrix'!$H$16)+(P38*'Estimation Matrix'!$I$16)+(Q38*'Estimation Matrix'!$J$16)+(R38*'Estimation Matrix'!$K$16)+(S38*'Estimation Matrix'!$L$16)+(T38*'Estimation Matrix'!$M$16)+(U38*'Estimation Matrix'!$N$16)+(V38*'Estimation Matrix'!$O$16)+(W38*'Estimation Matrix'!$P$16)+(X38*'Estimation Matrix'!$Q$16)+(Y38*'Estimation Matrix'!$R$16)+(Z38*'Estimation Matrix'!$S$16)+(AA38*'Estimation Matrix'!$T$16)+(AB38*'Estimation Matrix'!$U$16)+(AC38*'Estimation Matrix'!$V$16)+(AD38*'Estimation Matrix'!$W$16)+(AE38*'Estimation Matrix'!$X$16)+(AF38*'Estimation Matrix'!$Y$16)+(AG38*'Estimation Matrix'!$Z$16)+(AH38*'Estimation Matrix'!$AA$16)+(AI38*'Estimation Matrix'!$AB$16)+(AJ38*'Estimation Matrix'!$AC$16)+(AK38*'Estimation Matrix'!$AD$16)+(AL38*'Estimation Matrix'!$AE$16)+(AM38*'Estimation Matrix'!$AF$16)+(AN38*'Estimation Matrix'!$AG$16)+(AO38*'Estimation Matrix'!$AH$16)</f>
        <v>0</v>
      </c>
      <c r="AT38" s="3">
        <f>(AP38*'Estimation Matrix'!$AI$16)+(AQ38*'Estimation Matrix'!$AJ$16)+(AR38*'Estimation Matrix'!$AK$16)</f>
        <v>0</v>
      </c>
      <c r="AU38" s="3">
        <f t="shared" si="3"/>
        <v>0</v>
      </c>
      <c r="AV38" s="3">
        <f t="shared" si="4"/>
        <v>0</v>
      </c>
      <c r="AW38" s="3">
        <f t="shared" si="5"/>
        <v>0</v>
      </c>
      <c r="AX38" s="3">
        <f t="shared" si="6"/>
        <v>0</v>
      </c>
      <c r="AY38" s="32"/>
      <c r="BL38"/>
      <c r="BM38"/>
      <c r="BN38"/>
      <c r="BO38"/>
      <c r="BP38"/>
      <c r="BQ38"/>
    </row>
    <row r="39" spans="1:69" ht="135.75">
      <c r="A39" s="216" t="s">
        <v>116</v>
      </c>
      <c r="B39" s="48" t="s">
        <v>117</v>
      </c>
      <c r="C39" s="208" t="s">
        <v>86</v>
      </c>
      <c r="D39" s="42"/>
      <c r="E39" s="43"/>
      <c r="F39" s="11"/>
      <c r="G39" s="245" t="s">
        <v>118</v>
      </c>
      <c r="H39" s="46"/>
      <c r="I39" s="56"/>
      <c r="J39" s="146"/>
      <c r="K39" s="4">
        <v>15</v>
      </c>
      <c r="L39" s="4"/>
      <c r="M39" s="4"/>
      <c r="N39" s="149"/>
      <c r="O39" s="149">
        <v>1</v>
      </c>
      <c r="P39" s="149"/>
      <c r="Q39" s="149"/>
      <c r="R39" s="4"/>
      <c r="S39" s="4"/>
      <c r="T39" s="4"/>
      <c r="U39" s="4"/>
      <c r="V39" s="149"/>
      <c r="W39" s="149"/>
      <c r="X39" s="149"/>
      <c r="Y39" s="149"/>
      <c r="Z39" s="4"/>
      <c r="AA39" s="4"/>
      <c r="AB39" s="4"/>
      <c r="AC39" s="4"/>
      <c r="AD39" s="149"/>
      <c r="AE39" s="149"/>
      <c r="AF39" s="149"/>
      <c r="AG39" s="4"/>
      <c r="AH39" s="4"/>
      <c r="AI39" s="4"/>
      <c r="AJ39" s="12"/>
      <c r="AK39" s="12"/>
      <c r="AL39" s="12"/>
      <c r="AM39" s="4">
        <v>15</v>
      </c>
      <c r="AN39" s="4"/>
      <c r="AO39" s="4"/>
      <c r="AP39" s="6"/>
      <c r="AQ39" s="6"/>
      <c r="AR39" s="6"/>
      <c r="AS39" s="3">
        <f>(K39*'Estimation Matrix'!$D$16)+(L39*'Estimation Matrix'!$E$16)+(M39*'Estimation Matrix'!$F$16)+(N39*'Estimation Matrix'!$G$16)+(O39*'Estimation Matrix'!$H$16)+(P39*'Estimation Matrix'!$I$16)+(Q39*'Estimation Matrix'!$J$16)+(R39*'Estimation Matrix'!$K$16)+(S39*'Estimation Matrix'!$L$16)+(T39*'Estimation Matrix'!$M$16)+(U39*'Estimation Matrix'!$N$16)+(V39*'Estimation Matrix'!$O$16)+(W39*'Estimation Matrix'!$P$16)+(X39*'Estimation Matrix'!$Q$16)+(Y39*'Estimation Matrix'!$R$16)+(Z39*'Estimation Matrix'!$S$16)+(AA39*'Estimation Matrix'!$T$16)+(AB39*'Estimation Matrix'!$U$16)+(AC39*'Estimation Matrix'!$V$16)+(AD39*'Estimation Matrix'!$W$16)+(AE39*'Estimation Matrix'!$X$16)+(AF39*'Estimation Matrix'!$Y$16)+(AG39*'Estimation Matrix'!$Z$16)+(AH39*'Estimation Matrix'!$AA$16)+(AI39*'Estimation Matrix'!$AB$16)+(AJ39*'Estimation Matrix'!$AC$16)+(AK39*'Estimation Matrix'!$AD$16)+(AL39*'Estimation Matrix'!$AE$16)+(AM39*'Estimation Matrix'!$AF$16)+(AN39*'Estimation Matrix'!$AG$16)+(AO39*'Estimation Matrix'!$AH$16)</f>
        <v>31.324999999999999</v>
      </c>
      <c r="AT39" s="3">
        <f>(AP39*'Estimation Matrix'!$AI$16)+(AQ39*'Estimation Matrix'!$AJ$16)+(AR39*'Estimation Matrix'!$AK$16)</f>
        <v>0</v>
      </c>
      <c r="AU39" s="3">
        <f t="shared" si="3"/>
        <v>0</v>
      </c>
      <c r="AV39" s="3">
        <f t="shared" si="4"/>
        <v>0</v>
      </c>
      <c r="AW39" s="3">
        <f t="shared" si="5"/>
        <v>0</v>
      </c>
      <c r="AX39" s="3">
        <f t="shared" ref="AX39:AX47" si="8">(AS39*1.25)*1.3</f>
        <v>50.903125000000003</v>
      </c>
      <c r="AY39" s="32"/>
      <c r="BL39" s="32"/>
    </row>
    <row r="40" spans="1:69" ht="15.75">
      <c r="A40" s="216"/>
      <c r="B40" s="48" t="s">
        <v>119</v>
      </c>
      <c r="C40" s="208" t="s">
        <v>86</v>
      </c>
      <c r="D40" s="44"/>
      <c r="E40" s="44"/>
      <c r="F40" s="45"/>
      <c r="G40" s="245"/>
      <c r="H40" s="46"/>
      <c r="I40" s="56"/>
      <c r="J40" s="146"/>
      <c r="K40" s="4"/>
      <c r="L40" s="4"/>
      <c r="M40" s="4"/>
      <c r="N40" s="149"/>
      <c r="O40" s="149"/>
      <c r="P40" s="149"/>
      <c r="Q40" s="149"/>
      <c r="R40" s="4"/>
      <c r="S40" s="4"/>
      <c r="T40" s="4"/>
      <c r="U40" s="4"/>
      <c r="V40" s="149"/>
      <c r="W40" s="149"/>
      <c r="X40" s="149"/>
      <c r="Y40" s="149"/>
      <c r="Z40" s="4"/>
      <c r="AA40" s="4"/>
      <c r="AB40" s="4"/>
      <c r="AC40" s="4"/>
      <c r="AD40" s="149"/>
      <c r="AE40" s="149"/>
      <c r="AF40" s="149"/>
      <c r="AG40" s="4"/>
      <c r="AH40" s="4"/>
      <c r="AI40" s="4"/>
      <c r="AJ40" s="12"/>
      <c r="AK40" s="12"/>
      <c r="AL40" s="12"/>
      <c r="AM40" s="4"/>
      <c r="AN40" s="4"/>
      <c r="AO40" s="4"/>
      <c r="AP40" s="6"/>
      <c r="AQ40" s="6"/>
      <c r="AR40" s="6"/>
      <c r="AS40" s="3">
        <f>(K40*'Estimation Matrix'!$D$16)+(L40*'Estimation Matrix'!$E$16)+(M40*'Estimation Matrix'!$F$16)+(N40*'Estimation Matrix'!$G$16)+(O40*'Estimation Matrix'!$H$16)+(P40*'Estimation Matrix'!$I$16)+(Q40*'Estimation Matrix'!$J$16)+(R40*'Estimation Matrix'!$K$16)+(S40*'Estimation Matrix'!$L$16)+(T40*'Estimation Matrix'!$M$16)+(U40*'Estimation Matrix'!$N$16)+(V40*'Estimation Matrix'!$O$16)+(W40*'Estimation Matrix'!$P$16)+(X40*'Estimation Matrix'!$Q$16)+(Y40*'Estimation Matrix'!$R$16)+(Z40*'Estimation Matrix'!$S$16)+(AA40*'Estimation Matrix'!$T$16)+(AB40*'Estimation Matrix'!$U$16)+(AC40*'Estimation Matrix'!$V$16)+(AD40*'Estimation Matrix'!$W$16)+(AE40*'Estimation Matrix'!$X$16)+(AF40*'Estimation Matrix'!$Y$16)+(AG40*'Estimation Matrix'!$Z$16)+(AH40*'Estimation Matrix'!$AA$16)+(AI40*'Estimation Matrix'!$AB$16)+(AJ40*'Estimation Matrix'!$AC$16)+(AK40*'Estimation Matrix'!$AD$16)+(AL40*'Estimation Matrix'!$AE$16)+(AM40*'Estimation Matrix'!$AF$16)+(AN40*'Estimation Matrix'!$AG$16)+(AO40*'Estimation Matrix'!$AH$16)</f>
        <v>0</v>
      </c>
      <c r="AT40" s="3">
        <f>(AP40*'Estimation Matrix'!$AI$16)+(AQ40*'Estimation Matrix'!$AJ$16)+(AR40*'Estimation Matrix'!$AK$16)</f>
        <v>0</v>
      </c>
      <c r="AU40" s="3">
        <f t="shared" si="3"/>
        <v>0</v>
      </c>
      <c r="AV40" s="3">
        <f t="shared" si="4"/>
        <v>0</v>
      </c>
      <c r="AW40" s="3">
        <f t="shared" si="5"/>
        <v>0</v>
      </c>
      <c r="AX40" s="3">
        <f t="shared" si="8"/>
        <v>0</v>
      </c>
      <c r="AY40" s="32"/>
      <c r="BL40" s="32"/>
    </row>
    <row r="41" spans="1:69" ht="15.75">
      <c r="A41" s="216"/>
      <c r="B41" s="48" t="s">
        <v>120</v>
      </c>
      <c r="C41" s="208" t="s">
        <v>86</v>
      </c>
      <c r="D41" s="44"/>
      <c r="E41" s="44"/>
      <c r="F41" s="45"/>
      <c r="G41" s="245"/>
      <c r="H41" s="46"/>
      <c r="I41" s="56"/>
      <c r="J41" s="146"/>
      <c r="K41" s="4"/>
      <c r="L41" s="4"/>
      <c r="M41" s="4"/>
      <c r="N41" s="149"/>
      <c r="O41" s="149"/>
      <c r="P41" s="149"/>
      <c r="Q41" s="149"/>
      <c r="R41" s="4"/>
      <c r="S41" s="4"/>
      <c r="T41" s="4"/>
      <c r="U41" s="4"/>
      <c r="V41" s="149"/>
      <c r="W41" s="149"/>
      <c r="X41" s="149"/>
      <c r="Y41" s="149"/>
      <c r="Z41" s="4"/>
      <c r="AA41" s="4"/>
      <c r="AB41" s="4"/>
      <c r="AC41" s="4"/>
      <c r="AD41" s="149"/>
      <c r="AE41" s="149"/>
      <c r="AF41" s="149"/>
      <c r="AG41" s="4"/>
      <c r="AH41" s="4"/>
      <c r="AI41" s="4"/>
      <c r="AJ41" s="12"/>
      <c r="AK41" s="12"/>
      <c r="AL41" s="12"/>
      <c r="AM41" s="4"/>
      <c r="AN41" s="4"/>
      <c r="AO41" s="4"/>
      <c r="AP41" s="6"/>
      <c r="AQ41" s="6"/>
      <c r="AR41" s="6"/>
      <c r="AS41" s="3">
        <f>(K41*'Estimation Matrix'!$D$16)+(L41*'Estimation Matrix'!$E$16)+(M41*'Estimation Matrix'!$F$16)+(N41*'Estimation Matrix'!$G$16)+(O41*'Estimation Matrix'!$H$16)+(P41*'Estimation Matrix'!$I$16)+(Q41*'Estimation Matrix'!$J$16)+(R41*'Estimation Matrix'!$K$16)+(S41*'Estimation Matrix'!$L$16)+(T41*'Estimation Matrix'!$M$16)+(U41*'Estimation Matrix'!$N$16)+(V41*'Estimation Matrix'!$O$16)+(W41*'Estimation Matrix'!$P$16)+(X41*'Estimation Matrix'!$Q$16)+(Y41*'Estimation Matrix'!$R$16)+(Z41*'Estimation Matrix'!$S$16)+(AA41*'Estimation Matrix'!$T$16)+(AB41*'Estimation Matrix'!$U$16)+(AC41*'Estimation Matrix'!$V$16)+(AD41*'Estimation Matrix'!$W$16)+(AE41*'Estimation Matrix'!$X$16)+(AF41*'Estimation Matrix'!$Y$16)+(AG41*'Estimation Matrix'!$Z$16)+(AH41*'Estimation Matrix'!$AA$16)+(AI41*'Estimation Matrix'!$AB$16)+(AJ41*'Estimation Matrix'!$AC$16)+(AK41*'Estimation Matrix'!$AD$16)+(AL41*'Estimation Matrix'!$AE$16)+(AM41*'Estimation Matrix'!$AF$16)+(AN41*'Estimation Matrix'!$AG$16)+(AO41*'Estimation Matrix'!$AH$16)</f>
        <v>0</v>
      </c>
      <c r="AT41" s="3">
        <f>(AP41*'Estimation Matrix'!$AI$16)+(AQ41*'Estimation Matrix'!$AJ$16)+(AR41*'Estimation Matrix'!$AK$16)</f>
        <v>0</v>
      </c>
      <c r="AU41" s="3">
        <f t="shared" si="3"/>
        <v>0</v>
      </c>
      <c r="AV41" s="3">
        <f t="shared" si="4"/>
        <v>0</v>
      </c>
      <c r="AW41" s="3">
        <f t="shared" si="5"/>
        <v>0</v>
      </c>
      <c r="AX41" s="3">
        <f t="shared" si="8"/>
        <v>0</v>
      </c>
      <c r="AY41" s="32"/>
      <c r="BL41" s="32"/>
    </row>
    <row r="42" spans="1:69" ht="15.75">
      <c r="A42" s="216"/>
      <c r="B42" s="48" t="s">
        <v>121</v>
      </c>
      <c r="C42" s="208" t="s">
        <v>86</v>
      </c>
      <c r="D42" s="44"/>
      <c r="E42" s="42"/>
      <c r="F42" s="45"/>
      <c r="G42" s="245"/>
      <c r="H42" s="46"/>
      <c r="I42" s="56"/>
      <c r="J42" s="146"/>
      <c r="K42" s="4"/>
      <c r="L42" s="4"/>
      <c r="M42" s="4"/>
      <c r="N42" s="149"/>
      <c r="O42" s="149"/>
      <c r="P42" s="149"/>
      <c r="Q42" s="149"/>
      <c r="R42" s="4"/>
      <c r="S42" s="4"/>
      <c r="T42" s="4"/>
      <c r="U42" s="4"/>
      <c r="V42" s="149"/>
      <c r="W42" s="149"/>
      <c r="X42" s="149"/>
      <c r="Y42" s="149"/>
      <c r="Z42" s="4"/>
      <c r="AA42" s="4"/>
      <c r="AB42" s="4"/>
      <c r="AC42" s="4"/>
      <c r="AD42" s="149"/>
      <c r="AE42" s="149"/>
      <c r="AF42" s="149"/>
      <c r="AG42" s="4"/>
      <c r="AH42" s="4"/>
      <c r="AI42" s="4"/>
      <c r="AJ42" s="12"/>
      <c r="AK42" s="12"/>
      <c r="AL42" s="12"/>
      <c r="AM42" s="4"/>
      <c r="AN42" s="4"/>
      <c r="AO42" s="4"/>
      <c r="AP42" s="6"/>
      <c r="AQ42" s="6"/>
      <c r="AR42" s="6"/>
      <c r="AS42" s="3">
        <f>(K42*'Estimation Matrix'!$D$16)+(L42*'Estimation Matrix'!$E$16)+(M42*'Estimation Matrix'!$F$16)+(N42*'Estimation Matrix'!$G$16)+(O42*'Estimation Matrix'!$H$16)+(P42*'Estimation Matrix'!$I$16)+(Q42*'Estimation Matrix'!$J$16)+(R42*'Estimation Matrix'!$K$16)+(S42*'Estimation Matrix'!$L$16)+(T42*'Estimation Matrix'!$M$16)+(U42*'Estimation Matrix'!$N$16)+(V42*'Estimation Matrix'!$O$16)+(W42*'Estimation Matrix'!$P$16)+(X42*'Estimation Matrix'!$Q$16)+(Y42*'Estimation Matrix'!$R$16)+(Z42*'Estimation Matrix'!$S$16)+(AA42*'Estimation Matrix'!$T$16)+(AB42*'Estimation Matrix'!$U$16)+(AC42*'Estimation Matrix'!$V$16)+(AD42*'Estimation Matrix'!$W$16)+(AE42*'Estimation Matrix'!$X$16)+(AF42*'Estimation Matrix'!$Y$16)+(AG42*'Estimation Matrix'!$Z$16)+(AH42*'Estimation Matrix'!$AA$16)+(AI42*'Estimation Matrix'!$AB$16)+(AJ42*'Estimation Matrix'!$AC$16)+(AK42*'Estimation Matrix'!$AD$16)+(AL42*'Estimation Matrix'!$AE$16)+(AM42*'Estimation Matrix'!$AF$16)+(AN42*'Estimation Matrix'!$AG$16)+(AO42*'Estimation Matrix'!$AH$16)</f>
        <v>0</v>
      </c>
      <c r="AT42" s="3">
        <f>(AP42*'Estimation Matrix'!$AI$16)+(AQ42*'Estimation Matrix'!$AJ$16)+(AR42*'Estimation Matrix'!$AK$16)</f>
        <v>0</v>
      </c>
      <c r="AU42" s="3">
        <f t="shared" si="3"/>
        <v>0</v>
      </c>
      <c r="AV42" s="3">
        <f t="shared" si="4"/>
        <v>0</v>
      </c>
      <c r="AW42" s="3">
        <f t="shared" si="5"/>
        <v>0</v>
      </c>
      <c r="AX42" s="3">
        <f t="shared" si="8"/>
        <v>0</v>
      </c>
      <c r="AY42" s="32"/>
      <c r="BL42" s="32"/>
    </row>
    <row r="43" spans="1:69" ht="15.75">
      <c r="A43" s="216"/>
      <c r="B43" s="48" t="s">
        <v>122</v>
      </c>
      <c r="C43" s="208" t="s">
        <v>86</v>
      </c>
      <c r="D43" s="44"/>
      <c r="E43" s="42"/>
      <c r="F43" s="45"/>
      <c r="G43" s="245"/>
      <c r="H43" s="46"/>
      <c r="I43" s="56"/>
      <c r="J43" s="146"/>
      <c r="K43" s="4"/>
      <c r="L43" s="4"/>
      <c r="M43" s="4"/>
      <c r="N43" s="149"/>
      <c r="O43" s="149"/>
      <c r="P43" s="149"/>
      <c r="Q43" s="149"/>
      <c r="R43" s="4"/>
      <c r="S43" s="4"/>
      <c r="T43" s="4"/>
      <c r="U43" s="4"/>
      <c r="V43" s="149"/>
      <c r="W43" s="149"/>
      <c r="X43" s="149"/>
      <c r="Y43" s="149"/>
      <c r="Z43" s="4"/>
      <c r="AA43" s="4"/>
      <c r="AB43" s="4"/>
      <c r="AC43" s="4"/>
      <c r="AD43" s="149"/>
      <c r="AE43" s="149"/>
      <c r="AF43" s="149"/>
      <c r="AG43" s="4"/>
      <c r="AH43" s="4"/>
      <c r="AI43" s="4"/>
      <c r="AJ43" s="12"/>
      <c r="AK43" s="12"/>
      <c r="AL43" s="12"/>
      <c r="AM43" s="4"/>
      <c r="AN43" s="4"/>
      <c r="AO43" s="4"/>
      <c r="AP43" s="6"/>
      <c r="AQ43" s="6"/>
      <c r="AR43" s="6"/>
      <c r="AS43" s="3">
        <f>(K43*'Estimation Matrix'!$D$16)+(L43*'Estimation Matrix'!$E$16)+(M43*'Estimation Matrix'!$F$16)+(N43*'Estimation Matrix'!$G$16)+(O43*'Estimation Matrix'!$H$16)+(P43*'Estimation Matrix'!$I$16)+(Q43*'Estimation Matrix'!$J$16)+(R43*'Estimation Matrix'!$K$16)+(S43*'Estimation Matrix'!$L$16)+(T43*'Estimation Matrix'!$M$16)+(U43*'Estimation Matrix'!$N$16)+(V43*'Estimation Matrix'!$O$16)+(W43*'Estimation Matrix'!$P$16)+(X43*'Estimation Matrix'!$Q$16)+(Y43*'Estimation Matrix'!$R$16)+(Z43*'Estimation Matrix'!$S$16)+(AA43*'Estimation Matrix'!$T$16)+(AB43*'Estimation Matrix'!$U$16)+(AC43*'Estimation Matrix'!$V$16)+(AD43*'Estimation Matrix'!$W$16)+(AE43*'Estimation Matrix'!$X$16)+(AF43*'Estimation Matrix'!$Y$16)+(AG43*'Estimation Matrix'!$Z$16)+(AH43*'Estimation Matrix'!$AA$16)+(AI43*'Estimation Matrix'!$AB$16)+(AJ43*'Estimation Matrix'!$AC$16)+(AK43*'Estimation Matrix'!$AD$16)+(AL43*'Estimation Matrix'!$AE$16)+(AM43*'Estimation Matrix'!$AF$16)+(AN43*'Estimation Matrix'!$AG$16)+(AO43*'Estimation Matrix'!$AH$16)</f>
        <v>0</v>
      </c>
      <c r="AT43" s="3">
        <f>(AP43*'Estimation Matrix'!$AI$16)+(AQ43*'Estimation Matrix'!$AJ$16)+(AR43*'Estimation Matrix'!$AK$16)</f>
        <v>0</v>
      </c>
      <c r="AU43" s="3">
        <f t="shared" si="3"/>
        <v>0</v>
      </c>
      <c r="AV43" s="3">
        <f t="shared" si="4"/>
        <v>0</v>
      </c>
      <c r="AW43" s="3">
        <f t="shared" si="5"/>
        <v>0</v>
      </c>
      <c r="AX43" s="3">
        <f t="shared" si="8"/>
        <v>0</v>
      </c>
      <c r="AY43" s="32"/>
      <c r="BL43" s="32"/>
    </row>
    <row r="44" spans="1:69" ht="15.75">
      <c r="A44" s="216"/>
      <c r="B44" s="48" t="s">
        <v>123</v>
      </c>
      <c r="C44" s="208" t="s">
        <v>86</v>
      </c>
      <c r="D44" s="44"/>
      <c r="E44" s="42"/>
      <c r="F44" s="45"/>
      <c r="G44" s="245"/>
      <c r="H44" s="46"/>
      <c r="I44" s="56"/>
      <c r="J44" s="146"/>
      <c r="K44" s="4"/>
      <c r="L44" s="4"/>
      <c r="M44" s="4"/>
      <c r="N44" s="149"/>
      <c r="O44" s="149"/>
      <c r="P44" s="149"/>
      <c r="Q44" s="149"/>
      <c r="R44" s="4"/>
      <c r="S44" s="4"/>
      <c r="T44" s="4"/>
      <c r="U44" s="4"/>
      <c r="V44" s="149"/>
      <c r="W44" s="149"/>
      <c r="X44" s="149"/>
      <c r="Y44" s="149"/>
      <c r="Z44" s="4"/>
      <c r="AA44" s="4"/>
      <c r="AB44" s="4"/>
      <c r="AC44" s="4"/>
      <c r="AD44" s="149"/>
      <c r="AE44" s="149"/>
      <c r="AF44" s="149"/>
      <c r="AG44" s="4"/>
      <c r="AH44" s="4"/>
      <c r="AI44" s="4"/>
      <c r="AJ44" s="12"/>
      <c r="AK44" s="12"/>
      <c r="AL44" s="12"/>
      <c r="AM44" s="4"/>
      <c r="AN44" s="4"/>
      <c r="AO44" s="4"/>
      <c r="AP44" s="6"/>
      <c r="AQ44" s="6"/>
      <c r="AR44" s="6"/>
      <c r="AS44" s="3">
        <f>(K44*'Estimation Matrix'!$D$16)+(L44*'Estimation Matrix'!$E$16)+(M44*'Estimation Matrix'!$F$16)+(N44*'Estimation Matrix'!$G$16)+(O44*'Estimation Matrix'!$H$16)+(P44*'Estimation Matrix'!$I$16)+(Q44*'Estimation Matrix'!$J$16)+(R44*'Estimation Matrix'!$K$16)+(S44*'Estimation Matrix'!$L$16)+(T44*'Estimation Matrix'!$M$16)+(U44*'Estimation Matrix'!$N$16)+(V44*'Estimation Matrix'!$O$16)+(W44*'Estimation Matrix'!$P$16)+(X44*'Estimation Matrix'!$Q$16)+(Y44*'Estimation Matrix'!$R$16)+(Z44*'Estimation Matrix'!$S$16)+(AA44*'Estimation Matrix'!$T$16)+(AB44*'Estimation Matrix'!$U$16)+(AC44*'Estimation Matrix'!$V$16)+(AD44*'Estimation Matrix'!$W$16)+(AE44*'Estimation Matrix'!$X$16)+(AF44*'Estimation Matrix'!$Y$16)+(AG44*'Estimation Matrix'!$Z$16)+(AH44*'Estimation Matrix'!$AA$16)+(AI44*'Estimation Matrix'!$AB$16)+(AJ44*'Estimation Matrix'!$AC$16)+(AK44*'Estimation Matrix'!$AD$16)+(AL44*'Estimation Matrix'!$AE$16)+(AM44*'Estimation Matrix'!$AF$16)+(AN44*'Estimation Matrix'!$AG$16)+(AO44*'Estimation Matrix'!$AH$16)</f>
        <v>0</v>
      </c>
      <c r="AT44" s="3">
        <f>(AP44*'Estimation Matrix'!$AI$16)+(AQ44*'Estimation Matrix'!$AJ$16)+(AR44*'Estimation Matrix'!$AK$16)</f>
        <v>0</v>
      </c>
      <c r="AU44" s="3">
        <f t="shared" si="3"/>
        <v>0</v>
      </c>
      <c r="AV44" s="3">
        <f t="shared" si="4"/>
        <v>0</v>
      </c>
      <c r="AW44" s="3">
        <f t="shared" si="5"/>
        <v>0</v>
      </c>
      <c r="AX44" s="3">
        <f t="shared" si="8"/>
        <v>0</v>
      </c>
      <c r="AY44" s="32"/>
      <c r="BL44" s="32"/>
    </row>
    <row r="45" spans="1:69" ht="27">
      <c r="A45" s="216"/>
      <c r="B45" s="48" t="s">
        <v>124</v>
      </c>
      <c r="C45" s="208" t="s">
        <v>55</v>
      </c>
      <c r="D45" s="44"/>
      <c r="E45" s="42"/>
      <c r="F45" s="45"/>
      <c r="G45" s="245"/>
      <c r="H45" s="46"/>
      <c r="I45" s="56"/>
      <c r="J45" s="146"/>
      <c r="K45" s="4"/>
      <c r="L45" s="4"/>
      <c r="M45" s="4"/>
      <c r="N45" s="149"/>
      <c r="O45" s="149"/>
      <c r="P45" s="149"/>
      <c r="Q45" s="149"/>
      <c r="R45" s="4"/>
      <c r="S45" s="4"/>
      <c r="T45" s="4"/>
      <c r="U45" s="4"/>
      <c r="V45" s="149"/>
      <c r="W45" s="149"/>
      <c r="X45" s="149"/>
      <c r="Y45" s="149"/>
      <c r="Z45" s="4"/>
      <c r="AA45" s="4"/>
      <c r="AB45" s="4"/>
      <c r="AC45" s="4"/>
      <c r="AD45" s="149"/>
      <c r="AE45" s="149"/>
      <c r="AF45" s="149"/>
      <c r="AG45" s="4"/>
      <c r="AH45" s="4"/>
      <c r="AI45" s="4"/>
      <c r="AJ45" s="12"/>
      <c r="AK45" s="12"/>
      <c r="AL45" s="12"/>
      <c r="AM45" s="4"/>
      <c r="AN45" s="4"/>
      <c r="AO45" s="4"/>
      <c r="AP45" s="6"/>
      <c r="AQ45" s="6"/>
      <c r="AR45" s="6"/>
      <c r="AS45" s="3">
        <f>(K45*'Estimation Matrix'!$D$16)+(L45*'Estimation Matrix'!$E$16)+(M45*'Estimation Matrix'!$F$16)+(N45*'Estimation Matrix'!$G$16)+(O45*'Estimation Matrix'!$H$16)+(P45*'Estimation Matrix'!$I$16)+(Q45*'Estimation Matrix'!$J$16)+(R45*'Estimation Matrix'!$K$16)+(S45*'Estimation Matrix'!$L$16)+(T45*'Estimation Matrix'!$M$16)+(U45*'Estimation Matrix'!$N$16)+(V45*'Estimation Matrix'!$O$16)+(W45*'Estimation Matrix'!$P$16)+(X45*'Estimation Matrix'!$Q$16)+(Y45*'Estimation Matrix'!$R$16)+(Z45*'Estimation Matrix'!$S$16)+(AA45*'Estimation Matrix'!$T$16)+(AB45*'Estimation Matrix'!$U$16)+(AC45*'Estimation Matrix'!$V$16)+(AD45*'Estimation Matrix'!$W$16)+(AE45*'Estimation Matrix'!$X$16)+(AF45*'Estimation Matrix'!$Y$16)+(AG45*'Estimation Matrix'!$Z$16)+(AH45*'Estimation Matrix'!$AA$16)+(AI45*'Estimation Matrix'!$AB$16)+(AJ45*'Estimation Matrix'!$AC$16)+(AK45*'Estimation Matrix'!$AD$16)+(AL45*'Estimation Matrix'!$AE$16)+(AM45*'Estimation Matrix'!$AF$16)+(AN45*'Estimation Matrix'!$AG$16)+(AO45*'Estimation Matrix'!$AH$16)</f>
        <v>0</v>
      </c>
      <c r="AT45" s="3">
        <f>(AP45*'Estimation Matrix'!$AI$16)+(AQ45*'Estimation Matrix'!$AJ$16)+(AR45*'Estimation Matrix'!$AK$16)</f>
        <v>0</v>
      </c>
      <c r="AU45" s="3">
        <f t="shared" si="3"/>
        <v>0</v>
      </c>
      <c r="AV45" s="3">
        <f t="shared" si="4"/>
        <v>0</v>
      </c>
      <c r="AW45" s="3">
        <f t="shared" si="5"/>
        <v>0</v>
      </c>
      <c r="AX45" s="3">
        <f t="shared" si="8"/>
        <v>0</v>
      </c>
      <c r="AY45" s="32"/>
      <c r="BL45" s="32"/>
    </row>
    <row r="46" spans="1:69" ht="15.75">
      <c r="A46" s="216"/>
      <c r="B46" s="48" t="s">
        <v>125</v>
      </c>
      <c r="C46" s="208" t="s">
        <v>55</v>
      </c>
      <c r="D46" s="44"/>
      <c r="E46" s="42"/>
      <c r="F46" s="45"/>
      <c r="G46" s="245"/>
      <c r="H46" s="46"/>
      <c r="I46" s="56"/>
      <c r="J46" s="146"/>
      <c r="K46" s="4"/>
      <c r="L46" s="4"/>
      <c r="M46" s="4"/>
      <c r="N46" s="149"/>
      <c r="O46" s="149"/>
      <c r="P46" s="149"/>
      <c r="Q46" s="149"/>
      <c r="R46" s="4"/>
      <c r="S46" s="4"/>
      <c r="T46" s="4"/>
      <c r="U46" s="4"/>
      <c r="V46" s="149"/>
      <c r="W46" s="149"/>
      <c r="X46" s="149"/>
      <c r="Y46" s="149"/>
      <c r="Z46" s="4"/>
      <c r="AA46" s="4"/>
      <c r="AB46" s="4"/>
      <c r="AC46" s="4"/>
      <c r="AD46" s="149"/>
      <c r="AE46" s="149"/>
      <c r="AF46" s="149"/>
      <c r="AG46" s="4"/>
      <c r="AH46" s="4"/>
      <c r="AI46" s="4"/>
      <c r="AJ46" s="12"/>
      <c r="AK46" s="12"/>
      <c r="AL46" s="12"/>
      <c r="AM46" s="4"/>
      <c r="AN46" s="4"/>
      <c r="AO46" s="4"/>
      <c r="AP46" s="6"/>
      <c r="AQ46" s="6"/>
      <c r="AR46" s="6"/>
      <c r="AS46" s="3">
        <f>(K46*'Estimation Matrix'!$D$16)+(L46*'Estimation Matrix'!$E$16)+(M46*'Estimation Matrix'!$F$16)+(N46*'Estimation Matrix'!$G$16)+(O46*'Estimation Matrix'!$H$16)+(P46*'Estimation Matrix'!$I$16)+(Q46*'Estimation Matrix'!$J$16)+(R46*'Estimation Matrix'!$K$16)+(S46*'Estimation Matrix'!$L$16)+(T46*'Estimation Matrix'!$M$16)+(U46*'Estimation Matrix'!$N$16)+(V46*'Estimation Matrix'!$O$16)+(W46*'Estimation Matrix'!$P$16)+(X46*'Estimation Matrix'!$Q$16)+(Y46*'Estimation Matrix'!$R$16)+(Z46*'Estimation Matrix'!$S$16)+(AA46*'Estimation Matrix'!$T$16)+(AB46*'Estimation Matrix'!$U$16)+(AC46*'Estimation Matrix'!$V$16)+(AD46*'Estimation Matrix'!$W$16)+(AE46*'Estimation Matrix'!$X$16)+(AF46*'Estimation Matrix'!$Y$16)+(AG46*'Estimation Matrix'!$Z$16)+(AH46*'Estimation Matrix'!$AA$16)+(AI46*'Estimation Matrix'!$AB$16)+(AJ46*'Estimation Matrix'!$AC$16)+(AK46*'Estimation Matrix'!$AD$16)+(AL46*'Estimation Matrix'!$AE$16)+(AM46*'Estimation Matrix'!$AF$16)+(AN46*'Estimation Matrix'!$AG$16)+(AO46*'Estimation Matrix'!$AH$16)</f>
        <v>0</v>
      </c>
      <c r="AT46" s="3">
        <f>(AP46*'Estimation Matrix'!$AI$16)+(AQ46*'Estimation Matrix'!$AJ$16)+(AR46*'Estimation Matrix'!$AK$16)</f>
        <v>0</v>
      </c>
      <c r="AU46" s="3">
        <f t="shared" si="3"/>
        <v>0</v>
      </c>
      <c r="AV46" s="3">
        <f t="shared" si="4"/>
        <v>0</v>
      </c>
      <c r="AW46" s="3">
        <f t="shared" si="5"/>
        <v>0</v>
      </c>
      <c r="AX46" s="3">
        <f t="shared" si="8"/>
        <v>0</v>
      </c>
      <c r="AY46" s="32"/>
      <c r="BL46" s="32"/>
    </row>
    <row r="47" spans="1:69" ht="15.75">
      <c r="A47" s="216"/>
      <c r="B47" s="48" t="s">
        <v>126</v>
      </c>
      <c r="C47" s="208" t="s">
        <v>55</v>
      </c>
      <c r="D47" s="48"/>
      <c r="E47" s="45"/>
      <c r="F47" s="45"/>
      <c r="G47" s="245"/>
      <c r="H47" s="46"/>
      <c r="I47" s="56"/>
      <c r="J47" s="146"/>
      <c r="K47" s="4"/>
      <c r="L47" s="4"/>
      <c r="M47" s="4"/>
      <c r="N47" s="149"/>
      <c r="O47" s="149"/>
      <c r="P47" s="149"/>
      <c r="Q47" s="149"/>
      <c r="R47" s="4"/>
      <c r="S47" s="4"/>
      <c r="T47" s="4"/>
      <c r="U47" s="4"/>
      <c r="V47" s="149"/>
      <c r="W47" s="149"/>
      <c r="X47" s="149"/>
      <c r="Y47" s="149"/>
      <c r="Z47" s="4"/>
      <c r="AA47" s="4"/>
      <c r="AB47" s="4"/>
      <c r="AC47" s="4"/>
      <c r="AD47" s="149"/>
      <c r="AE47" s="149"/>
      <c r="AF47" s="149"/>
      <c r="AG47" s="4"/>
      <c r="AH47" s="4"/>
      <c r="AI47" s="4"/>
      <c r="AJ47" s="12"/>
      <c r="AK47" s="12"/>
      <c r="AL47" s="12"/>
      <c r="AM47" s="4"/>
      <c r="AN47" s="4"/>
      <c r="AO47" s="4"/>
      <c r="AP47" s="6"/>
      <c r="AQ47" s="6"/>
      <c r="AR47" s="6"/>
      <c r="AS47" s="3">
        <f>(K47*'Estimation Matrix'!$D$16)+(L47*'Estimation Matrix'!$E$16)+(M47*'Estimation Matrix'!$F$16)+(N47*'Estimation Matrix'!$G$16)+(O47*'Estimation Matrix'!$H$16)+(P47*'Estimation Matrix'!$I$16)+(Q47*'Estimation Matrix'!$J$16)+(R47*'Estimation Matrix'!$K$16)+(S47*'Estimation Matrix'!$L$16)+(T47*'Estimation Matrix'!$M$16)+(U47*'Estimation Matrix'!$N$16)+(V47*'Estimation Matrix'!$O$16)+(W47*'Estimation Matrix'!$P$16)+(X47*'Estimation Matrix'!$Q$16)+(Y47*'Estimation Matrix'!$R$16)+(Z47*'Estimation Matrix'!$S$16)+(AA47*'Estimation Matrix'!$T$16)+(AB47*'Estimation Matrix'!$U$16)+(AC47*'Estimation Matrix'!$V$16)+(AD47*'Estimation Matrix'!$W$16)+(AE47*'Estimation Matrix'!$X$16)+(AF47*'Estimation Matrix'!$Y$16)+(AG47*'Estimation Matrix'!$Z$16)+(AH47*'Estimation Matrix'!$AA$16)+(AI47*'Estimation Matrix'!$AB$16)+(AJ47*'Estimation Matrix'!$AC$16)+(AK47*'Estimation Matrix'!$AD$16)+(AL47*'Estimation Matrix'!$AE$16)+(AM47*'Estimation Matrix'!$AF$16)+(AN47*'Estimation Matrix'!$AG$16)+(AO47*'Estimation Matrix'!$AH$16)</f>
        <v>0</v>
      </c>
      <c r="AT47" s="3">
        <f>(AP47*'Estimation Matrix'!$AI$16)+(AQ47*'Estimation Matrix'!$AJ$16)+(AR47*'Estimation Matrix'!$AK$16)</f>
        <v>0</v>
      </c>
      <c r="AU47" s="3">
        <f t="shared" si="3"/>
        <v>0</v>
      </c>
      <c r="AV47" s="3">
        <f t="shared" si="4"/>
        <v>0</v>
      </c>
      <c r="AW47" s="3">
        <f t="shared" si="5"/>
        <v>0</v>
      </c>
      <c r="AX47" s="3">
        <f t="shared" si="8"/>
        <v>0</v>
      </c>
      <c r="AY47" s="32"/>
      <c r="BL47" s="32"/>
    </row>
    <row r="48" spans="1:69" ht="15.75">
      <c r="A48" s="216"/>
      <c r="B48" s="48" t="s">
        <v>127</v>
      </c>
      <c r="C48" s="208" t="s">
        <v>55</v>
      </c>
      <c r="D48" s="45"/>
      <c r="E48" s="45"/>
      <c r="F48" s="45"/>
      <c r="G48" s="245"/>
      <c r="H48" s="46"/>
      <c r="I48" s="56"/>
      <c r="J48" s="146"/>
      <c r="K48" s="4"/>
      <c r="L48" s="4"/>
      <c r="M48" s="4"/>
      <c r="N48" s="149"/>
      <c r="O48" s="149"/>
      <c r="P48" s="149"/>
      <c r="Q48" s="149"/>
      <c r="R48" s="4"/>
      <c r="S48" s="4"/>
      <c r="T48" s="4"/>
      <c r="U48" s="4"/>
      <c r="V48" s="149"/>
      <c r="W48" s="149"/>
      <c r="X48" s="149"/>
      <c r="Y48" s="149"/>
      <c r="Z48" s="4"/>
      <c r="AA48" s="4"/>
      <c r="AB48" s="4"/>
      <c r="AC48" s="4"/>
      <c r="AD48" s="149"/>
      <c r="AE48" s="149"/>
      <c r="AF48" s="149"/>
      <c r="AG48" s="4"/>
      <c r="AH48" s="4"/>
      <c r="AI48" s="4"/>
      <c r="AJ48" s="12"/>
      <c r="AK48" s="12"/>
      <c r="AL48" s="12"/>
      <c r="AM48" s="4"/>
      <c r="AN48" s="4"/>
      <c r="AO48" s="4"/>
      <c r="AP48" s="6"/>
      <c r="AQ48" s="6"/>
      <c r="AR48" s="6"/>
      <c r="AS48" s="3">
        <f>(K48*'Estimation Matrix'!$D$16)+(L48*'Estimation Matrix'!$E$16)+(M48*'Estimation Matrix'!$F$16)+(N48*'Estimation Matrix'!$G$16)+(O48*'Estimation Matrix'!$H$16)+(P48*'Estimation Matrix'!$I$16)+(Q48*'Estimation Matrix'!$J$16)+(R48*'Estimation Matrix'!$K$16)+(S48*'Estimation Matrix'!$L$16)+(T48*'Estimation Matrix'!$M$16)+(U48*'Estimation Matrix'!$N$16)+(V48*'Estimation Matrix'!$O$16)+(W48*'Estimation Matrix'!$P$16)+(X48*'Estimation Matrix'!$Q$16)+(Y48*'Estimation Matrix'!$R$16)+(Z48*'Estimation Matrix'!$S$16)+(AA48*'Estimation Matrix'!$T$16)+(AB48*'Estimation Matrix'!$U$16)+(AC48*'Estimation Matrix'!$V$16)+(AD48*'Estimation Matrix'!$W$16)+(AE48*'Estimation Matrix'!$X$16)+(AF48*'Estimation Matrix'!$Y$16)+(AG48*'Estimation Matrix'!$Z$16)+(AH48*'Estimation Matrix'!$AA$16)+(AI48*'Estimation Matrix'!$AB$16)+(AJ48*'Estimation Matrix'!$AC$16)+(AK48*'Estimation Matrix'!$AD$16)+(AL48*'Estimation Matrix'!$AE$16)+(AM48*'Estimation Matrix'!$AF$16)+(AN48*'Estimation Matrix'!$AG$16)+(AO48*'Estimation Matrix'!$AH$16)</f>
        <v>0</v>
      </c>
      <c r="AT48" s="3">
        <f>(AP48*'Estimation Matrix'!$AI$16)+(AQ48*'Estimation Matrix'!$AJ$16)+(AR48*'Estimation Matrix'!$AK$16)</f>
        <v>0</v>
      </c>
      <c r="AU48" s="3">
        <f t="shared" si="3"/>
        <v>0</v>
      </c>
      <c r="AV48" s="3">
        <f t="shared" si="4"/>
        <v>0</v>
      </c>
      <c r="AW48" s="3">
        <f t="shared" si="5"/>
        <v>0</v>
      </c>
      <c r="AX48" s="3">
        <f>(AS48*1.25)*1.3</f>
        <v>0</v>
      </c>
      <c r="AY48" s="32"/>
      <c r="BL48" s="32"/>
    </row>
    <row r="49" spans="1:70" ht="15.75">
      <c r="A49" s="216"/>
      <c r="B49" s="48" t="s">
        <v>128</v>
      </c>
      <c r="C49" s="208" t="s">
        <v>55</v>
      </c>
      <c r="D49" s="45"/>
      <c r="E49" s="11"/>
      <c r="F49" s="11"/>
      <c r="G49" s="245"/>
      <c r="H49" s="46"/>
      <c r="I49" s="56"/>
      <c r="J49" s="146"/>
      <c r="K49" s="4"/>
      <c r="L49" s="4"/>
      <c r="M49" s="4"/>
      <c r="N49" s="149"/>
      <c r="O49" s="149"/>
      <c r="P49" s="149"/>
      <c r="Q49" s="149"/>
      <c r="R49" s="4"/>
      <c r="S49" s="4"/>
      <c r="T49" s="4"/>
      <c r="U49" s="4"/>
      <c r="V49" s="149"/>
      <c r="W49" s="149"/>
      <c r="X49" s="149"/>
      <c r="Y49" s="149"/>
      <c r="Z49" s="4"/>
      <c r="AA49" s="4"/>
      <c r="AB49" s="4"/>
      <c r="AC49" s="4"/>
      <c r="AD49" s="149"/>
      <c r="AE49" s="149"/>
      <c r="AF49" s="149"/>
      <c r="AG49" s="4"/>
      <c r="AH49" s="4"/>
      <c r="AI49" s="4"/>
      <c r="AJ49" s="12"/>
      <c r="AK49" s="12"/>
      <c r="AL49" s="12"/>
      <c r="AM49" s="4"/>
      <c r="AN49" s="4"/>
      <c r="AO49" s="4"/>
      <c r="AP49" s="6"/>
      <c r="AQ49" s="6"/>
      <c r="AR49" s="6"/>
      <c r="AS49" s="3">
        <f>(K49*'Estimation Matrix'!$D$16)+(L49*'Estimation Matrix'!$E$16)+(M49*'Estimation Matrix'!$F$16)+(N49*'Estimation Matrix'!$G$16)+(O49*'Estimation Matrix'!$H$16)+(P49*'Estimation Matrix'!$I$16)+(Q49*'Estimation Matrix'!$J$16)+(R49*'Estimation Matrix'!$K$16)+(S49*'Estimation Matrix'!$L$16)+(T49*'Estimation Matrix'!$M$16)+(U49*'Estimation Matrix'!$N$16)+(V49*'Estimation Matrix'!$O$16)+(W49*'Estimation Matrix'!$P$16)+(X49*'Estimation Matrix'!$Q$16)+(Y49*'Estimation Matrix'!$R$16)+(Z49*'Estimation Matrix'!$S$16)+(AA49*'Estimation Matrix'!$T$16)+(AB49*'Estimation Matrix'!$U$16)+(AC49*'Estimation Matrix'!$V$16)+(AD49*'Estimation Matrix'!$W$16)+(AE49*'Estimation Matrix'!$X$16)+(AF49*'Estimation Matrix'!$Y$16)+(AG49*'Estimation Matrix'!$Z$16)+(AH49*'Estimation Matrix'!$AA$16)+(AI49*'Estimation Matrix'!$AB$16)+(AJ49*'Estimation Matrix'!$AC$16)+(AK49*'Estimation Matrix'!$AD$16)+(AL49*'Estimation Matrix'!$AE$16)+(AM49*'Estimation Matrix'!$AF$16)+(AN49*'Estimation Matrix'!$AG$16)+(AO49*'Estimation Matrix'!$AH$16)</f>
        <v>0</v>
      </c>
      <c r="AT49" s="3">
        <f>(AP49*'Estimation Matrix'!$AI$16)+(AQ49*'Estimation Matrix'!$AJ$16)+(AR49*'Estimation Matrix'!$AK$16)</f>
        <v>0</v>
      </c>
      <c r="AU49" s="3">
        <f t="shared" si="3"/>
        <v>0</v>
      </c>
      <c r="AV49" s="3">
        <f t="shared" si="4"/>
        <v>0</v>
      </c>
      <c r="AW49" s="3">
        <f t="shared" si="5"/>
        <v>0</v>
      </c>
      <c r="AX49" s="3">
        <f>(AS49*1.25)*1.3</f>
        <v>0</v>
      </c>
      <c r="AY49" s="32"/>
      <c r="BL49" s="32"/>
    </row>
    <row r="50" spans="1:70" ht="15.75">
      <c r="A50" s="216"/>
      <c r="B50" s="48" t="s">
        <v>129</v>
      </c>
      <c r="C50" s="208" t="s">
        <v>55</v>
      </c>
      <c r="D50" s="15"/>
      <c r="E50" s="11"/>
      <c r="F50" s="11"/>
      <c r="G50" s="245"/>
      <c r="H50" s="57"/>
      <c r="I50" s="56"/>
      <c r="J50" s="146"/>
      <c r="K50" s="4"/>
      <c r="L50" s="4"/>
      <c r="M50" s="4"/>
      <c r="N50" s="149"/>
      <c r="O50" s="149"/>
      <c r="P50" s="149"/>
      <c r="Q50" s="149"/>
      <c r="R50" s="4"/>
      <c r="S50" s="4"/>
      <c r="T50" s="4"/>
      <c r="U50" s="4"/>
      <c r="V50" s="149"/>
      <c r="W50" s="149"/>
      <c r="X50" s="149"/>
      <c r="Y50" s="149"/>
      <c r="Z50" s="4"/>
      <c r="AA50" s="4"/>
      <c r="AB50" s="4"/>
      <c r="AC50" s="4"/>
      <c r="AD50" s="149"/>
      <c r="AE50" s="149"/>
      <c r="AF50" s="149"/>
      <c r="AG50" s="4"/>
      <c r="AH50" s="4"/>
      <c r="AI50" s="4"/>
      <c r="AJ50" s="12"/>
      <c r="AK50" s="12"/>
      <c r="AL50" s="12"/>
      <c r="AM50" s="4"/>
      <c r="AN50" s="4"/>
      <c r="AO50" s="4"/>
      <c r="AP50" s="6"/>
      <c r="AQ50" s="6"/>
      <c r="AR50" s="6"/>
      <c r="AS50" s="3">
        <f>(K50*'Estimation Matrix'!$D$16)+(L50*'Estimation Matrix'!$E$16)+(M50*'Estimation Matrix'!$F$16)+(N50*'Estimation Matrix'!$G$16)+(O50*'Estimation Matrix'!$H$16)+(P50*'Estimation Matrix'!$I$16)+(Q50*'Estimation Matrix'!$J$16)+(R50*'Estimation Matrix'!$K$16)+(S50*'Estimation Matrix'!$L$16)+(T50*'Estimation Matrix'!$M$16)+(U50*'Estimation Matrix'!$N$16)+(V50*'Estimation Matrix'!$O$16)+(W50*'Estimation Matrix'!$P$16)+(X50*'Estimation Matrix'!$Q$16)+(Y50*'Estimation Matrix'!$R$16)+(Z50*'Estimation Matrix'!$S$16)+(AA50*'Estimation Matrix'!$T$16)+(AB50*'Estimation Matrix'!$U$16)+(AC50*'Estimation Matrix'!$V$16)+(AD50*'Estimation Matrix'!$W$16)+(AE50*'Estimation Matrix'!$X$16)+(AF50*'Estimation Matrix'!$Y$16)+(AG50*'Estimation Matrix'!$Z$16)+(AH50*'Estimation Matrix'!$AA$16)+(AI50*'Estimation Matrix'!$AB$16)+(AJ50*'Estimation Matrix'!$AC$16)+(AK50*'Estimation Matrix'!$AD$16)+(AL50*'Estimation Matrix'!$AE$16)+(AM50*'Estimation Matrix'!$AF$16)+(AN50*'Estimation Matrix'!$AG$16)+(AO50*'Estimation Matrix'!$AH$16)</f>
        <v>0</v>
      </c>
      <c r="AT50" s="3">
        <f>(AP50*'Estimation Matrix'!$AI$16)+(AQ50*'Estimation Matrix'!$AJ$16)+(AR50*'Estimation Matrix'!$AK$16)</f>
        <v>0</v>
      </c>
      <c r="AU50" s="3">
        <f t="shared" si="3"/>
        <v>0</v>
      </c>
      <c r="AV50" s="3">
        <f t="shared" si="4"/>
        <v>0</v>
      </c>
      <c r="AW50" s="3">
        <f t="shared" si="5"/>
        <v>0</v>
      </c>
      <c r="AX50" s="3">
        <f t="shared" ref="AX50:AX55" si="9">(AS50*1.25)*1.3</f>
        <v>0</v>
      </c>
      <c r="AY50" s="32"/>
      <c r="BL50" s="32"/>
    </row>
    <row r="51" spans="1:70" ht="27">
      <c r="A51" s="216"/>
      <c r="B51" s="48" t="s">
        <v>130</v>
      </c>
      <c r="C51" s="208" t="s">
        <v>55</v>
      </c>
      <c r="D51" s="14"/>
      <c r="E51" s="11"/>
      <c r="F51" s="11"/>
      <c r="G51" s="245"/>
      <c r="H51" s="57"/>
      <c r="I51" s="56"/>
      <c r="J51" s="147"/>
      <c r="K51" s="4"/>
      <c r="L51" s="4"/>
      <c r="M51" s="4"/>
      <c r="N51" s="149"/>
      <c r="O51" s="149"/>
      <c r="P51" s="149"/>
      <c r="Q51" s="149"/>
      <c r="R51" s="4"/>
      <c r="S51" s="4"/>
      <c r="T51" s="4"/>
      <c r="U51" s="4"/>
      <c r="V51" s="149"/>
      <c r="W51" s="149"/>
      <c r="X51" s="149"/>
      <c r="Y51" s="149"/>
      <c r="Z51" s="4"/>
      <c r="AA51" s="4"/>
      <c r="AB51" s="4"/>
      <c r="AC51" s="4"/>
      <c r="AD51" s="149"/>
      <c r="AE51" s="149"/>
      <c r="AF51" s="149"/>
      <c r="AG51" s="4"/>
      <c r="AH51" s="4"/>
      <c r="AI51" s="4"/>
      <c r="AJ51" s="12"/>
      <c r="AK51" s="12"/>
      <c r="AL51" s="12"/>
      <c r="AM51" s="4"/>
      <c r="AN51" s="4"/>
      <c r="AO51" s="4"/>
      <c r="AP51" s="6"/>
      <c r="AQ51" s="6"/>
      <c r="AR51" s="6"/>
      <c r="AS51" s="3">
        <f>(K51*'Estimation Matrix'!$D$16)+(L51*'Estimation Matrix'!$E$16)+(M51*'Estimation Matrix'!$F$16)+(N51*'Estimation Matrix'!$G$16)+(O51*'Estimation Matrix'!$H$16)+(P51*'Estimation Matrix'!$I$16)+(Q51*'Estimation Matrix'!$J$16)+(R51*'Estimation Matrix'!$K$16)+(S51*'Estimation Matrix'!$L$16)+(T51*'Estimation Matrix'!$M$16)+(U51*'Estimation Matrix'!$N$16)+(V51*'Estimation Matrix'!$O$16)+(W51*'Estimation Matrix'!$P$16)+(X51*'Estimation Matrix'!$Q$16)+(Y51*'Estimation Matrix'!$R$16)+(Z51*'Estimation Matrix'!$S$16)+(AA51*'Estimation Matrix'!$T$16)+(AB51*'Estimation Matrix'!$U$16)+(AC51*'Estimation Matrix'!$V$16)+(AD51*'Estimation Matrix'!$W$16)+(AE51*'Estimation Matrix'!$X$16)+(AF51*'Estimation Matrix'!$Y$16)+(AG51*'Estimation Matrix'!$Z$16)+(AH51*'Estimation Matrix'!$AA$16)+(AI51*'Estimation Matrix'!$AB$16)+(AJ51*'Estimation Matrix'!$AC$16)+(AK51*'Estimation Matrix'!$AD$16)+(AL51*'Estimation Matrix'!$AE$16)+(AM51*'Estimation Matrix'!$AF$16)+(AN51*'Estimation Matrix'!$AG$16)+(AO51*'Estimation Matrix'!$AH$16)</f>
        <v>0</v>
      </c>
      <c r="AT51" s="3">
        <f>(AP51*'Estimation Matrix'!$AI$16)+(AQ51*'Estimation Matrix'!$AJ$16)+(AR51*'Estimation Matrix'!$AK$16)</f>
        <v>0</v>
      </c>
      <c r="AU51" s="3">
        <f t="shared" si="3"/>
        <v>0</v>
      </c>
      <c r="AV51" s="3">
        <f t="shared" si="4"/>
        <v>0</v>
      </c>
      <c r="AW51" s="3">
        <f t="shared" si="5"/>
        <v>0</v>
      </c>
      <c r="AX51" s="3">
        <f t="shared" si="9"/>
        <v>0</v>
      </c>
      <c r="AY51" s="32"/>
      <c r="BL51"/>
      <c r="BM51"/>
      <c r="BN51"/>
      <c r="BO51"/>
      <c r="BP51"/>
      <c r="BQ51"/>
    </row>
    <row r="52" spans="1:70" ht="15.75">
      <c r="A52" s="216"/>
      <c r="B52" s="48" t="s">
        <v>131</v>
      </c>
      <c r="C52" s="208" t="s">
        <v>55</v>
      </c>
      <c r="D52" s="11"/>
      <c r="E52" s="11"/>
      <c r="F52" s="11"/>
      <c r="G52" s="245"/>
      <c r="H52" s="57"/>
      <c r="I52" s="56"/>
      <c r="J52" s="147"/>
      <c r="K52" s="4"/>
      <c r="L52" s="4"/>
      <c r="M52" s="4"/>
      <c r="N52" s="149"/>
      <c r="O52" s="149"/>
      <c r="P52" s="149"/>
      <c r="Q52" s="149"/>
      <c r="R52" s="4"/>
      <c r="S52" s="4"/>
      <c r="T52" s="4"/>
      <c r="U52" s="4"/>
      <c r="V52" s="149"/>
      <c r="W52" s="149"/>
      <c r="X52" s="149"/>
      <c r="Y52" s="149"/>
      <c r="Z52" s="4"/>
      <c r="AA52" s="4"/>
      <c r="AB52" s="4"/>
      <c r="AC52" s="4"/>
      <c r="AD52" s="149"/>
      <c r="AE52" s="149"/>
      <c r="AF52" s="149"/>
      <c r="AG52" s="4"/>
      <c r="AH52" s="4"/>
      <c r="AI52" s="4"/>
      <c r="AJ52" s="12"/>
      <c r="AK52" s="12"/>
      <c r="AL52" s="12"/>
      <c r="AM52" s="4"/>
      <c r="AN52" s="4"/>
      <c r="AO52" s="4"/>
      <c r="AP52" s="6"/>
      <c r="AQ52" s="6"/>
      <c r="AR52" s="6"/>
      <c r="AS52" s="3">
        <f>(K52*'Estimation Matrix'!$D$16)+(L52*'Estimation Matrix'!$E$16)+(M52*'Estimation Matrix'!$F$16)+(N52*'Estimation Matrix'!$G$16)+(O52*'Estimation Matrix'!$H$16)+(P52*'Estimation Matrix'!$I$16)+(Q52*'Estimation Matrix'!$J$16)+(R52*'Estimation Matrix'!$K$16)+(S52*'Estimation Matrix'!$L$16)+(T52*'Estimation Matrix'!$M$16)+(U52*'Estimation Matrix'!$N$16)+(V52*'Estimation Matrix'!$O$16)+(W52*'Estimation Matrix'!$P$16)+(X52*'Estimation Matrix'!$Q$16)+(Y52*'Estimation Matrix'!$R$16)+(Z52*'Estimation Matrix'!$S$16)+(AA52*'Estimation Matrix'!$T$16)+(AB52*'Estimation Matrix'!$U$16)+(AC52*'Estimation Matrix'!$V$16)+(AD52*'Estimation Matrix'!$W$16)+(AE52*'Estimation Matrix'!$X$16)+(AF52*'Estimation Matrix'!$Y$16)+(AG52*'Estimation Matrix'!$Z$16)+(AH52*'Estimation Matrix'!$AA$16)+(AI52*'Estimation Matrix'!$AB$16)+(AJ52*'Estimation Matrix'!$AC$16)+(AK52*'Estimation Matrix'!$AD$16)+(AL52*'Estimation Matrix'!$AE$16)+(AM52*'Estimation Matrix'!$AF$16)+(AN52*'Estimation Matrix'!$AG$16)+(AO52*'Estimation Matrix'!$AH$16)</f>
        <v>0</v>
      </c>
      <c r="AT52" s="3">
        <f>(AP52*'Estimation Matrix'!$AI$16)+(AQ52*'Estimation Matrix'!$AJ$16)+(AR52*'Estimation Matrix'!$AK$16)</f>
        <v>0</v>
      </c>
      <c r="AU52" s="3">
        <f t="shared" si="3"/>
        <v>0</v>
      </c>
      <c r="AV52" s="3">
        <f t="shared" si="4"/>
        <v>0</v>
      </c>
      <c r="AW52" s="3">
        <f t="shared" si="5"/>
        <v>0</v>
      </c>
      <c r="AX52" s="3">
        <f t="shared" si="9"/>
        <v>0</v>
      </c>
      <c r="AY52" s="32"/>
      <c r="BL52"/>
      <c r="BM52"/>
      <c r="BN52"/>
      <c r="BO52"/>
      <c r="BP52"/>
      <c r="BQ52"/>
    </row>
    <row r="53" spans="1:70" ht="15.75">
      <c r="A53" s="216"/>
      <c r="B53" s="48" t="s">
        <v>132</v>
      </c>
      <c r="C53" s="208" t="s">
        <v>55</v>
      </c>
      <c r="D53" s="14"/>
      <c r="E53" s="11"/>
      <c r="F53" s="11"/>
      <c r="G53" s="245"/>
      <c r="H53" s="57"/>
      <c r="I53" s="56"/>
      <c r="J53" s="147"/>
      <c r="K53" s="4"/>
      <c r="L53" s="4"/>
      <c r="M53" s="4"/>
      <c r="N53" s="149"/>
      <c r="O53" s="149"/>
      <c r="P53" s="149"/>
      <c r="Q53" s="149"/>
      <c r="R53" s="4"/>
      <c r="S53" s="4"/>
      <c r="T53" s="4"/>
      <c r="U53" s="4"/>
      <c r="V53" s="149"/>
      <c r="W53" s="149"/>
      <c r="X53" s="149"/>
      <c r="Y53" s="149"/>
      <c r="Z53" s="4"/>
      <c r="AA53" s="4"/>
      <c r="AB53" s="4"/>
      <c r="AC53" s="4"/>
      <c r="AD53" s="149"/>
      <c r="AE53" s="149"/>
      <c r="AF53" s="149"/>
      <c r="AG53" s="4"/>
      <c r="AH53" s="4"/>
      <c r="AI53" s="4"/>
      <c r="AJ53" s="12"/>
      <c r="AK53" s="12"/>
      <c r="AL53" s="12"/>
      <c r="AM53" s="4"/>
      <c r="AN53" s="4"/>
      <c r="AO53" s="4"/>
      <c r="AP53" s="6"/>
      <c r="AQ53" s="6"/>
      <c r="AR53" s="6"/>
      <c r="AS53" s="3">
        <f>(K53*'Estimation Matrix'!$D$16)+(L53*'Estimation Matrix'!$E$16)+(M53*'Estimation Matrix'!$F$16)+(N53*'Estimation Matrix'!$G$16)+(O53*'Estimation Matrix'!$H$16)+(P53*'Estimation Matrix'!$I$16)+(Q53*'Estimation Matrix'!$J$16)+(R53*'Estimation Matrix'!$K$16)+(S53*'Estimation Matrix'!$L$16)+(T53*'Estimation Matrix'!$M$16)+(U53*'Estimation Matrix'!$N$16)+(V53*'Estimation Matrix'!$O$16)+(W53*'Estimation Matrix'!$P$16)+(X53*'Estimation Matrix'!$Q$16)+(Y53*'Estimation Matrix'!$R$16)+(Z53*'Estimation Matrix'!$S$16)+(AA53*'Estimation Matrix'!$T$16)+(AB53*'Estimation Matrix'!$U$16)+(AC53*'Estimation Matrix'!$V$16)+(AD53*'Estimation Matrix'!$W$16)+(AE53*'Estimation Matrix'!$X$16)+(AF53*'Estimation Matrix'!$Y$16)+(AG53*'Estimation Matrix'!$Z$16)+(AH53*'Estimation Matrix'!$AA$16)+(AI53*'Estimation Matrix'!$AB$16)+(AJ53*'Estimation Matrix'!$AC$16)+(AK53*'Estimation Matrix'!$AD$16)+(AL53*'Estimation Matrix'!$AE$16)+(AM53*'Estimation Matrix'!$AF$16)+(AN53*'Estimation Matrix'!$AG$16)+(AO53*'Estimation Matrix'!$AH$16)</f>
        <v>0</v>
      </c>
      <c r="AT53" s="3">
        <f>(AP53*'Estimation Matrix'!$AI$16)+(AQ53*'Estimation Matrix'!$AJ$16)+(AR53*'Estimation Matrix'!$AK$16)</f>
        <v>0</v>
      </c>
      <c r="AU53" s="3">
        <f t="shared" si="3"/>
        <v>0</v>
      </c>
      <c r="AV53" s="3">
        <f t="shared" si="4"/>
        <v>0</v>
      </c>
      <c r="AW53" s="3">
        <f t="shared" si="5"/>
        <v>0</v>
      </c>
      <c r="AX53" s="3">
        <f t="shared" si="9"/>
        <v>0</v>
      </c>
      <c r="AY53" s="32"/>
      <c r="BL53"/>
      <c r="BM53"/>
      <c r="BN53"/>
      <c r="BO53"/>
      <c r="BP53"/>
      <c r="BQ53"/>
    </row>
    <row r="54" spans="1:70" ht="105.75">
      <c r="A54" s="216" t="s">
        <v>133</v>
      </c>
      <c r="B54" s="48" t="s">
        <v>134</v>
      </c>
      <c r="C54" s="208" t="s">
        <v>86</v>
      </c>
      <c r="D54" s="11"/>
      <c r="E54" s="11"/>
      <c r="F54" s="11"/>
      <c r="G54" s="245" t="s">
        <v>135</v>
      </c>
      <c r="H54" s="57"/>
      <c r="I54" s="56"/>
      <c r="J54" s="147"/>
      <c r="K54" s="4">
        <v>9</v>
      </c>
      <c r="L54" s="4"/>
      <c r="M54" s="4"/>
      <c r="N54" s="149"/>
      <c r="O54" s="149"/>
      <c r="P54" s="149"/>
      <c r="Q54" s="149"/>
      <c r="R54" s="4"/>
      <c r="S54" s="4"/>
      <c r="T54" s="4"/>
      <c r="U54" s="4"/>
      <c r="V54" s="149"/>
      <c r="W54" s="149"/>
      <c r="X54" s="149"/>
      <c r="Y54" s="149"/>
      <c r="Z54" s="4"/>
      <c r="AA54" s="4"/>
      <c r="AB54" s="4"/>
      <c r="AC54" s="4"/>
      <c r="AD54" s="149"/>
      <c r="AE54" s="149"/>
      <c r="AF54" s="149"/>
      <c r="AG54" s="4"/>
      <c r="AH54" s="4"/>
      <c r="AI54" s="4"/>
      <c r="AJ54" s="12"/>
      <c r="AK54" s="12"/>
      <c r="AL54" s="12"/>
      <c r="AM54" s="4">
        <v>9</v>
      </c>
      <c r="AN54" s="4"/>
      <c r="AO54" s="4"/>
      <c r="AP54" s="6"/>
      <c r="AQ54" s="6"/>
      <c r="AR54" s="6"/>
      <c r="AS54" s="3">
        <f>(K54*'Estimation Matrix'!$D$16)+(L54*'Estimation Matrix'!$E$16)+(M54*'Estimation Matrix'!$F$16)+(N54*'Estimation Matrix'!$G$16)+(O54*'Estimation Matrix'!$H$16)+(P54*'Estimation Matrix'!$I$16)+(Q54*'Estimation Matrix'!$J$16)+(R54*'Estimation Matrix'!$K$16)+(S54*'Estimation Matrix'!$L$16)+(T54*'Estimation Matrix'!$M$16)+(U54*'Estimation Matrix'!$N$16)+(V54*'Estimation Matrix'!$O$16)+(W54*'Estimation Matrix'!$P$16)+(X54*'Estimation Matrix'!$Q$16)+(Y54*'Estimation Matrix'!$R$16)+(Z54*'Estimation Matrix'!$S$16)+(AA54*'Estimation Matrix'!$T$16)+(AB54*'Estimation Matrix'!$U$16)+(AC54*'Estimation Matrix'!$V$16)+(AD54*'Estimation Matrix'!$W$16)+(AE54*'Estimation Matrix'!$X$16)+(AF54*'Estimation Matrix'!$Y$16)+(AG54*'Estimation Matrix'!$Z$16)+(AH54*'Estimation Matrix'!$AA$16)+(AI54*'Estimation Matrix'!$AB$16)+(AJ54*'Estimation Matrix'!$AC$16)+(AK54*'Estimation Matrix'!$AD$16)+(AL54*'Estimation Matrix'!$AE$16)+(AM54*'Estimation Matrix'!$AF$16)+(AN54*'Estimation Matrix'!$AG$16)+(AO54*'Estimation Matrix'!$AH$16)</f>
        <v>15.975</v>
      </c>
      <c r="AT54" s="3">
        <f>(AP54*'Estimation Matrix'!$AI$16)+(AQ54*'Estimation Matrix'!$AJ$16)+(AR54*'Estimation Matrix'!$AK$16)</f>
        <v>0</v>
      </c>
      <c r="AU54" s="3">
        <f t="shared" si="3"/>
        <v>0</v>
      </c>
      <c r="AV54" s="3">
        <f t="shared" si="4"/>
        <v>0</v>
      </c>
      <c r="AW54" s="3">
        <f t="shared" si="5"/>
        <v>0</v>
      </c>
      <c r="AX54" s="3">
        <f t="shared" si="9"/>
        <v>25.959375000000001</v>
      </c>
      <c r="AY54" s="32"/>
      <c r="BL54"/>
      <c r="BM54"/>
      <c r="BN54"/>
      <c r="BO54"/>
      <c r="BP54"/>
      <c r="BQ54"/>
    </row>
    <row r="55" spans="1:70" ht="15.75">
      <c r="A55" s="216"/>
      <c r="B55" s="208" t="s">
        <v>136</v>
      </c>
      <c r="C55" s="208" t="s">
        <v>55</v>
      </c>
      <c r="D55" s="14"/>
      <c r="E55" s="11"/>
      <c r="F55" s="11"/>
      <c r="G55" s="245"/>
      <c r="H55" s="46"/>
      <c r="I55" s="56"/>
      <c r="J55" s="147"/>
      <c r="K55" s="4"/>
      <c r="L55" s="4"/>
      <c r="M55" s="4"/>
      <c r="N55" s="149"/>
      <c r="O55" s="149"/>
      <c r="P55" s="149"/>
      <c r="Q55" s="149"/>
      <c r="R55" s="4"/>
      <c r="S55" s="4"/>
      <c r="T55" s="4"/>
      <c r="U55" s="4"/>
      <c r="V55" s="149"/>
      <c r="W55" s="149"/>
      <c r="X55" s="149"/>
      <c r="Y55" s="149"/>
      <c r="Z55" s="4"/>
      <c r="AA55" s="4"/>
      <c r="AB55" s="4"/>
      <c r="AC55" s="4"/>
      <c r="AD55" s="149"/>
      <c r="AE55" s="149"/>
      <c r="AF55" s="149"/>
      <c r="AG55" s="4"/>
      <c r="AH55" s="4"/>
      <c r="AI55" s="4"/>
      <c r="AJ55" s="12"/>
      <c r="AK55" s="12"/>
      <c r="AL55" s="12"/>
      <c r="AM55" s="4"/>
      <c r="AN55" s="4"/>
      <c r="AO55" s="4"/>
      <c r="AP55" s="6"/>
      <c r="AQ55" s="6"/>
      <c r="AR55" s="6"/>
      <c r="AS55" s="3">
        <f>(K55*'Estimation Matrix'!$D$16)+(L55*'Estimation Matrix'!$E$16)+(M55*'Estimation Matrix'!$F$16)+(N55*'Estimation Matrix'!$G$16)+(O55*'Estimation Matrix'!$H$16)+(P55*'Estimation Matrix'!$I$16)+(Q55*'Estimation Matrix'!$J$16)+(R55*'Estimation Matrix'!$K$16)+(S55*'Estimation Matrix'!$L$16)+(T55*'Estimation Matrix'!$M$16)+(U55*'Estimation Matrix'!$N$16)+(V55*'Estimation Matrix'!$O$16)+(W55*'Estimation Matrix'!$P$16)+(X55*'Estimation Matrix'!$Q$16)+(Y55*'Estimation Matrix'!$R$16)+(Z55*'Estimation Matrix'!$S$16)+(AA55*'Estimation Matrix'!$T$16)+(AB55*'Estimation Matrix'!$U$16)+(AC55*'Estimation Matrix'!$V$16)+(AD55*'Estimation Matrix'!$W$16)+(AE55*'Estimation Matrix'!$X$16)+(AF55*'Estimation Matrix'!$Y$16)+(AG55*'Estimation Matrix'!$Z$16)+(AH55*'Estimation Matrix'!$AA$16)+(AI55*'Estimation Matrix'!$AB$16)+(AJ55*'Estimation Matrix'!$AC$16)+(AK55*'Estimation Matrix'!$AD$16)+(AL55*'Estimation Matrix'!$AE$16)+(AM55*'Estimation Matrix'!$AF$16)+(AN55*'Estimation Matrix'!$AG$16)+(AO55*'Estimation Matrix'!$AH$16)</f>
        <v>0</v>
      </c>
      <c r="AT55" s="3">
        <f>(AP55*'Estimation Matrix'!$AI$16)+(AQ55*'Estimation Matrix'!$AJ$16)+(AR55*'Estimation Matrix'!$AK$16)</f>
        <v>0</v>
      </c>
      <c r="AU55" s="3">
        <f t="shared" si="3"/>
        <v>0</v>
      </c>
      <c r="AV55" s="3">
        <f t="shared" si="4"/>
        <v>0</v>
      </c>
      <c r="AW55" s="3">
        <f t="shared" si="5"/>
        <v>0</v>
      </c>
      <c r="AX55" s="3">
        <f t="shared" si="9"/>
        <v>0</v>
      </c>
      <c r="AY55" s="32"/>
      <c r="BL55"/>
      <c r="BM55"/>
      <c r="BN55"/>
      <c r="BO55"/>
      <c r="BP55"/>
      <c r="BQ55"/>
    </row>
    <row r="56" spans="1:70" ht="15.75">
      <c r="A56" s="216"/>
      <c r="B56" s="208" t="s">
        <v>137</v>
      </c>
      <c r="C56" s="208" t="s">
        <v>55</v>
      </c>
      <c r="D56" s="14"/>
      <c r="E56" s="11"/>
      <c r="F56" s="11"/>
      <c r="G56" s="245"/>
      <c r="H56" s="46"/>
      <c r="I56" s="56"/>
      <c r="J56" s="146"/>
      <c r="K56" s="4"/>
      <c r="L56" s="4"/>
      <c r="M56" s="4"/>
      <c r="N56" s="149"/>
      <c r="O56" s="149"/>
      <c r="P56" s="149"/>
      <c r="Q56" s="149"/>
      <c r="R56" s="4"/>
      <c r="S56" s="4"/>
      <c r="T56" s="4"/>
      <c r="U56" s="4"/>
      <c r="V56" s="149"/>
      <c r="W56" s="149"/>
      <c r="X56" s="149"/>
      <c r="Y56" s="149"/>
      <c r="Z56" s="4"/>
      <c r="AA56" s="4"/>
      <c r="AB56" s="4"/>
      <c r="AC56" s="4"/>
      <c r="AD56" s="149"/>
      <c r="AE56" s="149"/>
      <c r="AF56" s="149"/>
      <c r="AG56" s="4"/>
      <c r="AH56" s="4"/>
      <c r="AI56" s="4"/>
      <c r="AJ56" s="12"/>
      <c r="AK56" s="12"/>
      <c r="AL56" s="12"/>
      <c r="AM56" s="4"/>
      <c r="AN56" s="4"/>
      <c r="AO56" s="4"/>
      <c r="AP56" s="6"/>
      <c r="AQ56" s="6"/>
      <c r="AR56" s="6"/>
      <c r="AS56" s="3">
        <f>(K56*'Estimation Matrix'!$D$16)+(L56*'Estimation Matrix'!$E$16)+(M56*'Estimation Matrix'!$F$16)+(N56*'Estimation Matrix'!$G$16)+(O56*'Estimation Matrix'!$H$16)+(P56*'Estimation Matrix'!$I$16)+(Q56*'Estimation Matrix'!$J$16)+(R56*'Estimation Matrix'!$K$16)+(S56*'Estimation Matrix'!$L$16)+(T56*'Estimation Matrix'!$M$16)+(U56*'Estimation Matrix'!$N$16)+(V56*'Estimation Matrix'!$O$16)+(W56*'Estimation Matrix'!$P$16)+(X56*'Estimation Matrix'!$Q$16)+(Y56*'Estimation Matrix'!$R$16)+(Z56*'Estimation Matrix'!$S$16)+(AA56*'Estimation Matrix'!$T$16)+(AB56*'Estimation Matrix'!$U$16)+(AC56*'Estimation Matrix'!$V$16)+(AD56*'Estimation Matrix'!$W$16)+(AE56*'Estimation Matrix'!$X$16)+(AF56*'Estimation Matrix'!$Y$16)+(AG56*'Estimation Matrix'!$Z$16)+(AH56*'Estimation Matrix'!$AA$16)+(AI56*'Estimation Matrix'!$AB$16)+(AJ56*'Estimation Matrix'!$AC$16)+(AK56*'Estimation Matrix'!$AD$16)+(AL56*'Estimation Matrix'!$AE$16)+(AM56*'Estimation Matrix'!$AF$16)+(AN56*'Estimation Matrix'!$AG$16)+(AO56*'Estimation Matrix'!$AH$16)</f>
        <v>0</v>
      </c>
      <c r="AT56" s="3">
        <f>(AP56*'Estimation Matrix'!$AI$16)+(AQ56*'Estimation Matrix'!$AJ$16)+(AR56*'Estimation Matrix'!$AK$16)</f>
        <v>0</v>
      </c>
      <c r="AU56" s="3">
        <f t="shared" si="3"/>
        <v>0</v>
      </c>
      <c r="AV56" s="3">
        <f t="shared" si="4"/>
        <v>0</v>
      </c>
      <c r="AW56" s="3">
        <f t="shared" si="5"/>
        <v>0</v>
      </c>
      <c r="AX56" s="3">
        <f t="shared" ref="AX56" si="10">(AS56*1.25)*1.3</f>
        <v>0</v>
      </c>
      <c r="AY56" s="32"/>
      <c r="BL56"/>
      <c r="BM56"/>
      <c r="BN56"/>
      <c r="BO56"/>
      <c r="BP56"/>
      <c r="BQ56"/>
    </row>
    <row r="57" spans="1:70" ht="15.75">
      <c r="A57" s="216"/>
      <c r="B57" s="208" t="s">
        <v>138</v>
      </c>
      <c r="C57" s="208" t="s">
        <v>86</v>
      </c>
      <c r="D57" s="223"/>
      <c r="E57" s="223"/>
      <c r="F57" s="223"/>
      <c r="G57" s="245"/>
      <c r="H57" s="224"/>
      <c r="I57" s="9"/>
      <c r="J57" s="146"/>
      <c r="K57" s="4"/>
      <c r="L57" s="4"/>
      <c r="M57" s="4"/>
      <c r="N57" s="149"/>
      <c r="O57" s="149"/>
      <c r="P57" s="149"/>
      <c r="Q57" s="149"/>
      <c r="R57" s="4"/>
      <c r="S57" s="4"/>
      <c r="T57" s="4"/>
      <c r="U57" s="4"/>
      <c r="V57" s="149"/>
      <c r="W57" s="149"/>
      <c r="X57" s="149"/>
      <c r="Y57" s="149"/>
      <c r="Z57" s="4"/>
      <c r="AA57" s="4"/>
      <c r="AB57" s="4"/>
      <c r="AC57" s="4"/>
      <c r="AD57" s="149"/>
      <c r="AE57" s="149"/>
      <c r="AF57" s="149"/>
      <c r="AG57" s="4"/>
      <c r="AH57" s="4"/>
      <c r="AI57" s="4"/>
      <c r="AJ57" s="12"/>
      <c r="AK57" s="12"/>
      <c r="AL57" s="12"/>
      <c r="AM57" s="4"/>
      <c r="AN57" s="4"/>
      <c r="AO57" s="4"/>
      <c r="AP57" s="6"/>
      <c r="AQ57" s="6"/>
      <c r="AR57" s="6"/>
      <c r="AS57" s="3">
        <f>(K57*'Estimation Matrix'!$D$16)+(L57*'Estimation Matrix'!$E$16)+(M57*'Estimation Matrix'!$F$16)+(N57*'Estimation Matrix'!$G$16)+(O57*'Estimation Matrix'!$H$16)+(P57*'Estimation Matrix'!$I$16)+(Q57*'Estimation Matrix'!$J$16)+(R57*'Estimation Matrix'!$K$16)+(S57*'Estimation Matrix'!$L$16)+(T57*'Estimation Matrix'!$M$16)+(U57*'Estimation Matrix'!$N$16)+(V57*'Estimation Matrix'!$O$16)+(W57*'Estimation Matrix'!$P$16)+(X57*'Estimation Matrix'!$Q$16)+(Y57*'Estimation Matrix'!$R$16)+(Z57*'Estimation Matrix'!$S$16)+(AA57*'Estimation Matrix'!$T$16)+(AB57*'Estimation Matrix'!$U$16)+(AC57*'Estimation Matrix'!$V$16)+(AD57*'Estimation Matrix'!$W$16)+(AE57*'Estimation Matrix'!$X$16)+(AF57*'Estimation Matrix'!$Y$16)+(AG57*'Estimation Matrix'!$Z$16)+(AH57*'Estimation Matrix'!$AA$16)+(AI57*'Estimation Matrix'!$AB$16)+(AJ57*'Estimation Matrix'!$AC$16)+(AK57*'Estimation Matrix'!$AD$16)+(AL57*'Estimation Matrix'!$AE$16)+(AM57*'Estimation Matrix'!$AF$16)+(AN57*'Estimation Matrix'!$AG$16)+(AO57*'Estimation Matrix'!$AH$16)</f>
        <v>0</v>
      </c>
      <c r="AT57" s="3">
        <f>(AP57*'Estimation Matrix'!$AI$16)+(AQ57*'Estimation Matrix'!$AJ$16)+(AR57*'Estimation Matrix'!$AK$16)</f>
        <v>0</v>
      </c>
      <c r="AU57" s="3">
        <f t="shared" si="3"/>
        <v>0</v>
      </c>
      <c r="AV57" s="3">
        <f t="shared" si="4"/>
        <v>0</v>
      </c>
      <c r="AW57" s="3">
        <f t="shared" si="5"/>
        <v>0</v>
      </c>
      <c r="AX57" s="3">
        <f t="shared" ref="AX57" si="11">(AS57*1.25)*1.3</f>
        <v>0</v>
      </c>
      <c r="AY57" s="32"/>
      <c r="BL57"/>
      <c r="BM57"/>
      <c r="BN57"/>
      <c r="BO57"/>
      <c r="BP57"/>
      <c r="BQ57"/>
    </row>
    <row r="58" spans="1:70" s="17" customFormat="1" ht="29.25">
      <c r="A58" s="216"/>
      <c r="B58" s="48" t="s">
        <v>139</v>
      </c>
      <c r="C58" s="208" t="s">
        <v>86</v>
      </c>
      <c r="D58" s="223"/>
      <c r="E58" s="223"/>
      <c r="F58" s="223"/>
      <c r="G58" s="245"/>
      <c r="H58" s="224"/>
      <c r="I58" s="9"/>
      <c r="J58" s="146"/>
      <c r="K58" s="4"/>
      <c r="L58" s="4"/>
      <c r="M58" s="4"/>
      <c r="N58" s="149"/>
      <c r="O58" s="149"/>
      <c r="P58" s="149"/>
      <c r="Q58" s="149"/>
      <c r="R58" s="4"/>
      <c r="S58" s="4"/>
      <c r="T58" s="4"/>
      <c r="U58" s="4"/>
      <c r="V58" s="149"/>
      <c r="W58" s="149"/>
      <c r="X58" s="149"/>
      <c r="Y58" s="149"/>
      <c r="Z58" s="4"/>
      <c r="AA58" s="4"/>
      <c r="AB58" s="4"/>
      <c r="AC58" s="4"/>
      <c r="AD58" s="149"/>
      <c r="AE58" s="149"/>
      <c r="AF58" s="149"/>
      <c r="AG58" s="4"/>
      <c r="AH58" s="4"/>
      <c r="AI58" s="4"/>
      <c r="AJ58" s="12"/>
      <c r="AK58" s="12"/>
      <c r="AL58" s="12"/>
      <c r="AM58" s="4"/>
      <c r="AN58" s="4"/>
      <c r="AO58" s="4"/>
      <c r="AP58" s="6"/>
      <c r="AQ58" s="6"/>
      <c r="AR58" s="6"/>
      <c r="AS58" s="3">
        <f>(K58*'Estimation Matrix'!$D$16)+(L58*'Estimation Matrix'!$E$16)+(M58*'Estimation Matrix'!$F$16)+(N58*'Estimation Matrix'!$G$16)+(O58*'Estimation Matrix'!$H$16)+(P58*'Estimation Matrix'!$I$16)+(Q58*'Estimation Matrix'!$J$16)+(R58*'Estimation Matrix'!$K$16)+(S58*'Estimation Matrix'!$L$16)+(T58*'Estimation Matrix'!$M$16)+(U58*'Estimation Matrix'!$N$16)+(V58*'Estimation Matrix'!$O$16)+(W58*'Estimation Matrix'!$P$16)+(X58*'Estimation Matrix'!$Q$16)+(Y58*'Estimation Matrix'!$R$16)+(Z58*'Estimation Matrix'!$S$16)+(AA58*'Estimation Matrix'!$T$16)+(AB58*'Estimation Matrix'!$U$16)+(AC58*'Estimation Matrix'!$V$16)+(AD58*'Estimation Matrix'!$W$16)+(AE58*'Estimation Matrix'!$X$16)+(AF58*'Estimation Matrix'!$Y$16)+(AG58*'Estimation Matrix'!$Z$16)+(AH58*'Estimation Matrix'!$AA$16)+(AI58*'Estimation Matrix'!$AB$16)+(AJ58*'Estimation Matrix'!$AC$16)+(AK58*'Estimation Matrix'!$AD$16)+(AL58*'Estimation Matrix'!$AE$16)+(AM58*'Estimation Matrix'!$AF$16)+(AN58*'Estimation Matrix'!$AG$16)+(AO58*'Estimation Matrix'!$AH$16)</f>
        <v>0</v>
      </c>
      <c r="AT58" s="3">
        <f>(AP58*'Estimation Matrix'!$AI$16)+(AQ58*'Estimation Matrix'!$AJ$16)+(AR58*'Estimation Matrix'!$AK$16)</f>
        <v>0</v>
      </c>
      <c r="AU58" s="38"/>
      <c r="AV58" s="38"/>
      <c r="AW58" s="38"/>
      <c r="AX58" s="41"/>
      <c r="BR58" s="32"/>
    </row>
    <row r="59" spans="1:70" s="17" customFormat="1" ht="15.75">
      <c r="A59" s="216"/>
      <c r="B59" s="208" t="s">
        <v>140</v>
      </c>
      <c r="C59" s="208" t="s">
        <v>86</v>
      </c>
      <c r="D59" s="223"/>
      <c r="E59" s="223"/>
      <c r="F59" s="223"/>
      <c r="G59" s="245"/>
      <c r="H59" s="224"/>
      <c r="I59" s="9"/>
      <c r="J59" s="146"/>
      <c r="K59" s="4"/>
      <c r="L59" s="4"/>
      <c r="M59" s="4"/>
      <c r="N59" s="149"/>
      <c r="O59" s="149"/>
      <c r="P59" s="149"/>
      <c r="Q59" s="149"/>
      <c r="R59" s="4"/>
      <c r="S59" s="4"/>
      <c r="T59" s="4"/>
      <c r="U59" s="4"/>
      <c r="V59" s="149"/>
      <c r="W59" s="149"/>
      <c r="X59" s="149"/>
      <c r="Y59" s="149"/>
      <c r="Z59" s="4"/>
      <c r="AA59" s="4"/>
      <c r="AB59" s="4"/>
      <c r="AC59" s="4"/>
      <c r="AD59" s="149"/>
      <c r="AE59" s="149"/>
      <c r="AF59" s="149"/>
      <c r="AG59" s="4"/>
      <c r="AH59" s="4"/>
      <c r="AI59" s="4"/>
      <c r="AJ59" s="12"/>
      <c r="AK59" s="12"/>
      <c r="AL59" s="12"/>
      <c r="AM59" s="4"/>
      <c r="AN59" s="4"/>
      <c r="AO59" s="4"/>
      <c r="AP59" s="6"/>
      <c r="AQ59" s="6"/>
      <c r="AR59" s="6"/>
      <c r="AS59" s="3">
        <f>(K59*'Estimation Matrix'!$D$16)+(L59*'Estimation Matrix'!$E$16)+(M59*'Estimation Matrix'!$F$16)+(N59*'Estimation Matrix'!$G$16)+(O59*'Estimation Matrix'!$H$16)+(P59*'Estimation Matrix'!$I$16)+(Q59*'Estimation Matrix'!$J$16)+(R59*'Estimation Matrix'!$K$16)+(S59*'Estimation Matrix'!$L$16)+(T59*'Estimation Matrix'!$M$16)+(U59*'Estimation Matrix'!$N$16)+(V59*'Estimation Matrix'!$O$16)+(W59*'Estimation Matrix'!$P$16)+(X59*'Estimation Matrix'!$Q$16)+(Y59*'Estimation Matrix'!$R$16)+(Z59*'Estimation Matrix'!$S$16)+(AA59*'Estimation Matrix'!$T$16)+(AB59*'Estimation Matrix'!$U$16)+(AC59*'Estimation Matrix'!$V$16)+(AD59*'Estimation Matrix'!$W$16)+(AE59*'Estimation Matrix'!$X$16)+(AF59*'Estimation Matrix'!$Y$16)+(AG59*'Estimation Matrix'!$Z$16)+(AH59*'Estimation Matrix'!$AA$16)+(AI59*'Estimation Matrix'!$AB$16)+(AJ59*'Estimation Matrix'!$AC$16)+(AK59*'Estimation Matrix'!$AD$16)+(AL59*'Estimation Matrix'!$AE$16)+(AM59*'Estimation Matrix'!$AF$16)+(AN59*'Estimation Matrix'!$AG$16)+(AO59*'Estimation Matrix'!$AH$16)</f>
        <v>0</v>
      </c>
      <c r="AT59" s="3">
        <f>(AP59*'Estimation Matrix'!$AI$16)+(AQ59*'Estimation Matrix'!$AJ$16)+(AR59*'Estimation Matrix'!$AK$16)</f>
        <v>0</v>
      </c>
      <c r="AU59" s="38"/>
      <c r="AV59" s="38"/>
      <c r="AW59" s="38"/>
      <c r="AX59" s="41"/>
      <c r="BR59" s="32"/>
    </row>
    <row r="60" spans="1:70" s="17" customFormat="1" ht="15.75">
      <c r="A60" s="216"/>
      <c r="B60" s="208" t="s">
        <v>141</v>
      </c>
      <c r="C60" s="208" t="s">
        <v>86</v>
      </c>
      <c r="D60" s="223"/>
      <c r="E60" s="223"/>
      <c r="F60" s="223"/>
      <c r="G60" s="245"/>
      <c r="H60" s="224"/>
      <c r="I60" s="9"/>
      <c r="J60" s="146"/>
      <c r="K60" s="4"/>
      <c r="L60" s="4"/>
      <c r="M60" s="4"/>
      <c r="N60" s="149"/>
      <c r="O60" s="149"/>
      <c r="P60" s="149"/>
      <c r="Q60" s="149"/>
      <c r="R60" s="4"/>
      <c r="S60" s="4"/>
      <c r="T60" s="4"/>
      <c r="U60" s="4"/>
      <c r="V60" s="149"/>
      <c r="W60" s="149"/>
      <c r="X60" s="149"/>
      <c r="Y60" s="149"/>
      <c r="Z60" s="4"/>
      <c r="AA60" s="4"/>
      <c r="AB60" s="4"/>
      <c r="AC60" s="4"/>
      <c r="AD60" s="149"/>
      <c r="AE60" s="149"/>
      <c r="AF60" s="149"/>
      <c r="AG60" s="4"/>
      <c r="AH60" s="4"/>
      <c r="AI60" s="4"/>
      <c r="AJ60" s="12"/>
      <c r="AK60" s="12"/>
      <c r="AL60" s="12"/>
      <c r="AM60" s="4"/>
      <c r="AN60" s="4"/>
      <c r="AO60" s="4"/>
      <c r="AP60" s="6"/>
      <c r="AQ60" s="6"/>
      <c r="AR60" s="6"/>
      <c r="AS60" s="3">
        <f>(K60*'Estimation Matrix'!$D$16)+(L60*'Estimation Matrix'!$E$16)+(M60*'Estimation Matrix'!$F$16)+(N60*'Estimation Matrix'!$G$16)+(O60*'Estimation Matrix'!$H$16)+(P60*'Estimation Matrix'!$I$16)+(Q60*'Estimation Matrix'!$J$16)+(R60*'Estimation Matrix'!$K$16)+(S60*'Estimation Matrix'!$L$16)+(T60*'Estimation Matrix'!$M$16)+(U60*'Estimation Matrix'!$N$16)+(V60*'Estimation Matrix'!$O$16)+(W60*'Estimation Matrix'!$P$16)+(X60*'Estimation Matrix'!$Q$16)+(Y60*'Estimation Matrix'!$R$16)+(Z60*'Estimation Matrix'!$S$16)+(AA60*'Estimation Matrix'!$T$16)+(AB60*'Estimation Matrix'!$U$16)+(AC60*'Estimation Matrix'!$V$16)+(AD60*'Estimation Matrix'!$W$16)+(AE60*'Estimation Matrix'!$X$16)+(AF60*'Estimation Matrix'!$Y$16)+(AG60*'Estimation Matrix'!$Z$16)+(AH60*'Estimation Matrix'!$AA$16)+(AI60*'Estimation Matrix'!$AB$16)+(AJ60*'Estimation Matrix'!$AC$16)+(AK60*'Estimation Matrix'!$AD$16)+(AL60*'Estimation Matrix'!$AE$16)+(AM60*'Estimation Matrix'!$AF$16)+(AN60*'Estimation Matrix'!$AG$16)+(AO60*'Estimation Matrix'!$AH$16)</f>
        <v>0</v>
      </c>
      <c r="AT60" s="3">
        <f>(AP60*'Estimation Matrix'!$AI$16)+(AQ60*'Estimation Matrix'!$AJ$16)+(AR60*'Estimation Matrix'!$AK$16)</f>
        <v>0</v>
      </c>
      <c r="AU60" s="38"/>
      <c r="AV60" s="38"/>
      <c r="AW60" s="38"/>
      <c r="AX60" s="41"/>
      <c r="BR60" s="32"/>
    </row>
    <row r="61" spans="1:70" s="17" customFormat="1" ht="135.75">
      <c r="A61" s="216" t="s">
        <v>142</v>
      </c>
      <c r="B61" s="208" t="s">
        <v>143</v>
      </c>
      <c r="C61" s="208" t="s">
        <v>55</v>
      </c>
      <c r="D61" s="223"/>
      <c r="E61" s="223"/>
      <c r="F61" s="223"/>
      <c r="G61" s="48" t="s">
        <v>144</v>
      </c>
      <c r="H61" s="224"/>
      <c r="I61" s="9"/>
      <c r="J61" s="146"/>
      <c r="K61" s="4"/>
      <c r="L61" s="4">
        <v>1</v>
      </c>
      <c r="M61" s="4"/>
      <c r="N61" s="149"/>
      <c r="O61" s="149"/>
      <c r="P61" s="149"/>
      <c r="Q61" s="149"/>
      <c r="R61" s="4"/>
      <c r="S61" s="4"/>
      <c r="T61" s="4"/>
      <c r="U61" s="4"/>
      <c r="V61" s="149"/>
      <c r="W61" s="149"/>
      <c r="X61" s="149"/>
      <c r="Y61" s="149"/>
      <c r="Z61" s="4"/>
      <c r="AA61" s="4"/>
      <c r="AB61" s="4"/>
      <c r="AC61" s="4"/>
      <c r="AD61" s="149"/>
      <c r="AE61" s="149"/>
      <c r="AF61" s="149">
        <v>2</v>
      </c>
      <c r="AG61" s="4"/>
      <c r="AH61" s="4"/>
      <c r="AI61" s="4"/>
      <c r="AJ61" s="12"/>
      <c r="AK61" s="12"/>
      <c r="AL61" s="12"/>
      <c r="AM61" s="4"/>
      <c r="AN61" s="4">
        <v>2</v>
      </c>
      <c r="AO61" s="4"/>
      <c r="AP61" s="6"/>
      <c r="AQ61" s="6"/>
      <c r="AR61" s="6"/>
      <c r="AS61" s="3">
        <f>(K61*'Estimation Matrix'!$D$16)+(L61*'Estimation Matrix'!$E$16)+(M61*'Estimation Matrix'!$F$16)+(N61*'Estimation Matrix'!$G$16)+(O61*'Estimation Matrix'!$H$16)+(P61*'Estimation Matrix'!$I$16)+(Q61*'Estimation Matrix'!$J$16)+(R61*'Estimation Matrix'!$K$16)+(S61*'Estimation Matrix'!$L$16)+(T61*'Estimation Matrix'!$M$16)+(U61*'Estimation Matrix'!$N$16)+(V61*'Estimation Matrix'!$O$16)+(W61*'Estimation Matrix'!$P$16)+(X61*'Estimation Matrix'!$Q$16)+(Y61*'Estimation Matrix'!$R$16)+(Z61*'Estimation Matrix'!$S$16)+(AA61*'Estimation Matrix'!$T$16)+(AB61*'Estimation Matrix'!$U$16)+(AC61*'Estimation Matrix'!$V$16)+(AD61*'Estimation Matrix'!$W$16)+(AE61*'Estimation Matrix'!$X$16)+(AF61*'Estimation Matrix'!$Y$16)+(AG61*'Estimation Matrix'!$Z$16)+(AH61*'Estimation Matrix'!$AA$16)+(AI61*'Estimation Matrix'!$AB$16)+(AJ61*'Estimation Matrix'!$AC$16)+(AK61*'Estimation Matrix'!$AD$16)+(AL61*'Estimation Matrix'!$AE$16)+(AM61*'Estimation Matrix'!$AF$16)+(AN61*'Estimation Matrix'!$AG$16)+(AO61*'Estimation Matrix'!$AH$16)</f>
        <v>23.36</v>
      </c>
      <c r="AT61" s="3">
        <f>(AP61*'Estimation Matrix'!$AI$16)+(AQ61*'Estimation Matrix'!$AJ$16)+(AR61*'Estimation Matrix'!$AK$16)</f>
        <v>0</v>
      </c>
      <c r="AU61" s="38"/>
      <c r="AV61" s="38"/>
      <c r="AW61" s="38"/>
      <c r="AX61" s="41"/>
      <c r="BR61" s="32"/>
    </row>
    <row r="62" spans="1:70" s="17" customFormat="1" ht="135.75">
      <c r="A62" s="216" t="s">
        <v>145</v>
      </c>
      <c r="B62" s="208" t="s">
        <v>146</v>
      </c>
      <c r="C62" s="208" t="s">
        <v>55</v>
      </c>
      <c r="D62" s="223"/>
      <c r="E62" s="223"/>
      <c r="F62" s="223"/>
      <c r="G62" s="48" t="s">
        <v>144</v>
      </c>
      <c r="H62" s="224"/>
      <c r="I62" s="9"/>
      <c r="J62" s="146"/>
      <c r="K62" s="4"/>
      <c r="L62" s="4">
        <v>1</v>
      </c>
      <c r="M62" s="4"/>
      <c r="N62" s="149"/>
      <c r="O62" s="149"/>
      <c r="P62" s="149"/>
      <c r="Q62" s="149"/>
      <c r="R62" s="4"/>
      <c r="S62" s="4"/>
      <c r="T62" s="4"/>
      <c r="U62" s="4"/>
      <c r="V62" s="149"/>
      <c r="W62" s="149"/>
      <c r="X62" s="149"/>
      <c r="Y62" s="149"/>
      <c r="Z62" s="4"/>
      <c r="AA62" s="4"/>
      <c r="AB62" s="4"/>
      <c r="AC62" s="4"/>
      <c r="AD62" s="149"/>
      <c r="AE62" s="149"/>
      <c r="AF62" s="149">
        <v>2</v>
      </c>
      <c r="AG62" s="4"/>
      <c r="AH62" s="4"/>
      <c r="AI62" s="4"/>
      <c r="AJ62" s="12"/>
      <c r="AK62" s="12"/>
      <c r="AL62" s="12"/>
      <c r="AM62" s="4"/>
      <c r="AN62" s="4">
        <v>2</v>
      </c>
      <c r="AO62" s="4"/>
      <c r="AP62" s="6"/>
      <c r="AQ62" s="6"/>
      <c r="AR62" s="6"/>
      <c r="AS62" s="3">
        <f>(K62*'Estimation Matrix'!$D$16)+(L62*'Estimation Matrix'!$E$16)+(M62*'Estimation Matrix'!$F$16)+(N62*'Estimation Matrix'!$G$16)+(O62*'Estimation Matrix'!$H$16)+(P62*'Estimation Matrix'!$I$16)+(Q62*'Estimation Matrix'!$J$16)+(R62*'Estimation Matrix'!$K$16)+(S62*'Estimation Matrix'!$L$16)+(T62*'Estimation Matrix'!$M$16)+(U62*'Estimation Matrix'!$N$16)+(V62*'Estimation Matrix'!$O$16)+(W62*'Estimation Matrix'!$P$16)+(X62*'Estimation Matrix'!$Q$16)+(Y62*'Estimation Matrix'!$R$16)+(Z62*'Estimation Matrix'!$S$16)+(AA62*'Estimation Matrix'!$T$16)+(AB62*'Estimation Matrix'!$U$16)+(AC62*'Estimation Matrix'!$V$16)+(AD62*'Estimation Matrix'!$W$16)+(AE62*'Estimation Matrix'!$X$16)+(AF62*'Estimation Matrix'!$Y$16)+(AG62*'Estimation Matrix'!$Z$16)+(AH62*'Estimation Matrix'!$AA$16)+(AI62*'Estimation Matrix'!$AB$16)+(AJ62*'Estimation Matrix'!$AC$16)+(AK62*'Estimation Matrix'!$AD$16)+(AL62*'Estimation Matrix'!$AE$16)+(AM62*'Estimation Matrix'!$AF$16)+(AN62*'Estimation Matrix'!$AG$16)+(AO62*'Estimation Matrix'!$AH$16)</f>
        <v>23.36</v>
      </c>
      <c r="AT62" s="3">
        <f>(AP62*'Estimation Matrix'!$AI$16)+(AQ62*'Estimation Matrix'!$AJ$16)+(AR62*'Estimation Matrix'!$AK$16)</f>
        <v>0</v>
      </c>
      <c r="AU62" s="38"/>
      <c r="AV62" s="38"/>
      <c r="AW62" s="38"/>
      <c r="AX62" s="41"/>
      <c r="BR62" s="32"/>
    </row>
    <row r="63" spans="1:70" s="17" customFormat="1" ht="105.75">
      <c r="A63" s="216" t="s">
        <v>147</v>
      </c>
      <c r="B63" s="208" t="s">
        <v>146</v>
      </c>
      <c r="C63" s="208" t="s">
        <v>55</v>
      </c>
      <c r="D63" s="223"/>
      <c r="E63" s="223"/>
      <c r="F63" s="223"/>
      <c r="G63" s="48" t="s">
        <v>144</v>
      </c>
      <c r="H63" s="224"/>
      <c r="I63" s="9"/>
      <c r="J63" s="146"/>
      <c r="K63" s="4"/>
      <c r="L63" s="4">
        <v>2</v>
      </c>
      <c r="M63" s="4"/>
      <c r="N63" s="149"/>
      <c r="O63" s="149"/>
      <c r="P63" s="149"/>
      <c r="Q63" s="149"/>
      <c r="R63" s="4"/>
      <c r="S63" s="4"/>
      <c r="T63" s="4"/>
      <c r="U63" s="4"/>
      <c r="V63" s="149"/>
      <c r="W63" s="149"/>
      <c r="X63" s="149"/>
      <c r="Y63" s="149"/>
      <c r="Z63" s="4"/>
      <c r="AA63" s="4"/>
      <c r="AB63" s="4"/>
      <c r="AC63" s="4"/>
      <c r="AD63" s="149"/>
      <c r="AE63" s="149"/>
      <c r="AF63" s="149">
        <v>2</v>
      </c>
      <c r="AG63" s="4"/>
      <c r="AH63" s="4"/>
      <c r="AI63" s="4"/>
      <c r="AJ63" s="12"/>
      <c r="AK63" s="12"/>
      <c r="AL63" s="12"/>
      <c r="AM63" s="4"/>
      <c r="AN63" s="4">
        <v>2</v>
      </c>
      <c r="AO63" s="4"/>
      <c r="AP63" s="6"/>
      <c r="AQ63" s="6"/>
      <c r="AR63" s="6"/>
      <c r="AS63" s="3">
        <f>(K63*'Estimation Matrix'!$D$16)+(L63*'Estimation Matrix'!$E$16)+(M63*'Estimation Matrix'!$F$16)+(N63*'Estimation Matrix'!$G$16)+(O63*'Estimation Matrix'!$H$16)+(P63*'Estimation Matrix'!$I$16)+(Q63*'Estimation Matrix'!$J$16)+(R63*'Estimation Matrix'!$K$16)+(S63*'Estimation Matrix'!$L$16)+(T63*'Estimation Matrix'!$M$16)+(U63*'Estimation Matrix'!$N$16)+(V63*'Estimation Matrix'!$O$16)+(W63*'Estimation Matrix'!$P$16)+(X63*'Estimation Matrix'!$Q$16)+(Y63*'Estimation Matrix'!$R$16)+(Z63*'Estimation Matrix'!$S$16)+(AA63*'Estimation Matrix'!$T$16)+(AB63*'Estimation Matrix'!$U$16)+(AC63*'Estimation Matrix'!$V$16)+(AD63*'Estimation Matrix'!$W$16)+(AE63*'Estimation Matrix'!$X$16)+(AF63*'Estimation Matrix'!$Y$16)+(AG63*'Estimation Matrix'!$Z$16)+(AH63*'Estimation Matrix'!$AA$16)+(AI63*'Estimation Matrix'!$AB$16)+(AJ63*'Estimation Matrix'!$AC$16)+(AK63*'Estimation Matrix'!$AD$16)+(AL63*'Estimation Matrix'!$AE$16)+(AM63*'Estimation Matrix'!$AF$16)+(AN63*'Estimation Matrix'!$AG$16)+(AO63*'Estimation Matrix'!$AH$16)</f>
        <v>25.36</v>
      </c>
      <c r="AT63" s="3">
        <f>(AP63*'Estimation Matrix'!$AI$16)+(AQ63*'Estimation Matrix'!$AJ$16)+(AR63*'Estimation Matrix'!$AK$16)</f>
        <v>0</v>
      </c>
      <c r="AU63" s="38"/>
      <c r="AV63" s="38"/>
      <c r="AW63" s="38"/>
      <c r="AX63" s="41"/>
      <c r="BR63" s="32"/>
    </row>
    <row r="64" spans="1:70" s="17" customFormat="1" ht="167.25">
      <c r="A64" s="216" t="s">
        <v>148</v>
      </c>
      <c r="B64" s="48" t="s">
        <v>149</v>
      </c>
      <c r="C64" s="208" t="s">
        <v>55</v>
      </c>
      <c r="D64" s="223"/>
      <c r="E64" s="223"/>
      <c r="F64" s="223"/>
      <c r="G64" s="48" t="s">
        <v>150</v>
      </c>
      <c r="H64" s="224"/>
      <c r="I64" s="9"/>
      <c r="J64" s="146"/>
      <c r="K64" s="4">
        <v>4</v>
      </c>
      <c r="L64" s="4"/>
      <c r="M64" s="4"/>
      <c r="N64" s="149"/>
      <c r="O64" s="149"/>
      <c r="P64" s="149">
        <v>1</v>
      </c>
      <c r="Q64" s="149"/>
      <c r="R64" s="4"/>
      <c r="S64" s="4"/>
      <c r="T64" s="4"/>
      <c r="U64" s="4"/>
      <c r="V64" s="149"/>
      <c r="W64" s="149"/>
      <c r="X64" s="149"/>
      <c r="Y64" s="149"/>
      <c r="Z64" s="4"/>
      <c r="AA64" s="4"/>
      <c r="AB64" s="4"/>
      <c r="AC64" s="4"/>
      <c r="AD64" s="149"/>
      <c r="AE64" s="149"/>
      <c r="AF64" s="149"/>
      <c r="AG64" s="4"/>
      <c r="AH64" s="4"/>
      <c r="AI64" s="4"/>
      <c r="AJ64" s="12"/>
      <c r="AK64" s="12"/>
      <c r="AL64" s="12"/>
      <c r="AM64" s="4">
        <v>4</v>
      </c>
      <c r="AN64" s="4"/>
      <c r="AO64" s="4"/>
      <c r="AP64" s="6"/>
      <c r="AQ64" s="6"/>
      <c r="AR64" s="6"/>
      <c r="AS64" s="3">
        <f>(K64*'Estimation Matrix'!$D$16)+(L64*'Estimation Matrix'!$E$16)+(M64*'Estimation Matrix'!$F$16)+(N64*'Estimation Matrix'!$G$16)+(O64*'Estimation Matrix'!$H$16)+(P64*'Estimation Matrix'!$I$16)+(Q64*'Estimation Matrix'!$J$16)+(R64*'Estimation Matrix'!$K$16)+(S64*'Estimation Matrix'!$L$16)+(T64*'Estimation Matrix'!$M$16)+(U64*'Estimation Matrix'!$N$16)+(V64*'Estimation Matrix'!$O$16)+(W64*'Estimation Matrix'!$P$16)+(X64*'Estimation Matrix'!$Q$16)+(Y64*'Estimation Matrix'!$R$16)+(Z64*'Estimation Matrix'!$S$16)+(AA64*'Estimation Matrix'!$T$16)+(AB64*'Estimation Matrix'!$U$16)+(AC64*'Estimation Matrix'!$V$16)+(AD64*'Estimation Matrix'!$W$16)+(AE64*'Estimation Matrix'!$X$16)+(AF64*'Estimation Matrix'!$Y$16)+(AG64*'Estimation Matrix'!$Z$16)+(AH64*'Estimation Matrix'!$AA$16)+(AI64*'Estimation Matrix'!$AB$16)+(AJ64*'Estimation Matrix'!$AC$16)+(AK64*'Estimation Matrix'!$AD$16)+(AL64*'Estimation Matrix'!$AE$16)+(AM64*'Estimation Matrix'!$AF$16)+(AN64*'Estimation Matrix'!$AG$16)+(AO64*'Estimation Matrix'!$AH$16)</f>
        <v>17.8</v>
      </c>
      <c r="AT64" s="3">
        <f>(AP64*'Estimation Matrix'!$AI$16)+(AQ64*'Estimation Matrix'!$AJ$16)+(AR64*'Estimation Matrix'!$AK$16)</f>
        <v>0</v>
      </c>
      <c r="AU64" s="38"/>
      <c r="AV64" s="38"/>
      <c r="AW64" s="38"/>
      <c r="AX64" s="41"/>
      <c r="BR64" s="32"/>
    </row>
    <row r="65" spans="1:70" s="17" customFormat="1">
      <c r="A65" s="212"/>
      <c r="B65" s="53"/>
      <c r="C65" s="53"/>
      <c r="D65" s="53"/>
      <c r="E65" s="53"/>
      <c r="F65" s="53"/>
      <c r="G65" s="54"/>
      <c r="H65" s="54"/>
      <c r="I65" s="55"/>
      <c r="J65" s="40"/>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41"/>
      <c r="BR65" s="32"/>
    </row>
    <row r="66" spans="1:70" s="17" customFormat="1">
      <c r="A66" s="36"/>
      <c r="B66" s="37"/>
      <c r="C66" s="37"/>
      <c r="D66" s="37"/>
      <c r="E66" s="37"/>
      <c r="F66" s="37"/>
      <c r="G66" s="38"/>
      <c r="H66" s="38"/>
      <c r="I66" s="40"/>
      <c r="J66" s="40"/>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41"/>
      <c r="BR66" s="32"/>
    </row>
    <row r="67" spans="1:70" s="17" customFormat="1">
      <c r="A67" s="36"/>
      <c r="B67" s="37"/>
      <c r="C67" s="37"/>
      <c r="D67" s="37"/>
      <c r="E67" s="37"/>
      <c r="F67" s="37"/>
      <c r="G67" s="38"/>
      <c r="H67" s="38"/>
      <c r="I67" s="40"/>
      <c r="J67" s="40"/>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41"/>
      <c r="BR67" s="32"/>
    </row>
    <row r="68" spans="1:70" s="17" customFormat="1">
      <c r="A68" s="36"/>
      <c r="B68" s="37"/>
      <c r="C68" s="37"/>
      <c r="D68" s="37"/>
      <c r="E68" s="37"/>
      <c r="F68" s="37"/>
      <c r="G68" s="38"/>
      <c r="H68" s="38"/>
      <c r="I68" s="40"/>
      <c r="J68" s="40"/>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41"/>
      <c r="BR68" s="32"/>
    </row>
    <row r="69" spans="1:70" s="17" customFormat="1">
      <c r="A69" s="36"/>
      <c r="B69" s="37"/>
      <c r="C69" s="37"/>
      <c r="D69" s="37"/>
      <c r="E69" s="37"/>
      <c r="F69" s="37"/>
      <c r="G69" s="38"/>
      <c r="H69" s="38"/>
      <c r="I69" s="40"/>
      <c r="J69" s="40"/>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41"/>
      <c r="BR69" s="32"/>
    </row>
    <row r="70" spans="1:70" s="17" customFormat="1">
      <c r="A70" s="36"/>
      <c r="B70" s="37"/>
      <c r="C70" s="37"/>
      <c r="D70" s="37"/>
      <c r="E70" s="37"/>
      <c r="F70" s="37"/>
      <c r="G70" s="38"/>
      <c r="H70" s="38"/>
      <c r="I70" s="40"/>
      <c r="J70" s="40"/>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41"/>
      <c r="BR70" s="32"/>
    </row>
    <row r="71" spans="1:70" s="17" customFormat="1">
      <c r="A71" s="36"/>
      <c r="B71" s="37"/>
      <c r="C71" s="37"/>
      <c r="D71" s="37"/>
      <c r="E71" s="37"/>
      <c r="F71" s="37"/>
      <c r="G71" s="38"/>
      <c r="H71" s="38"/>
      <c r="I71" s="40"/>
      <c r="J71" s="40"/>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41"/>
      <c r="BR71" s="32"/>
    </row>
    <row r="72" spans="1:70" s="17" customFormat="1">
      <c r="A72" s="36"/>
      <c r="B72" s="37"/>
      <c r="C72" s="37"/>
      <c r="D72" s="37"/>
      <c r="E72" s="37"/>
      <c r="F72" s="37"/>
      <c r="G72" s="38"/>
      <c r="H72" s="38"/>
      <c r="I72" s="40"/>
      <c r="J72" s="40"/>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41"/>
      <c r="BR72" s="32"/>
    </row>
    <row r="73" spans="1:70" s="17" customFormat="1">
      <c r="A73" s="36"/>
      <c r="B73" s="37"/>
      <c r="C73" s="37"/>
      <c r="D73" s="37"/>
      <c r="E73" s="37"/>
      <c r="F73" s="37"/>
      <c r="G73" s="38"/>
      <c r="H73" s="38"/>
      <c r="I73" s="40"/>
      <c r="J73" s="40"/>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41"/>
      <c r="BR73" s="32"/>
    </row>
    <row r="74" spans="1:70" s="17" customFormat="1">
      <c r="A74" s="36"/>
      <c r="B74" s="37"/>
      <c r="C74" s="37"/>
      <c r="D74" s="37"/>
      <c r="E74" s="37"/>
      <c r="F74" s="37"/>
      <c r="G74" s="38"/>
      <c r="H74" s="38"/>
      <c r="I74" s="40"/>
      <c r="J74" s="40"/>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41"/>
      <c r="BR74" s="32"/>
    </row>
    <row r="75" spans="1:70" s="17" customFormat="1">
      <c r="A75" s="36"/>
      <c r="B75" s="37"/>
      <c r="C75" s="37"/>
      <c r="D75" s="37"/>
      <c r="E75" s="37"/>
      <c r="F75" s="37"/>
      <c r="G75" s="38"/>
      <c r="H75" s="38"/>
      <c r="I75" s="40"/>
      <c r="J75" s="40"/>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41"/>
      <c r="BR75" s="32"/>
    </row>
    <row r="76" spans="1:70" s="17" customFormat="1">
      <c r="A76" s="36"/>
      <c r="B76" s="37"/>
      <c r="C76" s="37"/>
      <c r="D76" s="37"/>
      <c r="E76" s="37"/>
      <c r="F76" s="37"/>
      <c r="G76" s="38"/>
      <c r="H76" s="38"/>
      <c r="I76" s="40"/>
      <c r="J76" s="40"/>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41"/>
      <c r="BR76" s="32"/>
    </row>
    <row r="77" spans="1:70" s="17" customFormat="1">
      <c r="A77" s="36"/>
      <c r="B77" s="37"/>
      <c r="C77" s="37"/>
      <c r="D77" s="37"/>
      <c r="E77" s="37"/>
      <c r="F77" s="37"/>
      <c r="G77" s="38"/>
      <c r="H77" s="38"/>
      <c r="I77" s="40"/>
      <c r="J77" s="40"/>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41"/>
      <c r="BR77" s="32"/>
    </row>
    <row r="78" spans="1:70" s="17" customFormat="1">
      <c r="A78" s="36"/>
      <c r="B78" s="37"/>
      <c r="C78" s="37"/>
      <c r="D78" s="37"/>
      <c r="E78" s="37"/>
      <c r="F78" s="37"/>
      <c r="G78" s="38"/>
      <c r="H78" s="38"/>
      <c r="I78" s="40"/>
      <c r="J78" s="40"/>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41"/>
      <c r="BR78" s="32"/>
    </row>
    <row r="79" spans="1:70" s="17" customFormat="1">
      <c r="A79" s="36"/>
      <c r="B79" s="37"/>
      <c r="C79" s="37"/>
      <c r="D79" s="37"/>
      <c r="E79" s="37"/>
      <c r="F79" s="37"/>
      <c r="G79" s="38"/>
      <c r="H79" s="38"/>
      <c r="I79" s="40"/>
      <c r="J79" s="40"/>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41"/>
      <c r="BR79" s="32"/>
    </row>
    <row r="80" spans="1:70" s="17" customFormat="1">
      <c r="A80" s="36"/>
      <c r="B80" s="37"/>
      <c r="C80" s="37"/>
      <c r="D80" s="37"/>
      <c r="E80" s="37"/>
      <c r="F80" s="37"/>
      <c r="G80" s="38"/>
      <c r="H80" s="38"/>
      <c r="I80" s="40"/>
      <c r="J80" s="40"/>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41"/>
      <c r="BR80" s="32"/>
    </row>
    <row r="81" spans="1:70" s="17" customFormat="1">
      <c r="A81" s="36"/>
      <c r="B81" s="37"/>
      <c r="C81" s="37"/>
      <c r="D81" s="37"/>
      <c r="E81" s="37"/>
      <c r="F81" s="37"/>
      <c r="G81" s="38"/>
      <c r="H81" s="38"/>
      <c r="I81" s="40"/>
      <c r="J81" s="40"/>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41"/>
      <c r="BR81" s="32"/>
    </row>
    <row r="82" spans="1:70" s="17" customFormat="1">
      <c r="A82" s="36"/>
      <c r="B82" s="37"/>
      <c r="C82" s="37"/>
      <c r="D82" s="37"/>
      <c r="E82" s="37"/>
      <c r="F82" s="37"/>
      <c r="G82" s="38"/>
      <c r="H82" s="38"/>
      <c r="I82" s="40"/>
      <c r="J82" s="40"/>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41"/>
      <c r="BR82" s="32"/>
    </row>
    <row r="83" spans="1:70" s="17" customFormat="1">
      <c r="A83" s="36"/>
      <c r="B83" s="37"/>
      <c r="C83" s="37"/>
      <c r="D83" s="37"/>
      <c r="E83" s="37"/>
      <c r="F83" s="37"/>
      <c r="G83" s="38"/>
      <c r="H83" s="38"/>
      <c r="I83" s="40"/>
      <c r="J83" s="40"/>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41"/>
      <c r="BR83" s="32"/>
    </row>
    <row r="84" spans="1:70" s="17" customFormat="1">
      <c r="A84" s="36"/>
      <c r="B84" s="37"/>
      <c r="C84" s="37"/>
      <c r="D84" s="37"/>
      <c r="E84" s="37"/>
      <c r="F84" s="37"/>
      <c r="G84" s="38"/>
      <c r="H84" s="38"/>
      <c r="I84" s="40"/>
      <c r="J84" s="40"/>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41"/>
      <c r="BR84" s="32"/>
    </row>
    <row r="85" spans="1:70" s="17" customFormat="1">
      <c r="A85" s="36"/>
      <c r="B85" s="37"/>
      <c r="C85" s="37"/>
      <c r="D85" s="37"/>
      <c r="E85" s="37"/>
      <c r="F85" s="37"/>
      <c r="G85" s="38"/>
      <c r="H85" s="38"/>
      <c r="I85" s="40"/>
      <c r="J85" s="40"/>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41"/>
      <c r="BR85" s="32"/>
    </row>
    <row r="86" spans="1:70" s="17" customFormat="1">
      <c r="A86" s="36"/>
      <c r="B86" s="37"/>
      <c r="C86" s="37"/>
      <c r="D86" s="37"/>
      <c r="E86" s="37"/>
      <c r="F86" s="37"/>
      <c r="G86" s="38"/>
      <c r="H86" s="38"/>
      <c r="I86" s="40"/>
      <c r="J86" s="40"/>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41"/>
      <c r="BR86" s="32"/>
    </row>
    <row r="87" spans="1:70" s="17" customFormat="1">
      <c r="A87" s="36"/>
      <c r="B87" s="37"/>
      <c r="C87" s="37"/>
      <c r="D87" s="37"/>
      <c r="E87" s="37"/>
      <c r="F87" s="37"/>
      <c r="G87" s="38"/>
      <c r="H87" s="38"/>
      <c r="I87" s="40"/>
      <c r="J87" s="40"/>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41"/>
      <c r="BR87" s="32"/>
    </row>
    <row r="88" spans="1:70" s="17" customFormat="1">
      <c r="A88" s="36"/>
      <c r="B88" s="37"/>
      <c r="C88" s="37"/>
      <c r="D88" s="37"/>
      <c r="E88" s="37"/>
      <c r="F88" s="37"/>
      <c r="G88" s="38"/>
      <c r="H88" s="38"/>
      <c r="I88" s="40"/>
      <c r="J88" s="40"/>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41"/>
      <c r="BR88" s="32"/>
    </row>
    <row r="89" spans="1:70" s="17" customFormat="1">
      <c r="A89" s="36"/>
      <c r="B89" s="37"/>
      <c r="C89" s="37"/>
      <c r="D89" s="37"/>
      <c r="E89" s="37"/>
      <c r="F89" s="37"/>
      <c r="G89" s="38"/>
      <c r="H89" s="38"/>
      <c r="I89" s="40"/>
      <c r="J89" s="40"/>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41"/>
      <c r="BR89" s="32"/>
    </row>
    <row r="90" spans="1:70" s="17" customFormat="1">
      <c r="A90" s="36"/>
      <c r="B90" s="37"/>
      <c r="C90" s="37"/>
      <c r="D90" s="37"/>
      <c r="E90" s="37"/>
      <c r="F90" s="37"/>
      <c r="G90" s="38"/>
      <c r="H90" s="38"/>
      <c r="I90" s="40"/>
      <c r="J90" s="40"/>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41"/>
      <c r="BR90" s="32"/>
    </row>
    <row r="91" spans="1:70" s="17" customFormat="1">
      <c r="A91" s="36"/>
      <c r="B91" s="37"/>
      <c r="C91" s="37"/>
      <c r="D91" s="37"/>
      <c r="E91" s="37"/>
      <c r="F91" s="37"/>
      <c r="G91" s="38"/>
      <c r="H91" s="38"/>
      <c r="I91" s="40"/>
      <c r="J91" s="40"/>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41"/>
      <c r="BR91" s="32"/>
    </row>
    <row r="92" spans="1:70" s="17" customFormat="1">
      <c r="A92" s="36"/>
      <c r="B92" s="37"/>
      <c r="C92" s="37"/>
      <c r="D92" s="37"/>
      <c r="E92" s="37"/>
      <c r="F92" s="37"/>
      <c r="G92" s="38"/>
      <c r="H92" s="38"/>
      <c r="I92" s="40"/>
      <c r="J92" s="40"/>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41"/>
      <c r="BR92" s="32"/>
    </row>
    <row r="93" spans="1:70" s="17" customFormat="1">
      <c r="A93" s="36"/>
      <c r="B93" s="37"/>
      <c r="C93" s="37"/>
      <c r="D93" s="37"/>
      <c r="E93" s="37"/>
      <c r="F93" s="37"/>
      <c r="G93" s="38"/>
      <c r="H93" s="38"/>
      <c r="I93" s="40"/>
      <c r="J93" s="40"/>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41"/>
      <c r="BR93" s="32"/>
    </row>
    <row r="94" spans="1:70" s="17" customFormat="1">
      <c r="A94" s="36"/>
      <c r="B94" s="37"/>
      <c r="C94" s="37"/>
      <c r="D94" s="37"/>
      <c r="E94" s="37"/>
      <c r="F94" s="37"/>
      <c r="G94" s="38"/>
      <c r="H94" s="38"/>
      <c r="I94" s="40"/>
      <c r="J94" s="40"/>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41"/>
      <c r="BR94" s="32"/>
    </row>
    <row r="95" spans="1:70" s="17" customFormat="1">
      <c r="A95" s="36"/>
      <c r="B95" s="37"/>
      <c r="C95" s="37"/>
      <c r="D95" s="37"/>
      <c r="E95" s="37"/>
      <c r="F95" s="37"/>
      <c r="G95" s="38"/>
      <c r="H95" s="38"/>
      <c r="I95" s="40"/>
      <c r="J95" s="40"/>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41"/>
      <c r="BR95" s="32"/>
    </row>
    <row r="96" spans="1:70" s="17" customFormat="1">
      <c r="A96" s="36"/>
      <c r="B96" s="37"/>
      <c r="C96" s="37"/>
      <c r="D96" s="37"/>
      <c r="E96" s="37"/>
      <c r="F96" s="37"/>
      <c r="G96" s="38"/>
      <c r="H96" s="38"/>
      <c r="I96" s="40"/>
      <c r="J96" s="40"/>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41"/>
      <c r="BR96" s="32"/>
    </row>
    <row r="97" spans="1:70" s="17" customFormat="1">
      <c r="A97" s="36"/>
      <c r="B97" s="37"/>
      <c r="C97" s="37"/>
      <c r="D97" s="37"/>
      <c r="E97" s="37"/>
      <c r="F97" s="37"/>
      <c r="G97" s="38"/>
      <c r="H97" s="38"/>
      <c r="I97" s="40"/>
      <c r="J97" s="40"/>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41"/>
      <c r="BR97" s="32"/>
    </row>
    <row r="98" spans="1:70" s="17" customFormat="1">
      <c r="A98" s="36"/>
      <c r="B98" s="37"/>
      <c r="C98" s="37"/>
      <c r="D98" s="37"/>
      <c r="E98" s="37"/>
      <c r="F98" s="37"/>
      <c r="G98" s="38"/>
      <c r="H98" s="38"/>
      <c r="I98" s="40"/>
      <c r="J98" s="40"/>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41"/>
      <c r="BR98" s="32"/>
    </row>
    <row r="99" spans="1:70" s="17" customFormat="1">
      <c r="A99" s="36"/>
      <c r="B99" s="37"/>
      <c r="C99" s="37"/>
      <c r="D99" s="37"/>
      <c r="E99" s="37"/>
      <c r="F99" s="37"/>
      <c r="G99" s="38"/>
      <c r="H99" s="38"/>
      <c r="I99" s="40"/>
      <c r="J99" s="40"/>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41"/>
      <c r="BR99" s="32"/>
    </row>
    <row r="100" spans="1:70" s="17" customFormat="1">
      <c r="A100" s="36"/>
      <c r="B100" s="37"/>
      <c r="C100" s="37"/>
      <c r="D100" s="37"/>
      <c r="E100" s="37"/>
      <c r="F100" s="37"/>
      <c r="G100" s="38"/>
      <c r="H100" s="38"/>
      <c r="I100" s="40"/>
      <c r="J100" s="40"/>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41"/>
      <c r="BR100" s="32"/>
    </row>
    <row r="101" spans="1:70" s="17" customFormat="1">
      <c r="A101" s="36"/>
      <c r="B101" s="37"/>
      <c r="C101" s="37"/>
      <c r="D101" s="37"/>
      <c r="E101" s="37"/>
      <c r="F101" s="37"/>
      <c r="G101" s="38"/>
      <c r="H101" s="38"/>
      <c r="I101" s="40"/>
      <c r="J101" s="40"/>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41"/>
      <c r="BR101" s="32"/>
    </row>
    <row r="102" spans="1:70" s="17" customFormat="1">
      <c r="A102" s="36"/>
      <c r="B102" s="37"/>
      <c r="C102" s="37"/>
      <c r="D102" s="37"/>
      <c r="E102" s="37"/>
      <c r="F102" s="37"/>
      <c r="G102" s="38"/>
      <c r="H102" s="38"/>
      <c r="I102" s="40"/>
      <c r="J102" s="40"/>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41"/>
      <c r="BR102" s="32"/>
    </row>
    <row r="103" spans="1:70" s="17" customFormat="1">
      <c r="A103" s="36"/>
      <c r="B103" s="37"/>
      <c r="C103" s="37"/>
      <c r="D103" s="37"/>
      <c r="E103" s="37"/>
      <c r="F103" s="37"/>
      <c r="G103" s="38"/>
      <c r="H103" s="38"/>
      <c r="I103" s="40"/>
      <c r="J103" s="40"/>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41"/>
      <c r="BR103" s="32"/>
    </row>
    <row r="104" spans="1:70" s="17" customFormat="1">
      <c r="A104" s="36"/>
      <c r="B104" s="37"/>
      <c r="C104" s="37"/>
      <c r="D104" s="37"/>
      <c r="E104" s="37"/>
      <c r="F104" s="37"/>
      <c r="G104" s="38"/>
      <c r="H104" s="38"/>
      <c r="I104" s="40"/>
      <c r="J104" s="40"/>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41"/>
      <c r="BR104" s="32"/>
    </row>
    <row r="105" spans="1:70" s="17" customFormat="1">
      <c r="A105" s="36"/>
      <c r="B105" s="37"/>
      <c r="C105" s="37"/>
      <c r="D105" s="37"/>
      <c r="E105" s="37"/>
      <c r="F105" s="37"/>
      <c r="G105" s="38"/>
      <c r="H105" s="38"/>
      <c r="I105" s="40"/>
      <c r="J105" s="40"/>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41"/>
      <c r="BR105" s="32"/>
    </row>
    <row r="106" spans="1:70" s="17" customFormat="1">
      <c r="A106" s="36"/>
      <c r="B106" s="37"/>
      <c r="C106" s="37"/>
      <c r="D106" s="37"/>
      <c r="E106" s="37"/>
      <c r="F106" s="37"/>
      <c r="G106" s="38"/>
      <c r="H106" s="38"/>
      <c r="I106" s="40"/>
      <c r="J106" s="40"/>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41"/>
      <c r="BR106" s="32"/>
    </row>
    <row r="107" spans="1:70" s="17" customFormat="1">
      <c r="A107" s="36"/>
      <c r="B107" s="37"/>
      <c r="C107" s="37"/>
      <c r="D107" s="37"/>
      <c r="E107" s="37"/>
      <c r="F107" s="37"/>
      <c r="G107" s="38"/>
      <c r="H107" s="38"/>
      <c r="I107" s="40"/>
      <c r="J107" s="40"/>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41"/>
      <c r="BR107" s="32"/>
    </row>
    <row r="108" spans="1:70" s="17" customFormat="1">
      <c r="A108" s="36"/>
      <c r="B108" s="37"/>
      <c r="C108" s="37"/>
      <c r="D108" s="37"/>
      <c r="E108" s="37"/>
      <c r="F108" s="37"/>
      <c r="G108" s="38"/>
      <c r="H108" s="38"/>
      <c r="I108" s="40"/>
      <c r="J108" s="40"/>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41"/>
      <c r="BR108" s="32"/>
    </row>
    <row r="109" spans="1:70" s="17" customFormat="1">
      <c r="A109" s="36"/>
      <c r="B109" s="37"/>
      <c r="C109" s="37"/>
      <c r="D109" s="37"/>
      <c r="E109" s="37"/>
      <c r="F109" s="37"/>
      <c r="G109" s="38"/>
      <c r="H109" s="38"/>
      <c r="I109" s="40"/>
      <c r="J109" s="40"/>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41"/>
      <c r="BR109" s="32"/>
    </row>
    <row r="110" spans="1:70" s="17" customFormat="1">
      <c r="A110" s="36"/>
      <c r="B110" s="37"/>
      <c r="C110" s="37"/>
      <c r="D110" s="37"/>
      <c r="E110" s="37"/>
      <c r="F110" s="37"/>
      <c r="G110" s="38"/>
      <c r="H110" s="38"/>
      <c r="I110" s="40"/>
      <c r="J110" s="40"/>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41"/>
      <c r="BR110" s="32"/>
    </row>
    <row r="111" spans="1:70" s="17" customFormat="1">
      <c r="A111" s="36"/>
      <c r="B111" s="37"/>
      <c r="C111" s="37"/>
      <c r="D111" s="37"/>
      <c r="E111" s="37"/>
      <c r="F111" s="37"/>
      <c r="G111" s="38"/>
      <c r="H111" s="38"/>
      <c r="I111" s="40"/>
      <c r="J111" s="40"/>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41"/>
      <c r="BR111" s="32"/>
    </row>
    <row r="112" spans="1:70" s="17" customFormat="1">
      <c r="A112" s="36"/>
      <c r="B112" s="37"/>
      <c r="C112" s="37"/>
      <c r="D112" s="37"/>
      <c r="E112" s="37"/>
      <c r="F112" s="37"/>
      <c r="G112" s="38"/>
      <c r="H112" s="38"/>
      <c r="I112" s="40"/>
      <c r="J112" s="40"/>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41"/>
      <c r="BR112" s="32"/>
    </row>
    <row r="113" spans="1:70" s="17" customFormat="1">
      <c r="A113" s="36"/>
      <c r="B113" s="37"/>
      <c r="C113" s="37"/>
      <c r="D113" s="37"/>
      <c r="E113" s="37"/>
      <c r="F113" s="37"/>
      <c r="G113" s="38"/>
      <c r="H113" s="38"/>
      <c r="I113" s="40"/>
      <c r="J113" s="40"/>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41"/>
      <c r="BR113" s="32"/>
    </row>
    <row r="114" spans="1:70" s="17" customFormat="1">
      <c r="A114" s="36"/>
      <c r="B114" s="37"/>
      <c r="C114" s="37"/>
      <c r="D114" s="37"/>
      <c r="E114" s="37"/>
      <c r="F114" s="37"/>
      <c r="G114" s="38"/>
      <c r="H114" s="38"/>
      <c r="I114" s="40"/>
      <c r="J114" s="40"/>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41"/>
      <c r="BR114" s="32"/>
    </row>
    <row r="115" spans="1:70" s="17" customFormat="1">
      <c r="A115" s="36"/>
      <c r="B115" s="37"/>
      <c r="C115" s="37"/>
      <c r="D115" s="37"/>
      <c r="E115" s="37"/>
      <c r="F115" s="37"/>
      <c r="G115" s="38"/>
      <c r="H115" s="38"/>
      <c r="I115" s="40"/>
      <c r="J115" s="40"/>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41"/>
      <c r="BR115" s="32"/>
    </row>
    <row r="116" spans="1:70" s="17" customFormat="1">
      <c r="A116" s="36"/>
      <c r="B116" s="37"/>
      <c r="C116" s="37"/>
      <c r="D116" s="37"/>
      <c r="E116" s="37"/>
      <c r="F116" s="37"/>
      <c r="G116" s="38"/>
      <c r="H116" s="38"/>
      <c r="I116" s="40"/>
      <c r="J116" s="40"/>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41"/>
      <c r="BR116" s="32"/>
    </row>
    <row r="117" spans="1:70" s="17" customFormat="1">
      <c r="A117" s="36"/>
      <c r="B117" s="37"/>
      <c r="C117" s="37"/>
      <c r="D117" s="37"/>
      <c r="E117" s="37"/>
      <c r="F117" s="37"/>
      <c r="G117" s="38"/>
      <c r="H117" s="38"/>
      <c r="I117" s="40"/>
      <c r="J117" s="40"/>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41"/>
      <c r="BR117" s="32"/>
    </row>
    <row r="118" spans="1:70" s="17" customFormat="1">
      <c r="A118" s="209"/>
      <c r="B118" s="210"/>
      <c r="C118" s="210"/>
      <c r="D118" s="210"/>
      <c r="E118" s="210"/>
      <c r="F118" s="210"/>
      <c r="G118" s="77"/>
      <c r="H118" s="77"/>
      <c r="I118" s="211"/>
      <c r="J118" s="40"/>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41"/>
      <c r="BR118" s="32"/>
    </row>
  </sheetData>
  <mergeCells count="33">
    <mergeCell ref="A13:A14"/>
    <mergeCell ref="A30:A38"/>
    <mergeCell ref="G30:G38"/>
    <mergeCell ref="G39:G53"/>
    <mergeCell ref="G54:G60"/>
    <mergeCell ref="AP9:AR9"/>
    <mergeCell ref="AP10:AR10"/>
    <mergeCell ref="AT10:AT11"/>
    <mergeCell ref="AM10:AO10"/>
    <mergeCell ref="Z10:AC10"/>
    <mergeCell ref="AD10:AF10"/>
    <mergeCell ref="V10:Y10"/>
    <mergeCell ref="AX10:AX11"/>
    <mergeCell ref="AS10:AS11"/>
    <mergeCell ref="AU10:AU11"/>
    <mergeCell ref="AV10:AV11"/>
    <mergeCell ref="AW10:AW11"/>
    <mergeCell ref="K9:U9"/>
    <mergeCell ref="V9:AO9"/>
    <mergeCell ref="A10:A12"/>
    <mergeCell ref="B10:B12"/>
    <mergeCell ref="C10:C12"/>
    <mergeCell ref="D10:D12"/>
    <mergeCell ref="E10:E12"/>
    <mergeCell ref="N10:Q10"/>
    <mergeCell ref="R10:U10"/>
    <mergeCell ref="K10:M10"/>
    <mergeCell ref="F10:F12"/>
    <mergeCell ref="G10:G12"/>
    <mergeCell ref="H10:H12"/>
    <mergeCell ref="I10:I12"/>
    <mergeCell ref="AG10:AI10"/>
    <mergeCell ref="AJ10:AL10"/>
  </mergeCells>
  <conditionalFormatting sqref="Z13:AO64">
    <cfRule type="cellIs" dxfId="52" priority="1568" stopIfTrue="1" operator="greaterThan">
      <formula>0</formula>
    </cfRule>
  </conditionalFormatting>
  <conditionalFormatting sqref="AP13:AR64">
    <cfRule type="cellIs" dxfId="51" priority="1530" stopIfTrue="1" operator="greaterThan">
      <formula>0</formula>
    </cfRule>
    <cfRule type="cellIs" dxfId="50" priority="1531" stopIfTrue="1" operator="greaterThan">
      <formula>0</formula>
    </cfRule>
  </conditionalFormatting>
  <conditionalFormatting sqref="Z55">
    <cfRule type="cellIs" dxfId="49" priority="499" stopIfTrue="1" operator="greaterThan">
      <formula>0</formula>
    </cfRule>
  </conditionalFormatting>
  <conditionalFormatting sqref="Z27">
    <cfRule type="cellIs" dxfId="48" priority="306" stopIfTrue="1" operator="greaterThan">
      <formula>0</formula>
    </cfRule>
  </conditionalFormatting>
  <conditionalFormatting sqref="Z30">
    <cfRule type="cellIs" dxfId="47" priority="309" stopIfTrue="1" operator="greaterThan">
      <formula>0</formula>
    </cfRule>
  </conditionalFormatting>
  <conditionalFormatting sqref="Z40">
    <cfRule type="cellIs" dxfId="46" priority="308" stopIfTrue="1" operator="greaterThan">
      <formula>0</formula>
    </cfRule>
  </conditionalFormatting>
  <conditionalFormatting sqref="Z31">
    <cfRule type="cellIs" dxfId="45" priority="307" stopIfTrue="1" operator="greaterThan">
      <formula>0</formula>
    </cfRule>
  </conditionalFormatting>
  <conditionalFormatting sqref="AL32">
    <cfRule type="cellIs" dxfId="44" priority="305" stopIfTrue="1" operator="greaterThan">
      <formula>0</formula>
    </cfRule>
  </conditionalFormatting>
  <conditionalFormatting sqref="AL39:AL40">
    <cfRule type="cellIs" dxfId="43" priority="304" stopIfTrue="1" operator="greaterThan">
      <formula>0</formula>
    </cfRule>
  </conditionalFormatting>
  <conditionalFormatting sqref="AL33">
    <cfRule type="cellIs" dxfId="42" priority="303" stopIfTrue="1" operator="greaterThan">
      <formula>0</formula>
    </cfRule>
  </conditionalFormatting>
  <conditionalFormatting sqref="AL34">
    <cfRule type="cellIs" dxfId="41" priority="302" stopIfTrue="1" operator="greaterThan">
      <formula>0</formula>
    </cfRule>
  </conditionalFormatting>
  <conditionalFormatting sqref="AL35">
    <cfRule type="cellIs" dxfId="40" priority="301" stopIfTrue="1" operator="greaterThan">
      <formula>0</formula>
    </cfRule>
  </conditionalFormatting>
  <conditionalFormatting sqref="AL31">
    <cfRule type="cellIs" dxfId="39" priority="300" stopIfTrue="1" operator="greaterThan">
      <formula>0</formula>
    </cfRule>
  </conditionalFormatting>
  <conditionalFormatting sqref="R13:U64">
    <cfRule type="cellIs" dxfId="38" priority="12" stopIfTrue="1" operator="greaterThan">
      <formula>0</formula>
    </cfRule>
  </conditionalFormatting>
  <conditionalFormatting sqref="K13:M64">
    <cfRule type="cellIs" dxfId="37" priority="11" stopIfTrue="1" operator="greaterThan">
      <formula>0</formula>
    </cfRule>
  </conditionalFormatting>
  <conditionalFormatting sqref="AH18:AI56">
    <cfRule type="cellIs" dxfId="36" priority="9" stopIfTrue="1" operator="greaterThan">
      <formula>0</formula>
    </cfRule>
    <cfRule type="cellIs" dxfId="35" priority="10" stopIfTrue="1" operator="greaterThan">
      <formula>0</formula>
    </cfRule>
  </conditionalFormatting>
  <conditionalFormatting sqref="V13:V64">
    <cfRule type="cellIs" dxfId="34" priority="8" stopIfTrue="1" operator="greaterThan">
      <formula>0</formula>
    </cfRule>
  </conditionalFormatting>
  <conditionalFormatting sqref="W13:W64">
    <cfRule type="cellIs" dxfId="33" priority="7" stopIfTrue="1" operator="greaterThan">
      <formula>0</formula>
    </cfRule>
  </conditionalFormatting>
  <conditionalFormatting sqref="X13:X64">
    <cfRule type="cellIs" dxfId="32" priority="6" stopIfTrue="1" operator="greaterThan">
      <formula>0</formula>
    </cfRule>
  </conditionalFormatting>
  <conditionalFormatting sqref="Y13:Y64">
    <cfRule type="cellIs" dxfId="31" priority="5" stopIfTrue="1" operator="greaterThan">
      <formula>0</formula>
    </cfRule>
  </conditionalFormatting>
  <conditionalFormatting sqref="Q13:Q64">
    <cfRule type="cellIs" dxfId="30" priority="4" stopIfTrue="1" operator="greaterThan">
      <formula>0</formula>
    </cfRule>
  </conditionalFormatting>
  <conditionalFormatting sqref="P13:P64">
    <cfRule type="cellIs" dxfId="29" priority="3" stopIfTrue="1" operator="greaterThan">
      <formula>0</formula>
    </cfRule>
  </conditionalFormatting>
  <conditionalFormatting sqref="O13:O64">
    <cfRule type="cellIs" dxfId="28" priority="2" stopIfTrue="1" operator="greaterThan">
      <formula>0</formula>
    </cfRule>
  </conditionalFormatting>
  <conditionalFormatting sqref="N13:N64">
    <cfRule type="cellIs" dxfId="27" priority="1" stopIfTrue="1" operator="greaterThan">
      <formula>0</formula>
    </cfRule>
  </conditionalFormatting>
  <dataValidations count="4">
    <dataValidation type="list" allowBlank="1" showInputMessage="1" showErrorMessage="1" sqref="J28 J36 J40 J16 J26 J13 J18:J21 J31:J34 J48" xr:uid="{B3BD4788-380D-400C-87EA-63577D533E31}">
      <formula1>"Standard,Specefic,Market Standard"</formula1>
    </dataValidation>
    <dataValidation type="list" allowBlank="1" showInputMessage="1" showErrorMessage="1" sqref="G38:G49 G13:G35" xr:uid="{249B309B-DB58-4C15-8535-13CB29576D4C}">
      <formula1>"Integration, Product"</formula1>
    </dataValidation>
    <dataValidation type="list" allowBlank="1" showInputMessage="1" showErrorMessage="1" sqref="J39:J47 J49:J50 J56:J64 J22:J25 J13:J20 J27 I13:I56" xr:uid="{D671729F-F320-4044-9AB5-A945BFD768E5}">
      <formula1>"Standard,Market Standard,Specific"</formula1>
    </dataValidation>
    <dataValidation type="list" allowBlank="1" showInputMessage="1" showErrorMessage="1" sqref="I13:I56" xr:uid="{7D8539E7-1105-419A-830B-599D5006A01A}">
      <formula1>"Standard,Specific,Market Standard"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xr:uid="{B52B37DF-64F3-4225-95D0-A14108CFC681}">
          <x14:formula1>
            <xm:f>'C:\Workdirectory\2 PRODUCT\1 MEGARA\2 SALES\APAC\KEPI\[Kpei_Estimation matrix_V0.1.xlsx]percentages per project tasks '!#REF!</xm:f>
          </x14:formula1>
          <xm:sqref>G36:G46 J51:J55 H34 J29:J30 J35 H36:H39 H28:H29 H24 J25 G50:H54 J37:J47</xm:sqref>
        </x14:dataValidation>
        <x14:dataValidation type="list" allowBlank="1" showErrorMessage="1" xr:uid="{7944A726-A7F5-465A-AF4C-A6F8C4CC5E83}">
          <x14:formula1>
            <xm:f>Percentages!C2:C4</xm:f>
          </x14:formula1>
          <xm:sqref>G53:H53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sheetPr>
  <dimension ref="A1:BA66"/>
  <sheetViews>
    <sheetView topLeftCell="A19" zoomScaleNormal="100" workbookViewId="0">
      <selection activeCell="AR25" sqref="AR25"/>
    </sheetView>
  </sheetViews>
  <sheetFormatPr defaultColWidth="13" defaultRowHeight="15" outlineLevelRow="1" outlineLevelCol="1"/>
  <cols>
    <col min="1" max="1" width="7.5703125" style="17" customWidth="1" outlineLevel="1"/>
    <col min="2" max="2" width="21.7109375" style="39" bestFit="1" customWidth="1"/>
    <col min="3" max="3" width="11.140625" style="39" customWidth="1"/>
    <col min="4" max="4" width="17.7109375" style="39" customWidth="1"/>
    <col min="5" max="5" width="12" style="39" bestFit="1" customWidth="1"/>
    <col min="6" max="20" width="8.28515625" style="61" hidden="1" customWidth="1" outlineLevel="1"/>
    <col min="21" max="21" width="8.7109375" style="61" hidden="1" customWidth="1" outlineLevel="1"/>
    <col min="22" max="39" width="8.28515625" style="61" hidden="1" customWidth="1" outlineLevel="1"/>
    <col min="40" max="40" width="10.7109375" style="39" bestFit="1" customWidth="1" collapsed="1"/>
    <col min="41" max="41" width="8.42578125" style="39" hidden="1" customWidth="1" outlineLevel="1"/>
    <col min="42" max="42" width="8" style="39" hidden="1" customWidth="1" outlineLevel="1"/>
    <col min="43" max="43" width="7.7109375" style="39" hidden="1" customWidth="1" outlineLevel="1"/>
    <col min="44" max="44" width="15.28515625" style="17" bestFit="1" customWidth="1" collapsed="1"/>
    <col min="45" max="45" width="13.28515625" style="17" bestFit="1" customWidth="1"/>
    <col min="46" max="46" width="4.5703125" style="17" customWidth="1"/>
    <col min="47" max="47" width="13.42578125" style="17" bestFit="1" customWidth="1"/>
    <col min="48" max="48" width="13.5703125" style="17" customWidth="1"/>
    <col min="49" max="51" width="7.7109375" style="17" bestFit="1" customWidth="1"/>
    <col min="52" max="16384" width="13" style="17"/>
  </cols>
  <sheetData>
    <row r="1" spans="1:48">
      <c r="A1" s="94"/>
      <c r="B1" s="81"/>
      <c r="C1" s="269"/>
      <c r="D1" s="270"/>
      <c r="E1" s="81"/>
      <c r="F1" s="307" t="s">
        <v>21</v>
      </c>
      <c r="G1" s="308"/>
      <c r="H1" s="308"/>
      <c r="I1" s="308"/>
      <c r="J1" s="308"/>
      <c r="K1" s="308"/>
      <c r="L1" s="308"/>
      <c r="M1" s="308"/>
      <c r="N1" s="308"/>
      <c r="O1" s="308"/>
      <c r="P1" s="309"/>
      <c r="Q1" s="299" t="s">
        <v>22</v>
      </c>
      <c r="R1" s="300"/>
      <c r="S1" s="300"/>
      <c r="T1" s="300"/>
      <c r="U1" s="300"/>
      <c r="V1" s="300"/>
      <c r="W1" s="300"/>
      <c r="X1" s="300"/>
      <c r="Y1" s="300"/>
      <c r="Z1" s="300"/>
      <c r="AA1" s="300"/>
      <c r="AB1" s="300"/>
      <c r="AC1" s="300"/>
      <c r="AD1" s="300"/>
      <c r="AE1" s="300"/>
      <c r="AF1" s="300"/>
      <c r="AG1" s="300"/>
      <c r="AH1" s="300"/>
      <c r="AI1" s="300"/>
      <c r="AJ1" s="310"/>
      <c r="AK1" s="299" t="s">
        <v>151</v>
      </c>
      <c r="AL1" s="300"/>
      <c r="AM1" s="300"/>
      <c r="AN1" s="273" t="s">
        <v>152</v>
      </c>
      <c r="AO1" s="81"/>
      <c r="AP1" s="81"/>
      <c r="AQ1" s="81"/>
    </row>
    <row r="2" spans="1:48" ht="31.9" customHeight="1">
      <c r="A2" s="95"/>
      <c r="B2" s="259"/>
      <c r="C2" s="260"/>
      <c r="D2" s="260"/>
      <c r="E2" s="261"/>
      <c r="F2" s="311" t="s">
        <v>153</v>
      </c>
      <c r="G2" s="312"/>
      <c r="H2" s="312"/>
      <c r="I2" s="311" t="s">
        <v>154</v>
      </c>
      <c r="J2" s="312"/>
      <c r="K2" s="312"/>
      <c r="L2" s="313"/>
      <c r="M2" s="311" t="s">
        <v>35</v>
      </c>
      <c r="N2" s="314"/>
      <c r="O2" s="314"/>
      <c r="P2" s="315"/>
      <c r="Q2" s="272" t="s">
        <v>155</v>
      </c>
      <c r="R2" s="272"/>
      <c r="S2" s="272"/>
      <c r="T2" s="272"/>
      <c r="U2" s="272" t="s">
        <v>156</v>
      </c>
      <c r="V2" s="272"/>
      <c r="W2" s="272"/>
      <c r="X2" s="272"/>
      <c r="Y2" s="272" t="s">
        <v>157</v>
      </c>
      <c r="Z2" s="272"/>
      <c r="AA2" s="272"/>
      <c r="AB2" s="272" t="s">
        <v>39</v>
      </c>
      <c r="AC2" s="272"/>
      <c r="AD2" s="272"/>
      <c r="AE2" s="272" t="s">
        <v>40</v>
      </c>
      <c r="AF2" s="272"/>
      <c r="AG2" s="272"/>
      <c r="AH2" s="272" t="s">
        <v>41</v>
      </c>
      <c r="AI2" s="272"/>
      <c r="AJ2" s="272"/>
      <c r="AK2" s="272" t="s">
        <v>23</v>
      </c>
      <c r="AL2" s="272"/>
      <c r="AM2" s="272"/>
      <c r="AN2" s="274"/>
      <c r="AO2" s="271" t="s">
        <v>158</v>
      </c>
      <c r="AP2" s="271" t="s">
        <v>159</v>
      </c>
      <c r="AQ2" s="271" t="s">
        <v>160</v>
      </c>
      <c r="AR2" s="32"/>
    </row>
    <row r="3" spans="1:48" ht="14.45" customHeight="1">
      <c r="A3" s="96"/>
      <c r="B3" s="262"/>
      <c r="C3" s="263"/>
      <c r="D3" s="263"/>
      <c r="E3" s="264"/>
      <c r="F3" s="78" t="s">
        <v>161</v>
      </c>
      <c r="G3" s="78" t="s">
        <v>162</v>
      </c>
      <c r="H3" s="78" t="s">
        <v>163</v>
      </c>
      <c r="I3" s="78" t="s">
        <v>161</v>
      </c>
      <c r="J3" s="78" t="s">
        <v>162</v>
      </c>
      <c r="K3" s="78" t="s">
        <v>163</v>
      </c>
      <c r="L3" s="78" t="s">
        <v>164</v>
      </c>
      <c r="M3" s="78" t="s">
        <v>161</v>
      </c>
      <c r="N3" s="78" t="s">
        <v>162</v>
      </c>
      <c r="O3" s="78" t="s">
        <v>163</v>
      </c>
      <c r="P3" s="78" t="s">
        <v>164</v>
      </c>
      <c r="Q3" s="78" t="s">
        <v>161</v>
      </c>
      <c r="R3" s="78" t="s">
        <v>162</v>
      </c>
      <c r="S3" s="78" t="s">
        <v>163</v>
      </c>
      <c r="T3" s="78" t="s">
        <v>164</v>
      </c>
      <c r="U3" s="78" t="s">
        <v>161</v>
      </c>
      <c r="V3" s="78" t="s">
        <v>162</v>
      </c>
      <c r="W3" s="78" t="s">
        <v>163</v>
      </c>
      <c r="X3" s="78" t="s">
        <v>164</v>
      </c>
      <c r="Y3" s="78" t="str">
        <f>+U3</f>
        <v>Simple</v>
      </c>
      <c r="Z3" s="78" t="str">
        <f>+V3</f>
        <v>Average</v>
      </c>
      <c r="AA3" s="78" t="s">
        <v>164</v>
      </c>
      <c r="AB3" s="78" t="str">
        <f>+Y3</f>
        <v>Simple</v>
      </c>
      <c r="AC3" s="78" t="str">
        <f>+Z3</f>
        <v>Average</v>
      </c>
      <c r="AD3" s="78" t="str">
        <f>+AA3</f>
        <v>Complex</v>
      </c>
      <c r="AE3" s="78" t="s">
        <v>161</v>
      </c>
      <c r="AF3" s="78" t="s">
        <v>162</v>
      </c>
      <c r="AG3" s="78" t="s">
        <v>164</v>
      </c>
      <c r="AH3" s="78" t="s">
        <v>161</v>
      </c>
      <c r="AI3" s="78" t="s">
        <v>162</v>
      </c>
      <c r="AJ3" s="78" t="s">
        <v>164</v>
      </c>
      <c r="AK3" s="78" t="s">
        <v>161</v>
      </c>
      <c r="AL3" s="78" t="s">
        <v>162</v>
      </c>
      <c r="AM3" s="78" t="s">
        <v>163</v>
      </c>
      <c r="AN3" s="274"/>
      <c r="AO3" s="271"/>
      <c r="AP3" s="271"/>
      <c r="AQ3" s="271"/>
      <c r="AR3" s="32"/>
      <c r="AS3" s="133"/>
    </row>
    <row r="4" spans="1:48" ht="14.45" customHeight="1">
      <c r="A4" s="41"/>
      <c r="B4" s="265" t="s">
        <v>165</v>
      </c>
      <c r="C4" s="266"/>
      <c r="D4" s="266"/>
      <c r="E4" s="267"/>
      <c r="F4" s="79">
        <f>'Estimation Matrix'!$D$16</f>
        <v>0.875</v>
      </c>
      <c r="G4" s="79">
        <f>'Estimation Matrix'!$E$16</f>
        <v>2</v>
      </c>
      <c r="H4" s="79">
        <f>'Estimation Matrix'!$F$16</f>
        <v>4.5</v>
      </c>
      <c r="I4" s="79">
        <f>'Estimation Matrix'!$G$16</f>
        <v>0.9</v>
      </c>
      <c r="J4" s="79">
        <f>'Estimation Matrix'!$H$16</f>
        <v>4.7</v>
      </c>
      <c r="K4" s="79">
        <f>'Estimation Matrix'!$I$16</f>
        <v>10.7</v>
      </c>
      <c r="L4" s="79">
        <f>'Estimation Matrix'!$J$16</f>
        <v>21.9</v>
      </c>
      <c r="M4" s="79">
        <f>'Estimation Matrix'!$K$16</f>
        <v>0.78</v>
      </c>
      <c r="N4" s="79">
        <f>'Estimation Matrix'!$L$16</f>
        <v>1.5</v>
      </c>
      <c r="O4" s="79">
        <f>'Estimation Matrix'!$M$16</f>
        <v>3</v>
      </c>
      <c r="P4" s="79">
        <f>'Estimation Matrix'!$N$16</f>
        <v>4.5</v>
      </c>
      <c r="Q4" s="79">
        <f>'Estimation Matrix'!$O$16</f>
        <v>3.55</v>
      </c>
      <c r="R4" s="79">
        <f>'Estimation Matrix'!$P$16</f>
        <v>6.8</v>
      </c>
      <c r="S4" s="79">
        <f>'Estimation Matrix'!$Q$16</f>
        <v>10</v>
      </c>
      <c r="T4" s="79">
        <f>'Estimation Matrix'!$R$16</f>
        <v>17</v>
      </c>
      <c r="U4" s="79">
        <f>'Estimation Matrix'!$S$16</f>
        <v>1.02</v>
      </c>
      <c r="V4" s="79">
        <f>'Estimation Matrix'!$T$16</f>
        <v>3.48</v>
      </c>
      <c r="W4" s="79">
        <f>'Estimation Matrix'!$U$16</f>
        <v>6.48</v>
      </c>
      <c r="X4" s="79">
        <f>'Estimation Matrix'!$V$16</f>
        <v>13.68</v>
      </c>
      <c r="Y4" s="79">
        <f>'Estimation Matrix'!$W$16</f>
        <v>1.02</v>
      </c>
      <c r="Z4" s="79">
        <f>'Estimation Matrix'!$X$16</f>
        <v>2.52</v>
      </c>
      <c r="AA4" s="79">
        <f>'Estimation Matrix'!$Y$16</f>
        <v>7.6800000000000006</v>
      </c>
      <c r="AB4" s="79">
        <f>'Estimation Matrix'!$Z$16</f>
        <v>2.4</v>
      </c>
      <c r="AC4" s="79">
        <f>'Estimation Matrix'!$AA$16</f>
        <v>4.8</v>
      </c>
      <c r="AD4" s="79">
        <f>'Estimation Matrix'!$AB$16</f>
        <v>13.2</v>
      </c>
      <c r="AE4" s="79">
        <f>'Estimation Matrix'!$AC$16</f>
        <v>0.6</v>
      </c>
      <c r="AF4" s="79">
        <f>'Estimation Matrix'!$AD$16</f>
        <v>1.2</v>
      </c>
      <c r="AG4" s="79">
        <f>'Estimation Matrix'!$AE$16</f>
        <v>1.8</v>
      </c>
      <c r="AH4" s="79">
        <f>'Estimation Matrix'!$AF$16</f>
        <v>0.9</v>
      </c>
      <c r="AI4" s="79">
        <f>'Estimation Matrix'!$AG$16</f>
        <v>3</v>
      </c>
      <c r="AJ4" s="79">
        <f>'Estimation Matrix'!$AH$16</f>
        <v>6</v>
      </c>
      <c r="AK4" s="79">
        <f>'Estimation Matrix'!$AI$16</f>
        <v>6.25E-2</v>
      </c>
      <c r="AL4" s="79">
        <f>'Estimation Matrix'!$AJ$16</f>
        <v>0.125</v>
      </c>
      <c r="AM4" s="79">
        <f>'Estimation Matrix'!$AK$16</f>
        <v>0.375</v>
      </c>
      <c r="AN4" s="274"/>
      <c r="AO4" s="271"/>
      <c r="AP4" s="271"/>
      <c r="AQ4" s="271"/>
      <c r="AR4" s="32"/>
      <c r="AS4" s="133"/>
    </row>
    <row r="5" spans="1:48" ht="14.45" customHeight="1">
      <c r="A5" s="98" t="s">
        <v>166</v>
      </c>
      <c r="B5" s="265" t="s">
        <v>167</v>
      </c>
      <c r="C5" s="266"/>
      <c r="D5" s="266"/>
      <c r="E5" s="267"/>
      <c r="F5" s="79">
        <f>SUM('Project Items'!K12)</f>
        <v>60</v>
      </c>
      <c r="G5" s="79">
        <f>SUM('Project Items'!L12)</f>
        <v>12</v>
      </c>
      <c r="H5" s="79">
        <f>SUM('Project Items'!M12)</f>
        <v>0</v>
      </c>
      <c r="I5" s="79">
        <f>SUM('Project Items'!N12)</f>
        <v>1</v>
      </c>
      <c r="J5" s="79">
        <f>SUM('Project Items'!O12)</f>
        <v>3</v>
      </c>
      <c r="K5" s="79">
        <f>SUM('Project Items'!P12)</f>
        <v>1</v>
      </c>
      <c r="L5" s="79">
        <f>SUM('Project Items'!Q12)</f>
        <v>1</v>
      </c>
      <c r="M5" s="79">
        <f>SUM('Project Items'!R12)</f>
        <v>0</v>
      </c>
      <c r="N5" s="79">
        <f>SUM('Project Items'!S12)</f>
        <v>0</v>
      </c>
      <c r="O5" s="79">
        <f>SUM('Project Items'!T12)</f>
        <v>0</v>
      </c>
      <c r="P5" s="79">
        <f>SUM('Project Items'!U12)</f>
        <v>0</v>
      </c>
      <c r="Q5" s="79">
        <f>SUM('Project Items'!V12)</f>
        <v>0</v>
      </c>
      <c r="R5" s="79">
        <f>SUM('Project Items'!W12)</f>
        <v>0</v>
      </c>
      <c r="S5" s="79">
        <f>SUM('Project Items'!X12)</f>
        <v>0</v>
      </c>
      <c r="T5" s="79">
        <f>SUM('Project Items'!Y12)</f>
        <v>0</v>
      </c>
      <c r="U5" s="79">
        <f>SUM('Project Items'!Z12)</f>
        <v>0</v>
      </c>
      <c r="V5" s="79">
        <f>SUM('Project Items'!AA12)</f>
        <v>0</v>
      </c>
      <c r="W5" s="79">
        <f>SUM('Project Items'!AB12)</f>
        <v>0</v>
      </c>
      <c r="X5" s="79">
        <f>SUM('Project Items'!AC12)</f>
        <v>0</v>
      </c>
      <c r="Y5" s="79">
        <f>SUM('Project Items'!AD12)</f>
        <v>30</v>
      </c>
      <c r="Z5" s="79">
        <f>SUM('Project Items'!AE12)</f>
        <v>22</v>
      </c>
      <c r="AA5" s="79">
        <f>SUM('Project Items'!AF12)</f>
        <v>6</v>
      </c>
      <c r="AB5" s="79">
        <f>SUM('Project Items'!AG12)</f>
        <v>0</v>
      </c>
      <c r="AC5" s="79">
        <f>SUM('Project Items'!AH12)</f>
        <v>0</v>
      </c>
      <c r="AD5" s="79">
        <f>SUM('Project Items'!AI12)</f>
        <v>0</v>
      </c>
      <c r="AE5" s="79">
        <f>SUM('Project Items'!AJ12)</f>
        <v>0</v>
      </c>
      <c r="AF5" s="79">
        <f>SUM('Project Items'!AK12)</f>
        <v>0</v>
      </c>
      <c r="AG5" s="79">
        <f>SUM('Project Items'!AL12)</f>
        <v>0</v>
      </c>
      <c r="AH5" s="79">
        <f>SUM('Project Items'!AM12)</f>
        <v>74</v>
      </c>
      <c r="AI5" s="79">
        <f>SUM('Project Items'!AN12)</f>
        <v>11</v>
      </c>
      <c r="AJ5" s="79">
        <f>SUM('Project Items'!AO12)</f>
        <v>1</v>
      </c>
      <c r="AK5" s="79">
        <f>SUM('Project Items'!AP12)</f>
        <v>0</v>
      </c>
      <c r="AL5" s="79">
        <f>SUM('Project Items'!AQ12)</f>
        <v>0</v>
      </c>
      <c r="AM5" s="79">
        <f>SUM('Project Items'!AR12)</f>
        <v>0</v>
      </c>
      <c r="AN5" s="275"/>
      <c r="AO5" s="271"/>
      <c r="AP5" s="271"/>
      <c r="AQ5" s="271"/>
      <c r="AR5" s="32"/>
      <c r="AS5" s="133"/>
    </row>
    <row r="6" spans="1:48">
      <c r="A6" s="125" t="s">
        <v>168</v>
      </c>
      <c r="B6" s="268" t="s">
        <v>169</v>
      </c>
      <c r="C6" s="268"/>
      <c r="D6" s="268"/>
      <c r="E6" s="158"/>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86">
        <v>0</v>
      </c>
      <c r="AO6" s="51">
        <v>0</v>
      </c>
      <c r="AP6" s="51">
        <v>0</v>
      </c>
      <c r="AQ6" s="51">
        <v>0</v>
      </c>
      <c r="AR6" s="160"/>
      <c r="AS6" s="131" t="s">
        <v>170</v>
      </c>
      <c r="AT6" s="132"/>
      <c r="AU6" s="132"/>
      <c r="AV6" s="132"/>
    </row>
    <row r="7" spans="1:48">
      <c r="A7" s="177" t="s">
        <v>171</v>
      </c>
      <c r="B7" s="258" t="s">
        <v>172</v>
      </c>
      <c r="C7" s="258"/>
      <c r="D7" s="258"/>
      <c r="E7" s="82"/>
      <c r="F7" s="83">
        <f t="shared" ref="F7:T7" si="0">F4*F5</f>
        <v>52.5</v>
      </c>
      <c r="G7" s="83">
        <f t="shared" si="0"/>
        <v>24</v>
      </c>
      <c r="H7" s="83">
        <f t="shared" si="0"/>
        <v>0</v>
      </c>
      <c r="I7" s="83">
        <f t="shared" si="0"/>
        <v>0.9</v>
      </c>
      <c r="J7" s="83">
        <f t="shared" si="0"/>
        <v>14.100000000000001</v>
      </c>
      <c r="K7" s="83">
        <f t="shared" si="0"/>
        <v>10.7</v>
      </c>
      <c r="L7" s="83">
        <f t="shared" si="0"/>
        <v>21.9</v>
      </c>
      <c r="M7" s="83">
        <f t="shared" si="0"/>
        <v>0</v>
      </c>
      <c r="N7" s="83">
        <f t="shared" si="0"/>
        <v>0</v>
      </c>
      <c r="O7" s="83">
        <f t="shared" si="0"/>
        <v>0</v>
      </c>
      <c r="P7" s="83">
        <f t="shared" si="0"/>
        <v>0</v>
      </c>
      <c r="Q7" s="83">
        <f t="shared" si="0"/>
        <v>0</v>
      </c>
      <c r="R7" s="83">
        <f t="shared" si="0"/>
        <v>0</v>
      </c>
      <c r="S7" s="83">
        <f t="shared" si="0"/>
        <v>0</v>
      </c>
      <c r="T7" s="83">
        <f t="shared" si="0"/>
        <v>0</v>
      </c>
      <c r="U7" s="83">
        <f t="shared" ref="U7:AM7" si="1">U4*U5</f>
        <v>0</v>
      </c>
      <c r="V7" s="83">
        <f t="shared" si="1"/>
        <v>0</v>
      </c>
      <c r="W7" s="83">
        <f t="shared" si="1"/>
        <v>0</v>
      </c>
      <c r="X7" s="83">
        <f t="shared" si="1"/>
        <v>0</v>
      </c>
      <c r="Y7" s="83">
        <f t="shared" si="1"/>
        <v>30.6</v>
      </c>
      <c r="Z7" s="83">
        <f t="shared" si="1"/>
        <v>55.44</v>
      </c>
      <c r="AA7" s="83">
        <f t="shared" si="1"/>
        <v>46.080000000000005</v>
      </c>
      <c r="AB7" s="83">
        <f t="shared" si="1"/>
        <v>0</v>
      </c>
      <c r="AC7" s="83">
        <f t="shared" si="1"/>
        <v>0</v>
      </c>
      <c r="AD7" s="83">
        <f t="shared" si="1"/>
        <v>0</v>
      </c>
      <c r="AE7" s="83">
        <f t="shared" si="1"/>
        <v>0</v>
      </c>
      <c r="AF7" s="83">
        <f t="shared" si="1"/>
        <v>0</v>
      </c>
      <c r="AG7" s="83">
        <f t="shared" si="1"/>
        <v>0</v>
      </c>
      <c r="AH7" s="83">
        <f t="shared" si="1"/>
        <v>66.600000000000009</v>
      </c>
      <c r="AI7" s="83">
        <f t="shared" si="1"/>
        <v>33</v>
      </c>
      <c r="AJ7" s="83">
        <f t="shared" si="1"/>
        <v>6</v>
      </c>
      <c r="AK7" s="83">
        <f t="shared" si="1"/>
        <v>0</v>
      </c>
      <c r="AL7" s="83">
        <f t="shared" si="1"/>
        <v>0</v>
      </c>
      <c r="AM7" s="83">
        <f t="shared" si="1"/>
        <v>0</v>
      </c>
      <c r="AN7" s="83">
        <f>SUM(F7:AJ7)</f>
        <v>361.82</v>
      </c>
      <c r="AO7" s="84" t="e">
        <f>'Project Items'!AU12</f>
        <v>#REF!</v>
      </c>
      <c r="AP7" s="84" t="e">
        <f>'Project Items'!AV12</f>
        <v>#REF!</v>
      </c>
      <c r="AQ7" s="84" t="e">
        <f>'Project Items'!AW12</f>
        <v>#REF!</v>
      </c>
      <c r="AR7" s="160"/>
      <c r="AS7" s="133"/>
      <c r="AT7" s="132"/>
      <c r="AU7" s="132"/>
      <c r="AV7" s="132"/>
    </row>
    <row r="8" spans="1:48">
      <c r="A8" s="177" t="s">
        <v>171</v>
      </c>
      <c r="B8" s="124" t="s">
        <v>173</v>
      </c>
      <c r="C8" s="124"/>
      <c r="D8" s="124"/>
      <c r="E8" s="85">
        <v>0.1</v>
      </c>
      <c r="F8" s="249"/>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1"/>
      <c r="AN8" s="86">
        <f>AN$7*$E8</f>
        <v>36.182000000000002</v>
      </c>
      <c r="AO8" s="86" t="e">
        <f t="shared" ref="AO8:AQ8" si="2">AO$7*$E8</f>
        <v>#REF!</v>
      </c>
      <c r="AP8" s="86" t="e">
        <f t="shared" si="2"/>
        <v>#REF!</v>
      </c>
      <c r="AQ8" s="86" t="e">
        <f t="shared" si="2"/>
        <v>#REF!</v>
      </c>
      <c r="AR8" s="32"/>
      <c r="AS8" s="133"/>
      <c r="AT8" s="132"/>
      <c r="AU8" s="132"/>
      <c r="AV8" s="132"/>
    </row>
    <row r="9" spans="1:48">
      <c r="A9" s="177" t="s">
        <v>171</v>
      </c>
      <c r="B9" s="124" t="s">
        <v>174</v>
      </c>
      <c r="C9" s="124"/>
      <c r="D9" s="124"/>
      <c r="E9" s="59">
        <v>0</v>
      </c>
      <c r="F9" s="252"/>
      <c r="G9" s="253"/>
      <c r="H9" s="253"/>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c r="AM9" s="254"/>
      <c r="AN9" s="86">
        <f t="shared" ref="AN9:AQ13" si="3">AN$7*$E9</f>
        <v>0</v>
      </c>
      <c r="AO9" s="86" t="e">
        <f t="shared" si="3"/>
        <v>#REF!</v>
      </c>
      <c r="AP9" s="86" t="e">
        <f t="shared" si="3"/>
        <v>#REF!</v>
      </c>
      <c r="AQ9" s="86" t="e">
        <f t="shared" si="3"/>
        <v>#REF!</v>
      </c>
      <c r="AR9" s="32"/>
      <c r="AS9" s="134"/>
      <c r="AT9" s="132"/>
      <c r="AU9" s="132"/>
      <c r="AV9" s="132"/>
    </row>
    <row r="10" spans="1:48">
      <c r="A10" s="177" t="s">
        <v>171</v>
      </c>
      <c r="B10" s="124" t="s">
        <v>175</v>
      </c>
      <c r="C10" s="124"/>
      <c r="D10" s="124"/>
      <c r="E10" s="59">
        <v>0.1</v>
      </c>
      <c r="F10" s="252"/>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c r="AM10" s="254"/>
      <c r="AN10" s="86">
        <f t="shared" si="3"/>
        <v>36.182000000000002</v>
      </c>
      <c r="AO10" s="86" t="e">
        <f t="shared" si="3"/>
        <v>#REF!</v>
      </c>
      <c r="AP10" s="86" t="e">
        <f t="shared" si="3"/>
        <v>#REF!</v>
      </c>
      <c r="AQ10" s="86" t="e">
        <f t="shared" si="3"/>
        <v>#REF!</v>
      </c>
      <c r="AR10" s="32"/>
      <c r="AS10" s="131"/>
      <c r="AT10" s="132"/>
      <c r="AU10" s="132"/>
      <c r="AV10" s="132"/>
    </row>
    <row r="11" spans="1:48">
      <c r="A11" s="177" t="s">
        <v>171</v>
      </c>
      <c r="B11" s="124" t="s">
        <v>176</v>
      </c>
      <c r="C11" s="124"/>
      <c r="D11" s="124"/>
      <c r="E11" s="59">
        <v>0.05</v>
      </c>
      <c r="F11" s="252"/>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4"/>
      <c r="AN11" s="86">
        <f t="shared" si="3"/>
        <v>18.091000000000001</v>
      </c>
      <c r="AO11" s="86" t="e">
        <f t="shared" si="3"/>
        <v>#REF!</v>
      </c>
      <c r="AP11" s="86" t="e">
        <f t="shared" si="3"/>
        <v>#REF!</v>
      </c>
      <c r="AQ11" s="86" t="e">
        <f t="shared" si="3"/>
        <v>#REF!</v>
      </c>
      <c r="AR11" s="32"/>
      <c r="AS11" s="131"/>
      <c r="AT11" s="132"/>
      <c r="AU11" s="132"/>
      <c r="AV11" s="132"/>
    </row>
    <row r="12" spans="1:48">
      <c r="A12" s="177" t="s">
        <v>171</v>
      </c>
      <c r="B12" s="124" t="s">
        <v>177</v>
      </c>
      <c r="C12" s="124"/>
      <c r="D12" s="124"/>
      <c r="E12" s="59">
        <v>0.05</v>
      </c>
      <c r="F12" s="252"/>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4"/>
      <c r="AN12" s="86">
        <f t="shared" si="3"/>
        <v>18.091000000000001</v>
      </c>
      <c r="AO12" s="86" t="e">
        <f t="shared" si="3"/>
        <v>#REF!</v>
      </c>
      <c r="AP12" s="86" t="e">
        <f t="shared" si="3"/>
        <v>#REF!</v>
      </c>
      <c r="AQ12" s="86" t="e">
        <f t="shared" si="3"/>
        <v>#REF!</v>
      </c>
      <c r="AR12" s="109"/>
      <c r="AS12" s="131"/>
      <c r="AT12" s="132"/>
      <c r="AU12" s="132"/>
      <c r="AV12" s="132"/>
    </row>
    <row r="13" spans="1:48">
      <c r="A13" s="177" t="s">
        <v>171</v>
      </c>
      <c r="B13" s="124" t="s">
        <v>178</v>
      </c>
      <c r="C13" s="124"/>
      <c r="D13" s="124"/>
      <c r="E13" s="59">
        <v>0</v>
      </c>
      <c r="F13" s="252"/>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4"/>
      <c r="AN13" s="86">
        <f t="shared" si="3"/>
        <v>0</v>
      </c>
      <c r="AO13" s="86" t="e">
        <f t="shared" si="3"/>
        <v>#REF!</v>
      </c>
      <c r="AP13" s="86" t="e">
        <f t="shared" si="3"/>
        <v>#REF!</v>
      </c>
      <c r="AQ13" s="86" t="e">
        <f t="shared" si="3"/>
        <v>#REF!</v>
      </c>
      <c r="AR13" s="109"/>
      <c r="AS13" s="131"/>
      <c r="AT13" s="132"/>
      <c r="AU13" s="132"/>
      <c r="AV13" s="132"/>
    </row>
    <row r="14" spans="1:48">
      <c r="A14" s="177" t="s">
        <v>171</v>
      </c>
      <c r="B14" s="124" t="s">
        <v>179</v>
      </c>
      <c r="C14" s="124"/>
      <c r="D14" s="124"/>
      <c r="E14" s="59">
        <v>0.08</v>
      </c>
      <c r="F14" s="252"/>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4"/>
      <c r="AN14" s="83">
        <f>IF(E14="in m/d",SUM(AK4:AM4),E14*$AN$7)</f>
        <v>28.945599999999999</v>
      </c>
      <c r="AO14" s="86"/>
      <c r="AP14" s="86"/>
      <c r="AQ14" s="86"/>
      <c r="AR14" s="170"/>
      <c r="AS14" s="131"/>
      <c r="AT14" s="132"/>
      <c r="AU14" s="132"/>
      <c r="AV14" s="132"/>
    </row>
    <row r="15" spans="1:48">
      <c r="A15" s="177" t="s">
        <v>171</v>
      </c>
      <c r="B15" s="124" t="s">
        <v>180</v>
      </c>
      <c r="C15" s="124"/>
      <c r="D15" s="124"/>
      <c r="E15" s="59">
        <v>0.06</v>
      </c>
      <c r="F15" s="252"/>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4"/>
      <c r="AN15" s="83">
        <f>IF(E15="in m/d",SUM(AK5:AM5),E15*$AN$7)</f>
        <v>21.709199999999999</v>
      </c>
      <c r="AO15" s="86"/>
      <c r="AP15" s="86"/>
      <c r="AQ15" s="86"/>
      <c r="AR15" s="170"/>
      <c r="AS15" s="131"/>
      <c r="AT15" s="132"/>
      <c r="AU15" s="132"/>
      <c r="AV15" s="132"/>
    </row>
    <row r="16" spans="1:48">
      <c r="A16" s="177" t="s">
        <v>171</v>
      </c>
      <c r="B16" s="124" t="s">
        <v>181</v>
      </c>
      <c r="C16" s="124"/>
      <c r="D16" s="124"/>
      <c r="E16" s="59">
        <v>0.06</v>
      </c>
      <c r="F16" s="252"/>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4"/>
      <c r="AN16" s="83">
        <f>IF(E16="in m/d",SUM(AK6:AM6),E16*$AN$7)</f>
        <v>21.709199999999999</v>
      </c>
      <c r="AO16" s="51" t="e">
        <f>IF(E16="in m/d",,AO$7*$E16)</f>
        <v>#REF!</v>
      </c>
      <c r="AP16" s="51" t="e">
        <f>IF(E16="in m/d",,AP$7*$E16)</f>
        <v>#REF!</v>
      </c>
      <c r="AQ16" s="165" t="e">
        <f>IF(E16="in m/d",,AQ$7*$E16)</f>
        <v>#REF!</v>
      </c>
      <c r="AR16" s="170"/>
      <c r="AS16" s="131"/>
      <c r="AT16" s="132"/>
      <c r="AU16" s="132"/>
      <c r="AV16" s="132"/>
    </row>
    <row r="17" spans="1:48">
      <c r="A17" s="177" t="s">
        <v>171</v>
      </c>
      <c r="B17" s="268" t="s">
        <v>182</v>
      </c>
      <c r="C17" s="268"/>
      <c r="D17" s="268"/>
      <c r="E17" s="59">
        <v>0.15</v>
      </c>
      <c r="F17" s="252"/>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4"/>
      <c r="AN17" s="83">
        <f>IF(E17="in m/d",SUM(AK7:AM7),E17*$AN$7)</f>
        <v>54.272999999999996</v>
      </c>
      <c r="AO17" s="51" t="e">
        <f>IF(E17="in m/d",,AO$7*$E17)</f>
        <v>#REF!</v>
      </c>
      <c r="AP17" s="51" t="e">
        <f>IF(E17="in m/d",,AP$7*$E17)</f>
        <v>#REF!</v>
      </c>
      <c r="AQ17" s="51" t="e">
        <f>IF(E17="in m/d",,AQ$7*$E17)</f>
        <v>#REF!</v>
      </c>
      <c r="AR17" s="32"/>
      <c r="AS17" s="133"/>
      <c r="AT17" s="132"/>
      <c r="AU17" s="132"/>
      <c r="AV17" s="132"/>
    </row>
    <row r="18" spans="1:48">
      <c r="A18" s="177" t="s">
        <v>171</v>
      </c>
      <c r="B18" s="167" t="s">
        <v>183</v>
      </c>
      <c r="C18" s="167"/>
      <c r="D18" s="167"/>
      <c r="E18" s="164">
        <v>0.2</v>
      </c>
      <c r="F18" s="252"/>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4"/>
      <c r="AN18" s="83">
        <f>IF(E18="in m/d",,E18*$AN$7)</f>
        <v>72.364000000000004</v>
      </c>
      <c r="AO18" s="86" t="e">
        <f t="shared" ref="AO18:AQ21" si="4">AO$7*$E18</f>
        <v>#REF!</v>
      </c>
      <c r="AP18" s="86" t="e">
        <f t="shared" si="4"/>
        <v>#REF!</v>
      </c>
      <c r="AQ18" s="86" t="e">
        <f t="shared" si="4"/>
        <v>#REF!</v>
      </c>
      <c r="AR18" s="109"/>
      <c r="AS18" s="135"/>
      <c r="AT18" s="132"/>
      <c r="AU18" s="132"/>
      <c r="AV18" s="132"/>
    </row>
    <row r="19" spans="1:48">
      <c r="A19" s="177" t="s">
        <v>171</v>
      </c>
      <c r="B19" s="167" t="s">
        <v>184</v>
      </c>
      <c r="C19" s="167"/>
      <c r="D19" s="167"/>
      <c r="E19" s="169">
        <v>0.05</v>
      </c>
      <c r="F19" s="252"/>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4"/>
      <c r="AN19" s="86">
        <f>IF(E19="in m/d",,E19*$AN$7)</f>
        <v>18.091000000000001</v>
      </c>
      <c r="AO19" s="86" t="e">
        <f t="shared" si="4"/>
        <v>#REF!</v>
      </c>
      <c r="AP19" s="86" t="e">
        <f t="shared" si="4"/>
        <v>#REF!</v>
      </c>
      <c r="AQ19" s="86" t="e">
        <f t="shared" si="4"/>
        <v>#REF!</v>
      </c>
      <c r="AR19" s="106"/>
      <c r="AS19" s="136"/>
      <c r="AT19" s="131"/>
      <c r="AU19" s="132"/>
      <c r="AV19" s="132"/>
    </row>
    <row r="20" spans="1:48">
      <c r="A20" s="125" t="s">
        <v>168</v>
      </c>
      <c r="B20" s="167" t="s">
        <v>185</v>
      </c>
      <c r="C20" s="142"/>
      <c r="D20" s="142"/>
      <c r="E20" s="164">
        <v>0.15</v>
      </c>
      <c r="F20" s="252"/>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4"/>
      <c r="AN20" s="83">
        <f>IF(E20="in m/d",,E20*$AN$7)</f>
        <v>54.272999999999996</v>
      </c>
      <c r="AO20" s="86" t="e">
        <f t="shared" ref="AO20:AQ22" si="5">AO$7*$E20</f>
        <v>#REF!</v>
      </c>
      <c r="AP20" s="86" t="e">
        <f t="shared" si="5"/>
        <v>#REF!</v>
      </c>
      <c r="AQ20" s="86" t="e">
        <f t="shared" si="5"/>
        <v>#REF!</v>
      </c>
      <c r="AR20" s="32"/>
      <c r="AS20" s="133"/>
      <c r="AT20" s="132"/>
      <c r="AU20" s="132"/>
      <c r="AV20" s="132"/>
    </row>
    <row r="21" spans="1:48">
      <c r="A21" s="125" t="s">
        <v>168</v>
      </c>
      <c r="B21" s="124" t="s">
        <v>186</v>
      </c>
      <c r="C21" s="124"/>
      <c r="D21" s="124"/>
      <c r="E21" s="59">
        <v>0.1</v>
      </c>
      <c r="F21" s="252"/>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4"/>
      <c r="AN21" s="86">
        <f>AN$7*$E21</f>
        <v>36.182000000000002</v>
      </c>
      <c r="AO21" s="86" t="e">
        <f t="shared" si="4"/>
        <v>#REF!</v>
      </c>
      <c r="AP21" s="86" t="e">
        <f t="shared" si="4"/>
        <v>#REF!</v>
      </c>
      <c r="AQ21" s="86" t="e">
        <f t="shared" si="4"/>
        <v>#REF!</v>
      </c>
      <c r="AR21" s="163"/>
      <c r="AS21" s="137"/>
      <c r="AT21" s="132"/>
      <c r="AU21" s="132"/>
      <c r="AV21" s="132"/>
    </row>
    <row r="22" spans="1:48" ht="14.45" customHeight="1">
      <c r="A22" s="125" t="s">
        <v>168</v>
      </c>
      <c r="B22" s="246" t="s">
        <v>187</v>
      </c>
      <c r="C22" s="247"/>
      <c r="D22" s="248"/>
      <c r="E22" s="164">
        <v>0.1</v>
      </c>
      <c r="F22" s="255"/>
      <c r="G22" s="256"/>
      <c r="H22" s="256"/>
      <c r="I22" s="256"/>
      <c r="J22" s="256"/>
      <c r="K22" s="256"/>
      <c r="L22" s="256"/>
      <c r="M22" s="256"/>
      <c r="N22" s="256"/>
      <c r="O22" s="256"/>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86">
        <f>AN7*E22</f>
        <v>36.182000000000002</v>
      </c>
      <c r="AO22" s="86" t="e">
        <f t="shared" si="5"/>
        <v>#REF!</v>
      </c>
      <c r="AP22" s="86" t="e">
        <f t="shared" si="5"/>
        <v>#REF!</v>
      </c>
      <c r="AQ22" s="86" t="e">
        <f t="shared" si="5"/>
        <v>#REF!</v>
      </c>
      <c r="AR22" s="160"/>
      <c r="AS22" s="134"/>
      <c r="AT22" s="132"/>
      <c r="AU22" s="132"/>
      <c r="AV22" s="132"/>
    </row>
    <row r="23" spans="1:48">
      <c r="A23" s="41"/>
      <c r="B23" s="296" t="s">
        <v>188</v>
      </c>
      <c r="C23" s="297"/>
      <c r="D23" s="297"/>
      <c r="E23" s="298"/>
      <c r="F23" s="304"/>
      <c r="G23" s="305"/>
      <c r="H23" s="305"/>
      <c r="I23" s="305"/>
      <c r="J23" s="305"/>
      <c r="K23" s="305"/>
      <c r="L23" s="305"/>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6"/>
      <c r="AK23" s="141"/>
      <c r="AL23" s="141"/>
      <c r="AM23" s="141"/>
      <c r="AN23" s="87">
        <f>SUM(AN7:AN19)+SUM(AN20:AN22)</f>
        <v>814.09500000000003</v>
      </c>
      <c r="AO23" s="87" t="e">
        <f>SUM(AO7:AO19)+SUM(AO20:AO22)</f>
        <v>#REF!</v>
      </c>
      <c r="AP23" s="87" t="e">
        <f>SUM(AP7:AP19)+SUM(AP20:AP22)</f>
        <v>#REF!</v>
      </c>
      <c r="AQ23" s="87" t="e">
        <f>SUM(AQ7:AQ19)+SUM(AQ20:AQ22)</f>
        <v>#REF!</v>
      </c>
      <c r="AR23" s="32"/>
      <c r="AS23" s="134"/>
      <c r="AT23" s="132"/>
      <c r="AU23" s="132"/>
      <c r="AV23" s="132"/>
    </row>
    <row r="24" spans="1:48">
      <c r="B24" s="278" t="s">
        <v>189</v>
      </c>
      <c r="C24" s="278"/>
      <c r="D24" s="278"/>
      <c r="E24" s="88">
        <v>0.2</v>
      </c>
      <c r="F24" s="304"/>
      <c r="G24" s="305"/>
      <c r="H24" s="305"/>
      <c r="I24" s="305"/>
      <c r="J24" s="305"/>
      <c r="K24" s="305"/>
      <c r="L24" s="305"/>
      <c r="M24" s="305"/>
      <c r="N24" s="305"/>
      <c r="O24" s="305"/>
      <c r="P24" s="305"/>
      <c r="Q24" s="305"/>
      <c r="R24" s="305"/>
      <c r="S24" s="305"/>
      <c r="T24" s="305"/>
      <c r="U24" s="305"/>
      <c r="V24" s="305"/>
      <c r="W24" s="305"/>
      <c r="X24" s="305"/>
      <c r="Y24" s="305"/>
      <c r="Z24" s="305"/>
      <c r="AA24" s="305"/>
      <c r="AB24" s="305"/>
      <c r="AC24" s="305"/>
      <c r="AD24" s="305"/>
      <c r="AE24" s="305"/>
      <c r="AF24" s="305"/>
      <c r="AG24" s="305"/>
      <c r="AH24" s="305"/>
      <c r="AI24" s="305"/>
      <c r="AJ24" s="306"/>
      <c r="AK24" s="141"/>
      <c r="AL24" s="141"/>
      <c r="AM24" s="141"/>
      <c r="AN24" s="86">
        <f>AN23*$E$24</f>
        <v>162.81900000000002</v>
      </c>
      <c r="AO24" s="86" t="e">
        <f>AO23*$E$24</f>
        <v>#REF!</v>
      </c>
      <c r="AP24" s="86" t="e">
        <f>AP23*$E$24</f>
        <v>#REF!</v>
      </c>
      <c r="AQ24" s="86" t="e">
        <f>AQ23*$E$24</f>
        <v>#REF!</v>
      </c>
      <c r="AR24" s="32"/>
      <c r="AS24" s="133"/>
    </row>
    <row r="25" spans="1:48" ht="18">
      <c r="B25" s="277" t="s">
        <v>190</v>
      </c>
      <c r="C25" s="277"/>
      <c r="D25" s="277"/>
      <c r="E25" s="277"/>
      <c r="F25" s="279"/>
      <c r="G25" s="280"/>
      <c r="H25" s="280"/>
      <c r="I25" s="280"/>
      <c r="J25" s="280"/>
      <c r="K25" s="280"/>
      <c r="L25" s="280"/>
      <c r="M25" s="280"/>
      <c r="N25" s="280"/>
      <c r="O25" s="280"/>
      <c r="P25" s="280"/>
      <c r="Q25" s="280"/>
      <c r="R25" s="280"/>
      <c r="S25" s="280"/>
      <c r="T25" s="280"/>
      <c r="U25" s="280"/>
      <c r="V25" s="280"/>
      <c r="W25" s="280"/>
      <c r="X25" s="280"/>
      <c r="Y25" s="280"/>
      <c r="Z25" s="280"/>
      <c r="AA25" s="280"/>
      <c r="AB25" s="280"/>
      <c r="AC25" s="280"/>
      <c r="AD25" s="280"/>
      <c r="AE25" s="280"/>
      <c r="AF25" s="280"/>
      <c r="AG25" s="280"/>
      <c r="AH25" s="280"/>
      <c r="AI25" s="280"/>
      <c r="AJ25" s="281"/>
      <c r="AK25" s="143"/>
      <c r="AL25" s="143"/>
      <c r="AM25" s="143"/>
      <c r="AN25" s="80">
        <f>AN23+AN24</f>
        <v>976.91399999999999</v>
      </c>
      <c r="AO25" s="80" t="e">
        <f>AO23+AO24</f>
        <v>#REF!</v>
      </c>
      <c r="AP25" s="80" t="e">
        <f>AP23+AP24</f>
        <v>#REF!</v>
      </c>
      <c r="AQ25" s="80" t="e">
        <f>AQ23+AQ24</f>
        <v>#REF!</v>
      </c>
      <c r="AR25" s="32"/>
      <c r="AS25" s="133"/>
    </row>
    <row r="26" spans="1:48" ht="18">
      <c r="B26" s="277" t="s">
        <v>191</v>
      </c>
      <c r="C26" s="277"/>
      <c r="D26" s="277"/>
      <c r="E26" s="277"/>
      <c r="F26" s="279"/>
      <c r="G26" s="280"/>
      <c r="H26" s="280"/>
      <c r="I26" s="280"/>
      <c r="J26" s="280"/>
      <c r="K26" s="280"/>
      <c r="L26" s="280"/>
      <c r="M26" s="280"/>
      <c r="N26" s="280"/>
      <c r="O26" s="280"/>
      <c r="P26" s="280"/>
      <c r="Q26" s="280"/>
      <c r="R26" s="280"/>
      <c r="S26" s="280"/>
      <c r="T26" s="280"/>
      <c r="U26" s="280"/>
      <c r="V26" s="280"/>
      <c r="W26" s="280"/>
      <c r="X26" s="280"/>
      <c r="Y26" s="280"/>
      <c r="Z26" s="280"/>
      <c r="AA26" s="280"/>
      <c r="AB26" s="280"/>
      <c r="AC26" s="280"/>
      <c r="AD26" s="280"/>
      <c r="AE26" s="280"/>
      <c r="AF26" s="280"/>
      <c r="AG26" s="280"/>
      <c r="AH26" s="280"/>
      <c r="AI26" s="280"/>
      <c r="AJ26" s="281"/>
      <c r="AK26" s="143"/>
      <c r="AL26" s="143"/>
      <c r="AM26" s="143"/>
      <c r="AN26" s="80">
        <f>AN25+AN6</f>
        <v>976.91399999999999</v>
      </c>
      <c r="AO26" s="282"/>
      <c r="AP26" s="283"/>
      <c r="AQ26" s="284"/>
      <c r="AR26" s="32"/>
      <c r="AS26" s="133"/>
    </row>
    <row r="27" spans="1:48" ht="18">
      <c r="B27" s="277" t="s">
        <v>192</v>
      </c>
      <c r="C27" s="277"/>
      <c r="D27" s="277"/>
      <c r="E27" s="277"/>
      <c r="F27" s="279"/>
      <c r="G27" s="280"/>
      <c r="H27" s="280"/>
      <c r="I27" s="280"/>
      <c r="J27" s="280"/>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81"/>
      <c r="AK27" s="143"/>
      <c r="AL27" s="143"/>
      <c r="AM27" s="143"/>
      <c r="AN27" s="276">
        <f>SQRT((AN26/20))</f>
        <v>6.988969881177054</v>
      </c>
      <c r="AO27" s="276"/>
      <c r="AP27" s="276"/>
      <c r="AQ27" s="276"/>
      <c r="AR27" s="32"/>
    </row>
    <row r="28" spans="1:48" ht="15.75">
      <c r="B28" s="60"/>
      <c r="C28" s="60"/>
      <c r="D28" s="60"/>
      <c r="E28" s="60"/>
      <c r="F28" s="16"/>
      <c r="G28" s="16"/>
      <c r="H28" s="16"/>
      <c r="I28" s="16"/>
      <c r="J28" s="16"/>
      <c r="K28" s="16"/>
      <c r="L28" s="16"/>
      <c r="M28" s="16"/>
      <c r="N28" s="16"/>
      <c r="O28" s="16"/>
      <c r="P28" s="16"/>
      <c r="Q28" s="60"/>
      <c r="R28" s="60"/>
      <c r="S28" s="60"/>
      <c r="T28" s="60"/>
      <c r="U28" s="60"/>
      <c r="V28" s="60"/>
      <c r="W28" s="60"/>
      <c r="X28" s="60"/>
      <c r="Y28" s="16"/>
      <c r="Z28" s="16"/>
      <c r="AA28" s="16"/>
      <c r="AB28" s="16"/>
      <c r="AC28" s="16"/>
      <c r="AD28" s="16"/>
      <c r="AE28" s="16"/>
      <c r="AF28" s="16"/>
      <c r="AG28" s="16"/>
      <c r="AH28" s="16"/>
      <c r="AI28" s="16"/>
      <c r="AJ28" s="16"/>
      <c r="AK28" s="16"/>
      <c r="AL28" s="16"/>
      <c r="AM28" s="16"/>
      <c r="AN28" s="16"/>
      <c r="AO28" s="16"/>
      <c r="AP28" s="16"/>
      <c r="AQ28" s="16"/>
    </row>
    <row r="29" spans="1:48" ht="16.149999999999999" hidden="1" customHeight="1">
      <c r="A29" s="41"/>
      <c r="B29" s="301" t="s">
        <v>193</v>
      </c>
      <c r="C29" s="302"/>
      <c r="D29" s="302"/>
      <c r="E29" s="302"/>
      <c r="F29" s="302"/>
      <c r="G29" s="303"/>
      <c r="H29" s="52"/>
      <c r="I29" s="52"/>
      <c r="J29" s="52"/>
      <c r="K29" s="52"/>
      <c r="L29" s="52"/>
      <c r="M29" s="52"/>
      <c r="N29" s="52"/>
      <c r="O29" s="52"/>
      <c r="P29" s="52"/>
      <c r="Q29" s="60"/>
      <c r="R29" s="60"/>
      <c r="S29" s="60"/>
      <c r="T29" s="60"/>
      <c r="U29" s="60"/>
      <c r="V29" s="60"/>
      <c r="W29" s="60"/>
      <c r="X29" s="60"/>
      <c r="Y29" s="16"/>
      <c r="Z29" s="16"/>
      <c r="AA29" s="16"/>
      <c r="AB29" s="16"/>
      <c r="AC29" s="16"/>
      <c r="AD29" s="16"/>
      <c r="AE29" s="16"/>
      <c r="AF29" s="16"/>
      <c r="AG29" s="16"/>
      <c r="AH29" s="16"/>
      <c r="AI29" s="16"/>
      <c r="AJ29" s="52"/>
      <c r="AK29" s="52"/>
      <c r="AL29" s="52"/>
      <c r="AM29" s="52"/>
      <c r="AN29" s="16"/>
      <c r="AO29" s="16"/>
      <c r="AP29" s="16"/>
      <c r="AQ29" s="16"/>
    </row>
    <row r="30" spans="1:48" ht="36" hidden="1">
      <c r="A30" s="41"/>
      <c r="B30" s="294" t="s">
        <v>194</v>
      </c>
      <c r="C30" s="295"/>
      <c r="D30" s="89" t="s">
        <v>195</v>
      </c>
      <c r="E30" s="89" t="s">
        <v>42</v>
      </c>
      <c r="F30" s="16"/>
      <c r="G30" s="16"/>
      <c r="H30" s="16"/>
      <c r="I30" s="16"/>
      <c r="J30" s="16"/>
      <c r="K30" s="16"/>
      <c r="L30" s="16"/>
      <c r="M30" s="16"/>
      <c r="N30" s="16"/>
      <c r="O30" s="16"/>
      <c r="P30" s="16"/>
      <c r="Q30" s="60"/>
      <c r="R30" s="60"/>
      <c r="S30" s="60"/>
      <c r="T30" s="60"/>
      <c r="U30" s="60"/>
      <c r="V30" s="60"/>
      <c r="W30" s="60"/>
      <c r="X30" s="60"/>
      <c r="Y30" s="16"/>
      <c r="Z30" s="16"/>
      <c r="AA30" s="16"/>
      <c r="AB30" s="16"/>
      <c r="AC30" s="16"/>
      <c r="AD30" s="16"/>
      <c r="AE30" s="16"/>
      <c r="AF30" s="16"/>
      <c r="AG30" s="16"/>
      <c r="AH30" s="16"/>
      <c r="AI30" s="16"/>
      <c r="AJ30" s="16"/>
      <c r="AK30" s="16"/>
      <c r="AL30" s="16"/>
      <c r="AM30" s="16"/>
      <c r="AN30" s="16"/>
      <c r="AO30" s="16"/>
      <c r="AP30" s="16"/>
      <c r="AQ30" s="16"/>
    </row>
    <row r="31" spans="1:48" ht="15.75" hidden="1" outlineLevel="1">
      <c r="A31" s="41"/>
      <c r="B31" s="285" t="s">
        <v>196</v>
      </c>
      <c r="C31" s="286"/>
      <c r="D31" s="38">
        <f>('Project Items'!$K$12*'Estimation Matrix'!$D$6)+('Project Items'!$L$12*'Estimation Matrix'!$E$6)+('Project Items'!$M$12*'Estimation Matrix'!$F$6)+('Project Items'!$N$12*'Estimation Matrix'!$G$6)+('Project Items'!$O$12*'Estimation Matrix'!$H$6)+('Project Items'!$P$12*'Estimation Matrix'!$I$6)+('Project Items'!$Q$12*'Estimation Matrix'!$J$6)+('Project Items'!$R$12*'Estimation Matrix'!$K$6)+('Project Items'!$S$12*'Estimation Matrix'!$L$6)+('Project Items'!$T$12*'Estimation Matrix'!$M$6)+('Project Items'!$U$12*'Estimation Matrix'!$N$6)+('Project Items'!$V$12*'Estimation Matrix'!$O6)+('Project Items'!$W$12*'Estimation Matrix'!$P6)+('Project Items'!$X$12*'Estimation Matrix'!$Q6)+('Project Items'!$Y$12*'Estimation Matrix'!$R6)+('Project Items'!$Z$12*'Estimation Matrix'!$S6)+('Project Items'!$AA$12*'Estimation Matrix'!$T6)+('Project Items'!$AB$12*'Estimation Matrix'!$U6)+('Project Items'!$AC$12*'Estimation Matrix'!$V6)+('Project Items'!$AD$12*'Estimation Matrix'!$W6)+('Project Items'!$AE$12*'Estimation Matrix'!$X6)+('Project Items'!$AF$12*'Estimation Matrix'!$Y6)+('Project Items'!$AG$12*'Estimation Matrix'!$Z6)+('Project Items'!$AH$12*'Estimation Matrix'!$AA6)+('Project Items'!$AI$12*'Estimation Matrix'!$AB6)+('Project Items'!$AJ$12*'Estimation Matrix'!$AC6)+('Project Items'!$AK$12*'Estimation Matrix'!$AD6)+('Project Items'!$AL$12*'Estimation Matrix'!$AE6)+('Project Items'!$AM$12*'Estimation Matrix'!$AF6)+('Project Items'!$AN$12*'Estimation Matrix'!$AG6)+('Project Items'!$AO$12*'Estimation Matrix'!$AH6)</f>
        <v>82.2</v>
      </c>
      <c r="E31" s="51">
        <v>0</v>
      </c>
      <c r="F31" s="16"/>
      <c r="G31" s="16"/>
      <c r="H31" s="16"/>
      <c r="I31" s="16"/>
      <c r="J31" s="16"/>
      <c r="K31" s="16"/>
      <c r="L31" s="16"/>
      <c r="M31" s="16"/>
      <c r="N31" s="16"/>
      <c r="O31" s="16"/>
      <c r="P31" s="16"/>
      <c r="Q31" s="60"/>
      <c r="R31" s="60"/>
      <c r="S31" s="60"/>
      <c r="T31" s="60"/>
      <c r="U31" s="60"/>
      <c r="V31" s="60"/>
      <c r="W31" s="60"/>
      <c r="X31" s="60"/>
      <c r="Y31" s="16"/>
      <c r="Z31" s="16"/>
      <c r="AA31" s="16"/>
      <c r="AB31" s="16"/>
      <c r="AC31" s="16"/>
      <c r="AD31" s="16"/>
      <c r="AE31" s="16"/>
      <c r="AF31" s="16"/>
      <c r="AG31" s="16"/>
      <c r="AH31" s="16"/>
      <c r="AI31" s="16"/>
      <c r="AJ31" s="16"/>
      <c r="AK31" s="16"/>
      <c r="AL31" s="16"/>
      <c r="AM31" s="16"/>
      <c r="AN31" s="124"/>
      <c r="AO31" s="16"/>
      <c r="AP31" s="16"/>
      <c r="AQ31" s="16"/>
    </row>
    <row r="32" spans="1:48" ht="15.75" hidden="1" outlineLevel="1">
      <c r="A32" s="41"/>
      <c r="B32" s="285" t="s">
        <v>197</v>
      </c>
      <c r="C32" s="286"/>
      <c r="D32" s="38">
        <f>('Project Items'!$K$12*'Estimation Matrix'!$D$7)+('Project Items'!$L$12*'Estimation Matrix'!$E$7)+('Project Items'!$M$12*'Estimation Matrix'!$F$7)+('Project Items'!$N$12*'Estimation Matrix'!$G$7)+('Project Items'!$O$12*'Estimation Matrix'!$H$7)+('Project Items'!$P$12*'Estimation Matrix'!$I$7)+('Project Items'!$Q$12*'Estimation Matrix'!$J$7)+('Project Items'!$R$12*'Estimation Matrix'!$K$7)+('Project Items'!$S$12*'Estimation Matrix'!$L$7)+('Project Items'!$T$12*'Estimation Matrix'!$M$7)+('Project Items'!$U$12*'Estimation Matrix'!$N$7)+('Project Items'!$V$12*'Estimation Matrix'!$O7)+('Project Items'!$W$12*'Estimation Matrix'!$P7)+('Project Items'!$X$12*'Estimation Matrix'!$Q7)+('Project Items'!$Y$12*'Estimation Matrix'!$R7)+('Project Items'!$Z$12*'Estimation Matrix'!$S7)+('Project Items'!$AA$12*'Estimation Matrix'!$T7)+('Project Items'!$AB$12*'Estimation Matrix'!$U7)+('Project Items'!$AC$12*'Estimation Matrix'!$V7)+('Project Items'!$AD$12*'Estimation Matrix'!$W7)+('Project Items'!$AE$12*'Estimation Matrix'!$X7)+('Project Items'!$AF$12*'Estimation Matrix'!$Y7)+('Project Items'!$AG$12*'Estimation Matrix'!$Z7)+('Project Items'!$AH$12*'Estimation Matrix'!$AA7)+('Project Items'!$AI$12*'Estimation Matrix'!$AB7)+('Project Items'!$AJ$12*'Estimation Matrix'!$AC7)+('Project Items'!$AK$12*'Estimation Matrix'!$AD7)+('Project Items'!$AL$12*'Estimation Matrix'!$AE7)+('Project Items'!$AM$12*'Estimation Matrix'!$AF7)+('Project Items'!$AN$12*'Estimation Matrix'!$AG7)+('Project Items'!$AO$12*'Estimation Matrix'!$AH7)</f>
        <v>39.950000000000003</v>
      </c>
      <c r="E32" s="51">
        <v>0</v>
      </c>
      <c r="F32" s="16"/>
      <c r="G32" s="16"/>
      <c r="H32" s="16"/>
      <c r="I32" s="16"/>
      <c r="J32" s="16"/>
      <c r="K32" s="16"/>
      <c r="L32" s="16"/>
      <c r="M32" s="16"/>
      <c r="N32" s="16"/>
      <c r="O32" s="16"/>
      <c r="P32" s="16"/>
      <c r="Q32" s="60"/>
      <c r="R32" s="60"/>
      <c r="S32" s="60"/>
      <c r="T32" s="60"/>
      <c r="U32" s="60"/>
      <c r="V32" s="60"/>
      <c r="W32" s="60"/>
      <c r="X32" s="60"/>
      <c r="Y32" s="16"/>
      <c r="Z32" s="16"/>
      <c r="AA32" s="16"/>
      <c r="AB32" s="16"/>
      <c r="AC32" s="16"/>
      <c r="AD32" s="16"/>
      <c r="AE32" s="16"/>
      <c r="AF32" s="16"/>
      <c r="AG32" s="16"/>
      <c r="AH32" s="16"/>
      <c r="AI32" s="16"/>
      <c r="AJ32" s="16"/>
      <c r="AK32" s="16"/>
      <c r="AL32" s="16"/>
      <c r="AM32" s="16"/>
      <c r="AN32" s="124"/>
      <c r="AO32" s="16"/>
      <c r="AP32" s="16"/>
      <c r="AQ32" s="16"/>
    </row>
    <row r="33" spans="1:53" ht="15.75" hidden="1" outlineLevel="1">
      <c r="A33" s="41"/>
      <c r="B33" s="285" t="s">
        <v>198</v>
      </c>
      <c r="C33" s="286"/>
      <c r="D33" s="38">
        <f>('Project Items'!$K$12*'Estimation Matrix'!$D$8)+('Project Items'!$L$12*'Estimation Matrix'!$E$8)+('Project Items'!$M$12*'Estimation Matrix'!$F$8)+('Project Items'!$N$12*'Estimation Matrix'!$G$8)+('Project Items'!$O$12*'Estimation Matrix'!$H$8)+('Project Items'!$P$12*'Estimation Matrix'!$I$8)+('Project Items'!$Q$12*'Estimation Matrix'!$J$8)+('Project Items'!$R$12*'Estimation Matrix'!$K$8)+('Project Items'!$S$12*'Estimation Matrix'!$L$8)+('Project Items'!$T$12*'Estimation Matrix'!$M$8)+('Project Items'!$U$12*'Estimation Matrix'!$N$8)+('Project Items'!$V$12*'Estimation Matrix'!$O8)+('Project Items'!$W$12*'Estimation Matrix'!$P8)+('Project Items'!$X$12*'Estimation Matrix'!$Q8)+('Project Items'!$Y$12*'Estimation Matrix'!$R8)+('Project Items'!$Z$12*'Estimation Matrix'!$S8)+('Project Items'!$AA$12*'Estimation Matrix'!$T8)+('Project Items'!$AB$12*'Estimation Matrix'!$U8)+('Project Items'!$AC$12*'Estimation Matrix'!$V8)+('Project Items'!$AD$12*'Estimation Matrix'!$W8)+('Project Items'!$AE$12*'Estimation Matrix'!$X8)+('Project Items'!$AF$12*'Estimation Matrix'!$Y8)+('Project Items'!$AG$12*'Estimation Matrix'!$Z8)+('Project Items'!$AH$12*'Estimation Matrix'!$AA8)+('Project Items'!$AI$12*'Estimation Matrix'!$AB8)+('Project Items'!$AJ$12*'Estimation Matrix'!$AC8)+('Project Items'!$AK$12*'Estimation Matrix'!$AD8)+('Project Items'!$AL$12*'Estimation Matrix'!$AE8)+('Project Items'!$AM$12*'Estimation Matrix'!$AF8)+('Project Items'!$AN$12*'Estimation Matrix'!$AG8)+('Project Items'!$AO$12*'Estimation Matrix'!$AH8)</f>
        <v>68</v>
      </c>
      <c r="E33" s="51">
        <v>0</v>
      </c>
      <c r="F33" s="16"/>
      <c r="G33" s="16"/>
      <c r="H33" s="16"/>
      <c r="I33" s="16"/>
      <c r="J33" s="16"/>
      <c r="K33" s="16"/>
      <c r="L33" s="16"/>
      <c r="M33" s="16"/>
      <c r="N33" s="16"/>
      <c r="O33" s="16"/>
      <c r="P33" s="16"/>
      <c r="Q33" s="60"/>
      <c r="R33" s="60"/>
      <c r="S33" s="60"/>
      <c r="T33" s="60"/>
      <c r="U33" s="60"/>
      <c r="V33" s="60"/>
      <c r="W33" s="60"/>
      <c r="X33" s="60"/>
      <c r="Y33" s="16"/>
      <c r="Z33" s="16"/>
      <c r="AA33" s="16"/>
      <c r="AB33" s="16"/>
      <c r="AC33" s="16"/>
      <c r="AD33" s="16"/>
      <c r="AE33" s="16"/>
      <c r="AF33" s="16"/>
      <c r="AG33" s="16"/>
      <c r="AH33" s="16"/>
      <c r="AI33" s="16"/>
      <c r="AJ33" s="16"/>
      <c r="AK33" s="16"/>
      <c r="AL33" s="16"/>
      <c r="AM33" s="16"/>
      <c r="AN33" s="124"/>
      <c r="AO33" s="16"/>
      <c r="AP33" s="16"/>
      <c r="AQ33" s="16"/>
      <c r="AU33" s="93"/>
    </row>
    <row r="34" spans="1:53" ht="15.75" hidden="1" outlineLevel="1">
      <c r="A34" s="41"/>
      <c r="B34" s="285" t="s">
        <v>199</v>
      </c>
      <c r="C34" s="286"/>
      <c r="D34" s="38">
        <f>('Project Items'!$K$12*'Estimation Matrix'!$D$9)+('Project Items'!$L$12*'Estimation Matrix'!$E$9)+('Project Items'!$M$12*'Estimation Matrix'!$F$9)+('Project Items'!$N$12*'Estimation Matrix'!$G$9)+('Project Items'!$O$12*'Estimation Matrix'!$H$9)+('Project Items'!$P$12*'Estimation Matrix'!$I$9)+('Project Items'!$Q$12*'Estimation Matrix'!$J$9)+('Project Items'!$R$12*'Estimation Matrix'!$K$9)+('Project Items'!$S$12*'Estimation Matrix'!$L$9)+('Project Items'!$T$12*'Estimation Matrix'!$M$9)+('Project Items'!$U$12*'Estimation Matrix'!$N$9)+('Project Items'!$V$12*'Estimation Matrix'!$O9)+('Project Items'!$W$12*'Estimation Matrix'!$P9)+('Project Items'!$X$12*'Estimation Matrix'!$Q9)+('Project Items'!$Y$12*'Estimation Matrix'!$R9)+('Project Items'!$Z$12*'Estimation Matrix'!$S9)+('Project Items'!$AA$12*'Estimation Matrix'!$T9)+('Project Items'!$AB$12*'Estimation Matrix'!$U9)+('Project Items'!$AC$12*'Estimation Matrix'!$V9)+('Project Items'!$AD$12*'Estimation Matrix'!$W9)+('Project Items'!$AE$12*'Estimation Matrix'!$X9)+('Project Items'!$AF$12*'Estimation Matrix'!$Y9)+('Project Items'!$AG$12*'Estimation Matrix'!$Z9)+('Project Items'!$AH$12*'Estimation Matrix'!$AA9)+('Project Items'!$AI$12*'Estimation Matrix'!$AB9)+('Project Items'!$AJ$12*'Estimation Matrix'!$AC9)+('Project Items'!$AK$12*'Estimation Matrix'!$AD9)+('Project Items'!$AL$12*'Estimation Matrix'!$AE9)+('Project Items'!$AM$12*'Estimation Matrix'!$AF9)+('Project Items'!$AN$12*'Estimation Matrix'!$AG9)+('Project Items'!$AO$12*'Estimation Matrix'!$AH9)</f>
        <v>47.199999999999996</v>
      </c>
      <c r="E34" s="51">
        <v>0</v>
      </c>
      <c r="F34" s="52"/>
      <c r="G34" s="52"/>
      <c r="H34" s="52"/>
      <c r="I34" s="52"/>
      <c r="J34" s="52"/>
      <c r="K34" s="52"/>
      <c r="L34" s="52"/>
      <c r="M34" s="52"/>
      <c r="N34" s="52"/>
      <c r="O34" s="52"/>
      <c r="P34" s="52"/>
      <c r="Q34" s="60"/>
      <c r="R34" s="60"/>
      <c r="S34" s="60"/>
      <c r="T34" s="60"/>
      <c r="U34" s="60"/>
      <c r="V34" s="60"/>
      <c r="W34" s="60"/>
      <c r="X34" s="60"/>
      <c r="Y34" s="52"/>
      <c r="Z34" s="52"/>
      <c r="AA34" s="52"/>
      <c r="AB34" s="52"/>
      <c r="AC34" s="52"/>
      <c r="AD34" s="52"/>
      <c r="AE34" s="52"/>
      <c r="AF34" s="52"/>
      <c r="AG34" s="52"/>
      <c r="AH34" s="52"/>
      <c r="AI34" s="52"/>
      <c r="AJ34" s="52"/>
      <c r="AK34" s="52"/>
      <c r="AL34" s="52"/>
      <c r="AM34" s="52"/>
      <c r="AN34" s="124"/>
      <c r="AO34" s="16"/>
      <c r="AP34" s="16"/>
      <c r="AQ34" s="16"/>
    </row>
    <row r="35" spans="1:53" ht="15.75" hidden="1" outlineLevel="1">
      <c r="A35" s="41"/>
      <c r="B35" s="285" t="s">
        <v>200</v>
      </c>
      <c r="C35" s="286"/>
      <c r="D35" s="38">
        <f>('Project Items'!$K$12*'Estimation Matrix'!$D$10)+('Project Items'!$L$12*'Estimation Matrix'!$E$10)+('Project Items'!$M$12*'Estimation Matrix'!$F$10)+('Project Items'!$N$12*'Estimation Matrix'!$G$10)+('Project Items'!$O$12*'Estimation Matrix'!$H$10)+('Project Items'!$P$12*'Estimation Matrix'!$I$10)+('Project Items'!$Q$12*'Estimation Matrix'!$J$10)+('Project Items'!$R$12*'Estimation Matrix'!$K$10)+('Project Items'!$S$12*'Estimation Matrix'!$L$10)+('Project Items'!$T$12*'Estimation Matrix'!$M$10)+('Project Items'!$U$12*'Estimation Matrix'!$N$10)+('Project Items'!$V$12*'Estimation Matrix'!$O10)+('Project Items'!$W$12*'Estimation Matrix'!$P10)+('Project Items'!$X$12*'Estimation Matrix'!$Q10)+('Project Items'!$Y$12*'Estimation Matrix'!$R10)+('Project Items'!$Z$12*'Estimation Matrix'!$S10)+('Project Items'!$AA$12*'Estimation Matrix'!$T10)+('Project Items'!$AB$12*'Estimation Matrix'!$U10)+('Project Items'!$AC$12*'Estimation Matrix'!$V10)+('Project Items'!$AD$12*'Estimation Matrix'!$W10)+('Project Items'!$AE$12*'Estimation Matrix'!$X10)+('Project Items'!$AF$12*'Estimation Matrix'!$Y10)+('Project Items'!$AG$12*'Estimation Matrix'!$Z10)+('Project Items'!$AH$12*'Estimation Matrix'!$AA10)+('Project Items'!$AI$12*'Estimation Matrix'!$AB10)+('Project Items'!$AJ$12*'Estimation Matrix'!$AC10)+('Project Items'!$AK$12*'Estimation Matrix'!$AD10)+('Project Items'!$AL$12*'Estimation Matrix'!$AE10)+('Project Items'!$AM$12*'Estimation Matrix'!$AF10)+('Project Items'!$AN$12*'Estimation Matrix'!$AG10)+('Project Items'!$AO$12*'Estimation Matrix'!$AH10)</f>
        <v>63.5</v>
      </c>
      <c r="E35" s="51">
        <v>0</v>
      </c>
      <c r="F35" s="52"/>
      <c r="G35" s="52"/>
      <c r="H35" s="52"/>
      <c r="I35" s="52"/>
      <c r="J35" s="52"/>
      <c r="K35" s="52"/>
      <c r="L35" s="52"/>
      <c r="M35" s="52"/>
      <c r="N35" s="52"/>
      <c r="O35" s="52"/>
      <c r="P35" s="52"/>
      <c r="Q35" s="60"/>
      <c r="R35" s="60"/>
      <c r="S35" s="60"/>
      <c r="T35" s="60"/>
      <c r="U35" s="60"/>
      <c r="V35" s="60"/>
      <c r="W35" s="60"/>
      <c r="X35" s="60"/>
      <c r="Y35" s="52"/>
      <c r="Z35" s="52"/>
      <c r="AA35" s="52"/>
      <c r="AB35" s="52"/>
      <c r="AC35" s="52"/>
      <c r="AD35" s="52"/>
      <c r="AE35" s="52"/>
      <c r="AF35" s="52"/>
      <c r="AG35" s="52"/>
      <c r="AH35" s="52"/>
      <c r="AI35" s="52"/>
      <c r="AJ35" s="52"/>
      <c r="AK35" s="52"/>
      <c r="AL35" s="52"/>
      <c r="AM35" s="52"/>
      <c r="AN35" s="124"/>
      <c r="AO35" s="16"/>
      <c r="AP35" s="16"/>
      <c r="AQ35" s="16"/>
    </row>
    <row r="36" spans="1:53" ht="15.75" hidden="1" outlineLevel="1">
      <c r="A36" s="41"/>
      <c r="B36" s="285" t="s">
        <v>201</v>
      </c>
      <c r="C36" s="286"/>
      <c r="D36" s="38">
        <f>('Project Items'!$K$12*'Estimation Matrix'!$D$11)+('Project Items'!$L$12*'Estimation Matrix'!$E$11)+('Project Items'!$M$12*'Estimation Matrix'!$F$11)+('Project Items'!$N$12*'Estimation Matrix'!$G$11)+('Project Items'!$O$12*'Estimation Matrix'!$H$11)+('Project Items'!$P$12*'Estimation Matrix'!$I$11)+('Project Items'!$Q$12*'Estimation Matrix'!$J$11)+('Project Items'!$R$12*'Estimation Matrix'!$K$11)+('Project Items'!$S$12*'Estimation Matrix'!$L$11)+('Project Items'!$T$12*'Estimation Matrix'!$M$11)+('Project Items'!$U$12*'Estimation Matrix'!$N$11)+('Project Items'!$V$12*'Estimation Matrix'!$O11)+('Project Items'!$W$12*'Estimation Matrix'!$P11)+('Project Items'!$X$12*'Estimation Matrix'!$Q11)+('Project Items'!$Y$12*'Estimation Matrix'!$R11)+('Project Items'!$Z$12*'Estimation Matrix'!$S11)+('Project Items'!$AA$12*'Estimation Matrix'!$T11)+('Project Items'!$AB$12*'Estimation Matrix'!$U11)+('Project Items'!$AC$12*'Estimation Matrix'!$V11)+('Project Items'!$AD$12*'Estimation Matrix'!$W11)+('Project Items'!$AE$12*'Estimation Matrix'!$X11)+('Project Items'!$AF$12*'Estimation Matrix'!$Y11)+('Project Items'!$AG$12*'Estimation Matrix'!$Z11)+('Project Items'!$AH$12*'Estimation Matrix'!$AA11)+('Project Items'!$AI$12*'Estimation Matrix'!$AB11)+('Project Items'!$AJ$12*'Estimation Matrix'!$AC11)+('Project Items'!$AK$12*'Estimation Matrix'!$AD11)+('Project Items'!$AL$12*'Estimation Matrix'!$AE11)+('Project Items'!$AM$12*'Estimation Matrix'!$AF11)+('Project Items'!$AN$12*'Estimation Matrix'!$AG11)+('Project Items'!$AO$12*'Estimation Matrix'!$AH11)</f>
        <v>14</v>
      </c>
      <c r="E36" s="51">
        <v>0</v>
      </c>
      <c r="F36" s="52"/>
      <c r="G36" s="52"/>
      <c r="H36" s="52"/>
      <c r="I36" s="52"/>
      <c r="J36" s="52"/>
      <c r="K36" s="52"/>
      <c r="L36" s="52"/>
      <c r="M36" s="52"/>
      <c r="N36" s="52"/>
      <c r="O36" s="52"/>
      <c r="P36" s="52"/>
      <c r="Q36" s="60"/>
      <c r="R36" s="60"/>
      <c r="S36" s="60"/>
      <c r="T36" s="60"/>
      <c r="U36" s="60"/>
      <c r="V36" s="60"/>
      <c r="W36" s="60"/>
      <c r="X36" s="60"/>
      <c r="Y36" s="52"/>
      <c r="Z36" s="52"/>
      <c r="AA36" s="52"/>
      <c r="AB36" s="52"/>
      <c r="AC36" s="52"/>
      <c r="AD36" s="52"/>
      <c r="AE36" s="52"/>
      <c r="AF36" s="52"/>
      <c r="AG36" s="52"/>
      <c r="AH36" s="52"/>
      <c r="AI36" s="52"/>
      <c r="AJ36" s="52"/>
      <c r="AK36" s="52"/>
      <c r="AL36" s="52"/>
      <c r="AM36" s="52"/>
      <c r="AN36" s="124"/>
      <c r="AO36" s="16"/>
      <c r="AP36" s="16"/>
      <c r="AQ36" s="16"/>
    </row>
    <row r="37" spans="1:53" ht="15.75" hidden="1" collapsed="1">
      <c r="A37" s="41"/>
      <c r="B37" s="337" t="s">
        <v>202</v>
      </c>
      <c r="C37" s="338"/>
      <c r="D37" s="110">
        <f>SUM(D31:D36)</f>
        <v>314.85000000000002</v>
      </c>
      <c r="E37" s="110">
        <f>SUM(E31:E36)</f>
        <v>0</v>
      </c>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124"/>
      <c r="AO37" s="16"/>
      <c r="AP37" s="16"/>
      <c r="AQ37" s="16"/>
    </row>
    <row r="38" spans="1:53" ht="15.75" hidden="1" outlineLevel="1">
      <c r="A38" s="41"/>
      <c r="B38" s="285" t="s">
        <v>23</v>
      </c>
      <c r="C38" s="286"/>
      <c r="D38" s="51">
        <v>0</v>
      </c>
      <c r="E38" s="38">
        <f>('Project Items'!$AP$12*'Estimation Matrix'!$AI12)+('Project Items'!$AQ$12*'Estimation Matrix'!$AJ12)+('Project Items'!$AR$12*'Estimation Matrix'!$AK12)</f>
        <v>0</v>
      </c>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124"/>
      <c r="AO38" s="16"/>
      <c r="AP38" s="16"/>
      <c r="AQ38" s="16"/>
    </row>
    <row r="39" spans="1:53" ht="15.75" hidden="1" outlineLevel="1">
      <c r="A39" s="41"/>
      <c r="B39" s="287" t="s">
        <v>203</v>
      </c>
      <c r="C39" s="288"/>
      <c r="D39" s="51">
        <v>0</v>
      </c>
      <c r="E39" s="157" t="e">
        <f>('Project Items'!$AP$12*'Estimation Matrix'!#REF!)+('Project Items'!$AQ$12*'Estimation Matrix'!#REF!)+('Project Items'!$AR$12*'Estimation Matrix'!#REF!)</f>
        <v>#REF!</v>
      </c>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124"/>
      <c r="AO39" s="16"/>
      <c r="AP39" s="16"/>
      <c r="AQ39" s="16"/>
      <c r="AU39" s="93"/>
    </row>
    <row r="40" spans="1:53" ht="15.75" hidden="1" collapsed="1">
      <c r="A40" s="41"/>
      <c r="B40" s="337" t="s">
        <v>204</v>
      </c>
      <c r="C40" s="338"/>
      <c r="D40" s="70">
        <f>SUM(D38:D39)</f>
        <v>0</v>
      </c>
      <c r="E40" s="150" t="e">
        <f>SUM(E38:E39)</f>
        <v>#REF!</v>
      </c>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124"/>
      <c r="AO40" s="16"/>
      <c r="AP40" s="16"/>
      <c r="AQ40" s="16"/>
      <c r="AU40" s="93"/>
    </row>
    <row r="41" spans="1:53" ht="15.75" hidden="1" outlineLevel="1">
      <c r="A41" s="41"/>
      <c r="B41" s="285" t="s">
        <v>23</v>
      </c>
      <c r="C41" s="286"/>
      <c r="D41" s="51">
        <v>0</v>
      </c>
      <c r="E41" s="151">
        <v>0</v>
      </c>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124"/>
      <c r="AO41" s="16"/>
      <c r="AP41" s="16"/>
      <c r="AQ41" s="16"/>
      <c r="AU41" s="93"/>
    </row>
    <row r="42" spans="1:53" ht="15.75" hidden="1" outlineLevel="1">
      <c r="A42" s="41"/>
      <c r="B42" s="285" t="s">
        <v>205</v>
      </c>
      <c r="C42" s="286"/>
      <c r="D42" s="51">
        <v>0</v>
      </c>
      <c r="E42" s="151">
        <v>0</v>
      </c>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124"/>
      <c r="AO42" s="16"/>
      <c r="AP42" s="16"/>
      <c r="AQ42" s="16"/>
      <c r="AU42" s="93"/>
    </row>
    <row r="43" spans="1:53" ht="15.75" hidden="1" collapsed="1">
      <c r="A43" s="41"/>
      <c r="B43" s="337" t="s">
        <v>206</v>
      </c>
      <c r="C43" s="338"/>
      <c r="D43" s="70">
        <f>SUM(D41:D42)</f>
        <v>0</v>
      </c>
      <c r="E43" s="150">
        <f>SUM(E41:E42)</f>
        <v>0</v>
      </c>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124"/>
      <c r="AO43" s="16"/>
      <c r="AP43" s="16"/>
      <c r="AQ43" s="16"/>
      <c r="AU43" s="93"/>
    </row>
    <row r="44" spans="1:53" ht="15.75" hidden="1" outlineLevel="1">
      <c r="A44" s="41"/>
      <c r="B44" s="285" t="s">
        <v>207</v>
      </c>
      <c r="C44" s="286"/>
      <c r="D44" s="38">
        <f>('Project Items'!$K$12*'Estimation Matrix'!$D$14)+('Project Items'!$L$12*'Estimation Matrix'!$E$14)+('Project Items'!$M$12*'Estimation Matrix'!$F$14)+('Project Items'!$N$12*'Estimation Matrix'!$G$14)+('Project Items'!$O$12*'Estimation Matrix'!$H$14)+('Project Items'!$P$12*'Estimation Matrix'!$I$14)+('Project Items'!$Q$12*'Estimation Matrix'!$J$14)+('Project Items'!$R$12*'Estimation Matrix'!$K$14)+('Project Items'!$S$12*'Estimation Matrix'!$L$14)+('Project Items'!$T$12*'Estimation Matrix'!$M$14)+('Project Items'!$U$12*'Estimation Matrix'!$N$14)+('Project Items'!$V$12*'Estimation Matrix'!$O14)+('Project Items'!$W$12*'Estimation Matrix'!$P14)+('Project Items'!$X$12*'Estimation Matrix'!$Q14)+('Project Items'!$Y$12*'Estimation Matrix'!$R14)+('Project Items'!$Z$12*'Estimation Matrix'!$S14)+('Project Items'!$AA$12*'Estimation Matrix'!$T14)+('Project Items'!$AB$12*'Estimation Matrix'!$U14)+('Project Items'!$AC$12*'Estimation Matrix'!$V14)+('Project Items'!$AD$12*'Estimation Matrix'!$W14)+('Project Items'!$AE$12*'Estimation Matrix'!$X14)+('Project Items'!$AF$12*'Estimation Matrix'!$Y14)+('Project Items'!$AG$12*'Estimation Matrix'!$Z14)+('Project Items'!$AH$12*'Estimation Matrix'!$AA14)+('Project Items'!$AI$12*'Estimation Matrix'!$AB14)+('Project Items'!$AJ$12*'Estimation Matrix'!$AC14)+('Project Items'!$AK$12*'Estimation Matrix'!$AD14)+('Project Items'!$AL$12*'Estimation Matrix'!$AE14)+('Project Items'!$AM$12*'Estimation Matrix'!$AF14)+('Project Items'!$AN$12*'Estimation Matrix'!$AG14)+('Project Items'!$AO$12*'Estimation Matrix'!$AH14)</f>
        <v>46.970000000000006</v>
      </c>
      <c r="E44" s="152">
        <f>('Project Items'!$AP$12*'Estimation Matrix'!$AI14)+('Project Items'!$AQ$12*'Estimation Matrix'!$AJ14)+('Project Items'!$AR$12*'Estimation Matrix'!$AK14)</f>
        <v>0</v>
      </c>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124"/>
      <c r="AO44" s="16"/>
      <c r="AP44" s="16"/>
      <c r="AQ44" s="16"/>
    </row>
    <row r="45" spans="1:53" ht="15.75" hidden="1" collapsed="1">
      <c r="A45" s="95"/>
      <c r="B45" s="289" t="s">
        <v>208</v>
      </c>
      <c r="C45" s="290"/>
      <c r="D45" s="90">
        <f>D44</f>
        <v>46.970000000000006</v>
      </c>
      <c r="E45" s="153">
        <f>E44</f>
        <v>0</v>
      </c>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124"/>
      <c r="AO45" s="16"/>
      <c r="AP45" s="16"/>
      <c r="AQ45" s="16"/>
    </row>
    <row r="46" spans="1:53" ht="18" hidden="1">
      <c r="B46" s="277" t="s">
        <v>209</v>
      </c>
      <c r="C46" s="277"/>
      <c r="D46" s="91">
        <f>D37+D40+D43+D45</f>
        <v>361.82000000000005</v>
      </c>
      <c r="E46" s="91" t="e">
        <f>E37+E40+E43+E45</f>
        <v>#REF!</v>
      </c>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124"/>
      <c r="AO46" s="16"/>
      <c r="AP46" s="16"/>
      <c r="AQ46" s="16"/>
    </row>
    <row r="47" spans="1:53">
      <c r="A47" s="97"/>
      <c r="B47" s="54"/>
      <c r="C47" s="54"/>
      <c r="D47" s="54"/>
      <c r="E47" s="38"/>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124"/>
      <c r="AO47" s="38"/>
      <c r="AP47" s="38"/>
      <c r="AQ47" s="38"/>
      <c r="AU47" s="291" t="s">
        <v>210</v>
      </c>
      <c r="AV47" s="292"/>
      <c r="AW47" s="292"/>
      <c r="AX47" s="292"/>
      <c r="AY47" s="293"/>
      <c r="BA47" s="154"/>
    </row>
    <row r="48" spans="1:53">
      <c r="B48" s="38"/>
      <c r="C48" s="38"/>
      <c r="D48" s="38"/>
      <c r="E48" s="38"/>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38"/>
      <c r="AO48" s="38"/>
      <c r="AP48" s="38"/>
      <c r="AQ48" s="38"/>
      <c r="AU48" s="116" t="s">
        <v>211</v>
      </c>
      <c r="AV48" s="117" t="s">
        <v>212</v>
      </c>
      <c r="AW48" s="119" t="s">
        <v>213</v>
      </c>
      <c r="AX48" s="119" t="s">
        <v>171</v>
      </c>
      <c r="AY48" s="119" t="s">
        <v>209</v>
      </c>
      <c r="BA48" s="154"/>
    </row>
    <row r="49" spans="2:53">
      <c r="B49" s="38"/>
      <c r="C49" s="38"/>
      <c r="D49" s="38"/>
      <c r="E49" s="38"/>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38"/>
      <c r="AO49" s="38"/>
      <c r="AP49" s="38"/>
      <c r="AQ49" s="38"/>
      <c r="AU49" s="114" t="s">
        <v>214</v>
      </c>
      <c r="AV49" s="155"/>
      <c r="AW49" s="102">
        <f>$AN$6</f>
        <v>0</v>
      </c>
      <c r="AX49" s="102">
        <f>AX50</f>
        <v>0</v>
      </c>
      <c r="AY49" s="102">
        <f>SUM(AW49:AX49)</f>
        <v>0</v>
      </c>
      <c r="BA49" s="154"/>
    </row>
    <row r="50" spans="2:53" hidden="1" outlineLevel="1">
      <c r="B50" s="38"/>
      <c r="C50" s="38"/>
      <c r="D50" s="38"/>
      <c r="E50" s="38"/>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38"/>
      <c r="AO50" s="38"/>
      <c r="AP50" s="38"/>
      <c r="AQ50" s="38"/>
      <c r="AU50" s="115"/>
      <c r="AV50" s="93"/>
      <c r="AW50" s="99"/>
      <c r="AX50" s="100"/>
    </row>
    <row r="51" spans="2:53" collapsed="1">
      <c r="B51" s="38"/>
      <c r="C51" s="38"/>
      <c r="D51" s="38"/>
      <c r="E51" s="38"/>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38"/>
      <c r="AO51" s="38"/>
      <c r="AP51" s="38"/>
      <c r="AQ51" s="38"/>
      <c r="AU51" s="114" t="s">
        <v>215</v>
      </c>
      <c r="AV51" s="101"/>
      <c r="AW51" s="102">
        <f>SUM(AW52:AW61)</f>
        <v>126.637</v>
      </c>
      <c r="AX51" s="102">
        <f>SUM(AX52:AX61)</f>
        <v>687.45799999999997</v>
      </c>
      <c r="AY51" s="102">
        <f>SUM(AW51:AX51)</f>
        <v>814.09500000000003</v>
      </c>
    </row>
    <row r="52" spans="2:53" hidden="1" outlineLevel="1">
      <c r="B52" s="38"/>
      <c r="C52" s="38"/>
      <c r="D52" s="38"/>
      <c r="E52" s="38"/>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38"/>
      <c r="AO52" s="38"/>
      <c r="AP52" s="38"/>
      <c r="AQ52" s="38"/>
      <c r="AU52" s="113"/>
      <c r="AV52" s="93" t="s">
        <v>216</v>
      </c>
      <c r="AW52" s="100">
        <v>0</v>
      </c>
      <c r="AX52" s="99">
        <f>$AN$7+$AN$9-AX60</f>
        <v>314.84999999999997</v>
      </c>
      <c r="AY52" s="100">
        <f>AW52+AX52</f>
        <v>314.84999999999997</v>
      </c>
    </row>
    <row r="53" spans="2:53" hidden="1" outlineLevel="1">
      <c r="B53" s="38"/>
      <c r="C53" s="38"/>
      <c r="D53" s="38"/>
      <c r="E53" s="38"/>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38"/>
      <c r="AO53" s="38"/>
      <c r="AP53" s="38"/>
      <c r="AQ53" s="38"/>
      <c r="AU53" s="115"/>
      <c r="AV53" s="93" t="s">
        <v>217</v>
      </c>
      <c r="AW53" s="100">
        <v>0</v>
      </c>
      <c r="AX53" s="99">
        <f>$AN$10</f>
        <v>36.182000000000002</v>
      </c>
      <c r="AY53" s="100">
        <f t="shared" ref="AY53:AY60" si="6">AW53+AX53</f>
        <v>36.182000000000002</v>
      </c>
    </row>
    <row r="54" spans="2:53" hidden="1" outlineLevel="1">
      <c r="B54" s="38"/>
      <c r="C54" s="38"/>
      <c r="D54" s="38"/>
      <c r="E54" s="38"/>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38"/>
      <c r="AO54" s="38"/>
      <c r="AP54" s="38"/>
      <c r="AQ54" s="38"/>
      <c r="AU54" s="115"/>
      <c r="AV54" s="93" t="s">
        <v>218</v>
      </c>
      <c r="AW54" s="100">
        <v>0</v>
      </c>
      <c r="AX54" s="99">
        <f>$AN$11</f>
        <v>18.091000000000001</v>
      </c>
      <c r="AY54" s="100">
        <f t="shared" si="6"/>
        <v>18.091000000000001</v>
      </c>
    </row>
    <row r="55" spans="2:53" hidden="1" outlineLevel="1">
      <c r="B55" s="38"/>
      <c r="C55" s="38"/>
      <c r="D55" s="38"/>
      <c r="E55" s="38"/>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38"/>
      <c r="AO55" s="38"/>
      <c r="AP55" s="38"/>
      <c r="AQ55" s="38"/>
      <c r="AU55" s="115"/>
      <c r="AV55" s="93" t="s">
        <v>219</v>
      </c>
      <c r="AW55" s="100">
        <v>0</v>
      </c>
      <c r="AX55" s="99">
        <f>$AN$12</f>
        <v>18.091000000000001</v>
      </c>
      <c r="AY55" s="100">
        <f t="shared" si="6"/>
        <v>18.091000000000001</v>
      </c>
    </row>
    <row r="56" spans="2:53" hidden="1" outlineLevel="1">
      <c r="B56" s="38"/>
      <c r="C56" s="38"/>
      <c r="D56" s="38"/>
      <c r="E56" s="38"/>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38"/>
      <c r="AO56" s="38"/>
      <c r="AP56" s="38"/>
      <c r="AQ56" s="38"/>
      <c r="AU56" s="115"/>
      <c r="AV56" s="93" t="s">
        <v>220</v>
      </c>
      <c r="AW56" s="100">
        <v>0</v>
      </c>
      <c r="AX56" s="99">
        <f>AN16+AN15+AN14</f>
        <v>72.364000000000004</v>
      </c>
      <c r="AY56" s="100">
        <f t="shared" si="6"/>
        <v>72.364000000000004</v>
      </c>
    </row>
    <row r="57" spans="2:53" hidden="1" outlineLevel="1">
      <c r="B57" s="38"/>
      <c r="C57" s="38"/>
      <c r="D57" s="38"/>
      <c r="E57" s="38"/>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38"/>
      <c r="AO57" s="38"/>
      <c r="AP57" s="38"/>
      <c r="AQ57" s="38"/>
      <c r="AU57" s="159" t="s">
        <v>221</v>
      </c>
      <c r="AV57" s="93" t="s">
        <v>222</v>
      </c>
      <c r="AW57" s="100">
        <v>0</v>
      </c>
      <c r="AX57" s="99">
        <f>AN17+AN18</f>
        <v>126.637</v>
      </c>
      <c r="AY57" s="100">
        <f t="shared" si="6"/>
        <v>126.637</v>
      </c>
    </row>
    <row r="58" spans="2:53" hidden="1" outlineLevel="1">
      <c r="B58" s="38"/>
      <c r="C58" s="38"/>
      <c r="D58" s="38"/>
      <c r="E58" s="38"/>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38"/>
      <c r="AO58" s="38"/>
      <c r="AP58" s="38"/>
      <c r="AQ58" s="38"/>
      <c r="AU58" s="159" t="s">
        <v>221</v>
      </c>
      <c r="AV58" s="93" t="s">
        <v>223</v>
      </c>
      <c r="AW58" s="100"/>
      <c r="AX58" s="99">
        <f>AN19</f>
        <v>18.091000000000001</v>
      </c>
      <c r="AY58" s="100"/>
    </row>
    <row r="59" spans="2:53" hidden="1" outlineLevel="1">
      <c r="B59" s="38"/>
      <c r="C59" s="38"/>
      <c r="D59" s="38"/>
      <c r="E59" s="38"/>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38"/>
      <c r="AO59" s="38"/>
      <c r="AP59" s="38"/>
      <c r="AQ59" s="38"/>
      <c r="AU59" s="159" t="s">
        <v>221</v>
      </c>
      <c r="AV59" s="93" t="s">
        <v>224</v>
      </c>
      <c r="AW59" s="100">
        <f>AN20</f>
        <v>54.272999999999996</v>
      </c>
      <c r="AX59" s="100">
        <v>0</v>
      </c>
      <c r="AY59" s="100">
        <f t="shared" si="6"/>
        <v>54.272999999999996</v>
      </c>
    </row>
    <row r="60" spans="2:53" hidden="1" outlineLevel="1">
      <c r="B60" s="38"/>
      <c r="C60" s="38"/>
      <c r="D60" s="38"/>
      <c r="E60" s="38"/>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38"/>
      <c r="AO60" s="38"/>
      <c r="AP60" s="38"/>
      <c r="AQ60" s="38"/>
      <c r="AU60" s="115"/>
      <c r="AV60" s="93" t="s">
        <v>225</v>
      </c>
      <c r="AW60" s="100">
        <f>AN22</f>
        <v>36.182000000000002</v>
      </c>
      <c r="AX60" s="99">
        <f>D45</f>
        <v>46.970000000000006</v>
      </c>
      <c r="AY60" s="100">
        <f t="shared" si="6"/>
        <v>83.152000000000015</v>
      </c>
    </row>
    <row r="61" spans="2:53" hidden="1" outlineLevel="1">
      <c r="B61" s="38"/>
      <c r="C61" s="38"/>
      <c r="D61" s="38"/>
      <c r="E61" s="38"/>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38"/>
      <c r="AO61" s="38"/>
      <c r="AP61" s="38"/>
      <c r="AQ61" s="38"/>
      <c r="AU61" s="159"/>
      <c r="AV61" s="159" t="s">
        <v>226</v>
      </c>
      <c r="AW61" s="100">
        <f>AN21</f>
        <v>36.182000000000002</v>
      </c>
      <c r="AX61" s="99">
        <f>AN8</f>
        <v>36.182000000000002</v>
      </c>
      <c r="AY61" s="100"/>
    </row>
    <row r="62" spans="2:53" collapsed="1">
      <c r="B62" s="38"/>
      <c r="C62" s="38"/>
      <c r="D62" s="38"/>
      <c r="E62" s="38"/>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38"/>
      <c r="AO62" s="38"/>
      <c r="AP62" s="38"/>
      <c r="AQ62" s="38"/>
      <c r="AU62" s="114" t="s">
        <v>227</v>
      </c>
      <c r="AV62" s="103"/>
      <c r="AW62" s="111">
        <f>$E$24*AW51</f>
        <v>25.327400000000001</v>
      </c>
      <c r="AX62" s="111">
        <f>$E$24*AX51</f>
        <v>137.49160000000001</v>
      </c>
      <c r="AY62" s="112">
        <f>SUM(AW62:AX62)</f>
        <v>162.81900000000002</v>
      </c>
    </row>
    <row r="63" spans="2:53">
      <c r="B63" s="38"/>
      <c r="C63" s="38"/>
      <c r="D63" s="38"/>
      <c r="E63" s="38"/>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38"/>
      <c r="AO63" s="38"/>
      <c r="AP63" s="38"/>
      <c r="AQ63" s="38"/>
      <c r="AU63" s="116" t="s">
        <v>209</v>
      </c>
      <c r="AV63" s="117"/>
      <c r="AW63" s="118">
        <f>AW49+AW51+AW62</f>
        <v>151.96440000000001</v>
      </c>
      <c r="AX63" s="118">
        <f>AX49+AX51+AX62</f>
        <v>824.94959999999992</v>
      </c>
      <c r="AY63" s="118">
        <f>SUM(AW63:AX63)</f>
        <v>976.91399999999999</v>
      </c>
    </row>
    <row r="64" spans="2:53">
      <c r="B64" s="38"/>
      <c r="C64" s="38"/>
      <c r="D64" s="38"/>
      <c r="E64" s="38"/>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38"/>
      <c r="AO64" s="38"/>
      <c r="AP64" s="38"/>
      <c r="AQ64" s="38"/>
      <c r="AW64" s="154">
        <f>AW63/AY63</f>
        <v>0.15555555555555556</v>
      </c>
      <c r="AX64" s="154">
        <f>AX63/AY63</f>
        <v>0.84444444444444433</v>
      </c>
      <c r="AY64" s="156">
        <f>AW64+AX64</f>
        <v>0.99999999999999989</v>
      </c>
    </row>
    <row r="66" ht="22.9" customHeight="1"/>
  </sheetData>
  <mergeCells count="57">
    <mergeCell ref="AU47:AY47"/>
    <mergeCell ref="B42:C42"/>
    <mergeCell ref="B30:C30"/>
    <mergeCell ref="B23:E23"/>
    <mergeCell ref="AK1:AM1"/>
    <mergeCell ref="B17:D17"/>
    <mergeCell ref="B36:C36"/>
    <mergeCell ref="B29:G29"/>
    <mergeCell ref="F24:AJ24"/>
    <mergeCell ref="F23:AJ23"/>
    <mergeCell ref="F1:P1"/>
    <mergeCell ref="Q1:AJ1"/>
    <mergeCell ref="Q2:T2"/>
    <mergeCell ref="F2:H2"/>
    <mergeCell ref="I2:L2"/>
    <mergeCell ref="M2:P2"/>
    <mergeCell ref="B46:C46"/>
    <mergeCell ref="B41:C41"/>
    <mergeCell ref="B44:C44"/>
    <mergeCell ref="B40:C40"/>
    <mergeCell ref="B31:C31"/>
    <mergeCell ref="B32:C32"/>
    <mergeCell ref="B33:C33"/>
    <mergeCell ref="B34:C34"/>
    <mergeCell ref="B37:C37"/>
    <mergeCell ref="B39:C39"/>
    <mergeCell ref="B35:C35"/>
    <mergeCell ref="B45:C45"/>
    <mergeCell ref="B43:C43"/>
    <mergeCell ref="B38:C38"/>
    <mergeCell ref="AN27:AQ27"/>
    <mergeCell ref="B27:E27"/>
    <mergeCell ref="B24:D24"/>
    <mergeCell ref="B26:E26"/>
    <mergeCell ref="F26:AJ26"/>
    <mergeCell ref="F27:AJ27"/>
    <mergeCell ref="B25:E25"/>
    <mergeCell ref="F25:AJ25"/>
    <mergeCell ref="AO26:AQ26"/>
    <mergeCell ref="C1:D1"/>
    <mergeCell ref="AO2:AO5"/>
    <mergeCell ref="AP2:AP5"/>
    <mergeCell ref="AQ2:AQ5"/>
    <mergeCell ref="U2:X2"/>
    <mergeCell ref="Y2:AA2"/>
    <mergeCell ref="AB2:AD2"/>
    <mergeCell ref="AE2:AG2"/>
    <mergeCell ref="AH2:AJ2"/>
    <mergeCell ref="AN1:AN5"/>
    <mergeCell ref="AK2:AM2"/>
    <mergeCell ref="B22:D22"/>
    <mergeCell ref="F8:AM22"/>
    <mergeCell ref="B7:D7"/>
    <mergeCell ref="B2:E3"/>
    <mergeCell ref="B4:E4"/>
    <mergeCell ref="B5:E5"/>
    <mergeCell ref="B6:D6"/>
  </mergeCells>
  <conditionalFormatting sqref="B22 E22">
    <cfRule type="expression" dxfId="26" priority="8">
      <formula>#REF!="Product Project"</formula>
    </cfRule>
  </conditionalFormatting>
  <conditionalFormatting sqref="B20">
    <cfRule type="expression" dxfId="25" priority="3">
      <formula>#REF!="Product Project"</formula>
    </cfRule>
  </conditionalFormatting>
  <dataValidations count="9">
    <dataValidation type="list" allowBlank="1" showErrorMessage="1" sqref="E24" xr:uid="{A8986763-6CAE-4582-973B-28A565D7CA2A}">
      <formula1>Risk</formula1>
    </dataValidation>
    <dataValidation type="list" allowBlank="1" showInputMessage="1" showErrorMessage="1" sqref="E15:E16" xr:uid="{4DEB432A-AE6E-4BE4-814D-F58E7962F24D}">
      <formula1>"6%"</formula1>
    </dataValidation>
    <dataValidation type="list" allowBlank="1" showInputMessage="1" showErrorMessage="1" sqref="E18" xr:uid="{DE86D439-2FFE-47A9-A9A5-DB3A61798F87}">
      <formula1>"20%,30%, in m/d,"</formula1>
    </dataValidation>
    <dataValidation type="list" allowBlank="1" showInputMessage="1" showErrorMessage="1" sqref="E20" xr:uid="{A5FBC5D1-7F10-419F-8365-90B1F31AAE89}">
      <formula1>"15%,25%, in m/d,"</formula1>
    </dataValidation>
    <dataValidation type="list" allowBlank="1" showInputMessage="1" showErrorMessage="1" sqref="C1:D1" xr:uid="{C5D24A3D-1496-454C-BA44-06B2BCAF7276}">
      <formula1>"Product Project, Delivery Project"</formula1>
    </dataValidation>
    <dataValidation type="list" allowBlank="1" showInputMessage="1" showErrorMessage="1" sqref="E19" xr:uid="{EC53DA24-AECE-4905-93A2-14831B615B31}">
      <formula1>"5%, in m/d,"</formula1>
    </dataValidation>
    <dataValidation type="list" allowBlank="1" showInputMessage="1" showErrorMessage="1" sqref="E17" xr:uid="{348EE308-9C17-4EDA-83C1-25A06338B13E}">
      <formula1>"15%,20%, in m/d,"</formula1>
    </dataValidation>
    <dataValidation type="list" allowBlank="1" showErrorMessage="1" sqref="E13" xr:uid="{554C75C0-7445-4CC5-A096-64C04CEA22D6}">
      <formula1>"0%,20%"</formula1>
    </dataValidation>
    <dataValidation type="list" allowBlank="1" showInputMessage="1" showErrorMessage="1" sqref="E14" xr:uid="{EFDDA3C5-2E20-4CDF-924A-C9BF5B254BBC}">
      <formula1>"8%"</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xr:uid="{52B90C10-53BE-452D-A543-67CD10D22D31}">
          <x14:formula1>
            <xm:f>Percentages!#REF!</xm:f>
          </x14:formula1>
          <xm:sqref>E12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499984740745262"/>
  </sheetPr>
  <dimension ref="A1:AK40"/>
  <sheetViews>
    <sheetView zoomScale="90" zoomScaleNormal="90" workbookViewId="0">
      <pane xSplit="1" topLeftCell="L1" activePane="topRight" state="frozen"/>
      <selection pane="topRight" activeCell="A8" sqref="A8"/>
    </sheetView>
  </sheetViews>
  <sheetFormatPr defaultColWidth="13" defaultRowHeight="15" customHeight="1"/>
  <cols>
    <col min="1" max="1" width="31.42578125" style="39" bestFit="1" customWidth="1"/>
    <col min="2" max="2" width="16.42578125" style="39" bestFit="1" customWidth="1"/>
    <col min="3" max="3" width="4.140625" style="39" bestFit="1" customWidth="1"/>
    <col min="4" max="6" width="8.28515625" style="39" customWidth="1"/>
    <col min="7" max="14" width="8.28515625" style="17" customWidth="1"/>
    <col min="15" max="34" width="8.28515625" style="39" customWidth="1"/>
    <col min="35" max="37" width="8.28515625" style="38" customWidth="1"/>
    <col min="38" max="16384" width="13" style="17"/>
  </cols>
  <sheetData>
    <row r="1" spans="1:37">
      <c r="A1" s="16"/>
      <c r="B1" s="16"/>
      <c r="C1" s="16"/>
      <c r="D1" s="316" t="s">
        <v>21</v>
      </c>
      <c r="E1" s="317"/>
      <c r="F1" s="317"/>
      <c r="G1" s="317"/>
      <c r="H1" s="317"/>
      <c r="I1" s="317"/>
      <c r="J1" s="317"/>
      <c r="K1" s="317"/>
      <c r="L1" s="317"/>
      <c r="M1" s="317"/>
      <c r="N1" s="318"/>
      <c r="O1" s="316" t="s">
        <v>22</v>
      </c>
      <c r="P1" s="317"/>
      <c r="Q1" s="317"/>
      <c r="R1" s="317"/>
      <c r="S1" s="317"/>
      <c r="T1" s="317"/>
      <c r="U1" s="317"/>
      <c r="V1" s="317"/>
      <c r="W1" s="317"/>
      <c r="X1" s="317"/>
      <c r="Y1" s="317"/>
      <c r="Z1" s="317"/>
      <c r="AA1" s="317"/>
      <c r="AB1" s="317"/>
      <c r="AC1" s="317"/>
      <c r="AD1" s="317"/>
      <c r="AE1" s="317"/>
      <c r="AF1" s="317"/>
      <c r="AG1" s="317"/>
      <c r="AH1" s="318"/>
      <c r="AI1" s="320" t="s">
        <v>23</v>
      </c>
      <c r="AJ1" s="321"/>
      <c r="AK1" s="321"/>
    </row>
    <row r="2" spans="1:37" ht="37.15" customHeight="1">
      <c r="A2" s="16"/>
      <c r="B2" s="129" t="s">
        <v>30</v>
      </c>
      <c r="C2" s="129"/>
      <c r="D2" s="324" t="s">
        <v>153</v>
      </c>
      <c r="E2" s="325"/>
      <c r="F2" s="326"/>
      <c r="G2" s="324" t="s">
        <v>154</v>
      </c>
      <c r="H2" s="325"/>
      <c r="I2" s="325"/>
      <c r="J2" s="326"/>
      <c r="K2" s="324" t="s">
        <v>35</v>
      </c>
      <c r="L2" s="325"/>
      <c r="M2" s="325"/>
      <c r="N2" s="326"/>
      <c r="O2" s="327" t="s">
        <v>155</v>
      </c>
      <c r="P2" s="328"/>
      <c r="Q2" s="328"/>
      <c r="R2" s="329"/>
      <c r="S2" s="319" t="s">
        <v>156</v>
      </c>
      <c r="T2" s="319"/>
      <c r="U2" s="319"/>
      <c r="V2" s="319"/>
      <c r="W2" s="319" t="str">
        <f>+'Project Items'!AD10</f>
        <v>Reports</v>
      </c>
      <c r="X2" s="319"/>
      <c r="Y2" s="319"/>
      <c r="Z2" s="319" t="s">
        <v>39</v>
      </c>
      <c r="AA2" s="319"/>
      <c r="AB2" s="319"/>
      <c r="AC2" s="319" t="s">
        <v>40</v>
      </c>
      <c r="AD2" s="319"/>
      <c r="AE2" s="319"/>
      <c r="AF2" s="319" t="s">
        <v>41</v>
      </c>
      <c r="AG2" s="319"/>
      <c r="AH2" s="319"/>
      <c r="AI2" s="319" t="s">
        <v>23</v>
      </c>
      <c r="AJ2" s="319"/>
      <c r="AK2" s="319"/>
    </row>
    <row r="3" spans="1:37" ht="15" customHeight="1">
      <c r="A3" s="16"/>
      <c r="B3" s="129" t="s">
        <v>228</v>
      </c>
      <c r="C3" s="129"/>
      <c r="D3" s="130" t="s">
        <v>161</v>
      </c>
      <c r="E3" s="130" t="s">
        <v>162</v>
      </c>
      <c r="F3" s="130" t="s">
        <v>163</v>
      </c>
      <c r="G3" s="130" t="s">
        <v>161</v>
      </c>
      <c r="H3" s="130" t="s">
        <v>162</v>
      </c>
      <c r="I3" s="130" t="s">
        <v>163</v>
      </c>
      <c r="J3" s="130" t="s">
        <v>164</v>
      </c>
      <c r="K3" s="130" t="s">
        <v>161</v>
      </c>
      <c r="L3" s="130" t="s">
        <v>162</v>
      </c>
      <c r="M3" s="130" t="s">
        <v>163</v>
      </c>
      <c r="N3" s="130" t="s">
        <v>164</v>
      </c>
      <c r="O3" s="130" t="s">
        <v>161</v>
      </c>
      <c r="P3" s="130" t="s">
        <v>162</v>
      </c>
      <c r="Q3" s="130" t="s">
        <v>163</v>
      </c>
      <c r="R3" s="130" t="s">
        <v>164</v>
      </c>
      <c r="S3" s="130" t="s">
        <v>161</v>
      </c>
      <c r="T3" s="130" t="s">
        <v>162</v>
      </c>
      <c r="U3" s="130" t="s">
        <v>163</v>
      </c>
      <c r="V3" s="130" t="s">
        <v>164</v>
      </c>
      <c r="W3" s="130" t="s">
        <v>161</v>
      </c>
      <c r="X3" s="130" t="s">
        <v>162</v>
      </c>
      <c r="Y3" s="130" t="s">
        <v>164</v>
      </c>
      <c r="Z3" s="130" t="s">
        <v>161</v>
      </c>
      <c r="AA3" s="130" t="s">
        <v>162</v>
      </c>
      <c r="AB3" s="130" t="s">
        <v>164</v>
      </c>
      <c r="AC3" s="130" t="s">
        <v>161</v>
      </c>
      <c r="AD3" s="130" t="s">
        <v>162</v>
      </c>
      <c r="AE3" s="130" t="s">
        <v>164</v>
      </c>
      <c r="AF3" s="130" t="s">
        <v>161</v>
      </c>
      <c r="AG3" s="130" t="s">
        <v>162</v>
      </c>
      <c r="AH3" s="130" t="s">
        <v>164</v>
      </c>
      <c r="AI3" s="130" t="s">
        <v>161</v>
      </c>
      <c r="AJ3" s="130" t="s">
        <v>162</v>
      </c>
      <c r="AK3" s="130" t="s">
        <v>163</v>
      </c>
    </row>
    <row r="4" spans="1:37" ht="15" customHeight="1">
      <c r="A4" s="16"/>
      <c r="B4" s="16"/>
      <c r="C4" s="16"/>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row>
    <row r="5" spans="1:37">
      <c r="A5" s="127" t="s">
        <v>229</v>
      </c>
      <c r="B5" s="127" t="s">
        <v>230</v>
      </c>
      <c r="C5" s="127" t="s">
        <v>231</v>
      </c>
      <c r="D5" s="128"/>
      <c r="E5" s="128"/>
      <c r="F5" s="128"/>
      <c r="G5" s="128"/>
      <c r="H5" s="128"/>
      <c r="I5" s="128"/>
      <c r="J5" s="128"/>
      <c r="K5" s="128"/>
      <c r="L5" s="128"/>
      <c r="M5" s="128"/>
      <c r="N5" s="128"/>
      <c r="O5" s="128"/>
      <c r="P5" s="128"/>
      <c r="Q5" s="128"/>
      <c r="R5" s="128"/>
      <c r="S5" s="322"/>
      <c r="T5" s="322"/>
      <c r="U5" s="322"/>
      <c r="V5" s="322"/>
      <c r="W5" s="322"/>
      <c r="X5" s="322"/>
      <c r="Y5" s="322"/>
      <c r="Z5" s="322"/>
      <c r="AA5" s="322"/>
      <c r="AB5" s="322"/>
      <c r="AC5" s="322"/>
      <c r="AD5" s="322"/>
      <c r="AE5" s="322"/>
      <c r="AF5" s="322"/>
      <c r="AG5" s="322"/>
      <c r="AH5" s="322"/>
      <c r="AI5" s="128"/>
      <c r="AJ5" s="128"/>
      <c r="AK5" s="128"/>
    </row>
    <row r="6" spans="1:37" ht="15" customHeight="1">
      <c r="A6" s="124" t="s">
        <v>196</v>
      </c>
      <c r="B6" s="38" t="s">
        <v>232</v>
      </c>
      <c r="C6" s="59"/>
      <c r="D6" s="51">
        <v>0.25</v>
      </c>
      <c r="E6" s="51">
        <v>0.5</v>
      </c>
      <c r="F6" s="51">
        <v>1.5</v>
      </c>
      <c r="G6" s="51">
        <v>0.25</v>
      </c>
      <c r="H6" s="51">
        <v>0.75</v>
      </c>
      <c r="I6" s="51">
        <v>1</v>
      </c>
      <c r="J6" s="51">
        <v>3</v>
      </c>
      <c r="K6" s="51">
        <v>0.15</v>
      </c>
      <c r="L6" s="51">
        <v>0.25</v>
      </c>
      <c r="M6" s="51">
        <v>0.5</v>
      </c>
      <c r="N6" s="51">
        <v>1</v>
      </c>
      <c r="O6" s="51">
        <v>0.25</v>
      </c>
      <c r="P6" s="51">
        <v>0.5</v>
      </c>
      <c r="Q6" s="51">
        <v>1</v>
      </c>
      <c r="R6" s="51">
        <v>2.5</v>
      </c>
      <c r="S6" s="51">
        <v>0.25</v>
      </c>
      <c r="T6" s="51">
        <v>0.6</v>
      </c>
      <c r="U6" s="51">
        <v>1</v>
      </c>
      <c r="V6" s="51">
        <v>2.5</v>
      </c>
      <c r="W6" s="51">
        <v>0.25</v>
      </c>
      <c r="X6" s="51">
        <v>0.6</v>
      </c>
      <c r="Y6" s="51">
        <v>1.5</v>
      </c>
      <c r="Z6" s="51">
        <v>0.5</v>
      </c>
      <c r="AA6" s="51">
        <v>1</v>
      </c>
      <c r="AB6" s="51">
        <v>3</v>
      </c>
      <c r="AC6" s="51">
        <v>0.5</v>
      </c>
      <c r="AD6" s="51">
        <v>1</v>
      </c>
      <c r="AE6" s="51">
        <v>1.5</v>
      </c>
      <c r="AF6" s="51">
        <v>0.25</v>
      </c>
      <c r="AG6" s="51">
        <v>0.5</v>
      </c>
      <c r="AH6" s="51">
        <v>1</v>
      </c>
      <c r="AI6" s="51">
        <v>0</v>
      </c>
      <c r="AJ6" s="51">
        <v>0</v>
      </c>
      <c r="AK6" s="51">
        <v>0</v>
      </c>
    </row>
    <row r="7" spans="1:37" ht="15" customHeight="1">
      <c r="A7" s="124" t="s">
        <v>197</v>
      </c>
      <c r="B7" s="38" t="s">
        <v>232</v>
      </c>
      <c r="C7" s="38"/>
      <c r="D7" s="51">
        <v>0</v>
      </c>
      <c r="E7" s="51">
        <v>0</v>
      </c>
      <c r="F7" s="51">
        <v>0</v>
      </c>
      <c r="G7" s="51">
        <v>0</v>
      </c>
      <c r="H7" s="51">
        <v>0.25</v>
      </c>
      <c r="I7" s="51">
        <v>1.5</v>
      </c>
      <c r="J7" s="51">
        <v>3</v>
      </c>
      <c r="K7" s="51">
        <v>0</v>
      </c>
      <c r="L7" s="51">
        <v>0</v>
      </c>
      <c r="M7" s="51">
        <v>0</v>
      </c>
      <c r="N7" s="51">
        <v>0</v>
      </c>
      <c r="O7" s="51">
        <v>0</v>
      </c>
      <c r="P7" s="51">
        <v>0.75</v>
      </c>
      <c r="Q7" s="51">
        <v>1.5</v>
      </c>
      <c r="R7" s="51">
        <v>3</v>
      </c>
      <c r="S7" s="51">
        <v>0.2</v>
      </c>
      <c r="T7" s="51">
        <v>0.6</v>
      </c>
      <c r="U7" s="51">
        <v>1</v>
      </c>
      <c r="V7" s="51">
        <v>2.5</v>
      </c>
      <c r="W7" s="51">
        <v>0.2</v>
      </c>
      <c r="X7" s="51">
        <v>0.6</v>
      </c>
      <c r="Y7" s="51">
        <v>1.5</v>
      </c>
      <c r="Z7" s="51">
        <v>0.5</v>
      </c>
      <c r="AA7" s="51">
        <v>1</v>
      </c>
      <c r="AB7" s="51">
        <v>3</v>
      </c>
      <c r="AC7" s="51">
        <v>0</v>
      </c>
      <c r="AD7" s="51">
        <v>0</v>
      </c>
      <c r="AE7" s="51">
        <v>0</v>
      </c>
      <c r="AF7" s="51"/>
      <c r="AG7" s="51">
        <v>0.5</v>
      </c>
      <c r="AH7" s="51">
        <v>1</v>
      </c>
      <c r="AI7" s="51">
        <v>0</v>
      </c>
      <c r="AJ7" s="51">
        <v>0</v>
      </c>
      <c r="AK7" s="51">
        <v>0</v>
      </c>
    </row>
    <row r="8" spans="1:37" ht="15" customHeight="1">
      <c r="A8" s="124" t="s">
        <v>233</v>
      </c>
      <c r="B8" s="38" t="s">
        <v>232</v>
      </c>
      <c r="C8" s="38"/>
      <c r="D8" s="51">
        <v>0</v>
      </c>
      <c r="E8" s="51">
        <v>0</v>
      </c>
      <c r="F8" s="51">
        <v>1.5</v>
      </c>
      <c r="G8" s="51">
        <v>0.5</v>
      </c>
      <c r="H8" s="51">
        <v>1</v>
      </c>
      <c r="I8" s="51">
        <v>3</v>
      </c>
      <c r="J8" s="51">
        <v>7</v>
      </c>
      <c r="K8" s="51">
        <v>0.5</v>
      </c>
      <c r="L8" s="51">
        <v>1</v>
      </c>
      <c r="M8" s="51">
        <v>2</v>
      </c>
      <c r="N8" s="51">
        <v>3</v>
      </c>
      <c r="O8" s="51">
        <v>2.5</v>
      </c>
      <c r="P8" s="51">
        <v>4</v>
      </c>
      <c r="Q8" s="51">
        <v>5</v>
      </c>
      <c r="R8" s="51">
        <v>7</v>
      </c>
      <c r="S8" s="51">
        <v>0</v>
      </c>
      <c r="T8" s="51">
        <v>0.8</v>
      </c>
      <c r="U8" s="51">
        <v>2</v>
      </c>
      <c r="V8" s="51">
        <v>4</v>
      </c>
      <c r="W8" s="51">
        <v>0</v>
      </c>
      <c r="X8" s="51">
        <v>0.5</v>
      </c>
      <c r="Y8" s="51">
        <v>2</v>
      </c>
      <c r="Z8" s="51">
        <v>0.5</v>
      </c>
      <c r="AA8" s="51">
        <v>1</v>
      </c>
      <c r="AB8" s="51">
        <v>3</v>
      </c>
      <c r="AC8" s="51">
        <v>0</v>
      </c>
      <c r="AD8" s="51">
        <v>0</v>
      </c>
      <c r="AE8" s="51">
        <v>0</v>
      </c>
      <c r="AF8" s="51">
        <v>0.25</v>
      </c>
      <c r="AG8" s="51">
        <v>1</v>
      </c>
      <c r="AH8" s="51">
        <v>2</v>
      </c>
      <c r="AI8" s="51">
        <v>0</v>
      </c>
      <c r="AJ8" s="51">
        <v>0</v>
      </c>
      <c r="AK8" s="51">
        <v>0</v>
      </c>
    </row>
    <row r="9" spans="1:37" ht="25.9" customHeight="1">
      <c r="A9" s="171" t="s">
        <v>234</v>
      </c>
      <c r="B9" s="38" t="s">
        <v>232</v>
      </c>
      <c r="C9" s="38"/>
      <c r="D9" s="140">
        <v>0.25</v>
      </c>
      <c r="E9" s="140">
        <v>0.75</v>
      </c>
      <c r="F9" s="140">
        <v>0.75</v>
      </c>
      <c r="G9" s="140">
        <v>0</v>
      </c>
      <c r="H9" s="140">
        <v>0</v>
      </c>
      <c r="I9" s="140">
        <v>0</v>
      </c>
      <c r="J9" s="140">
        <v>0</v>
      </c>
      <c r="K9" s="140">
        <v>0</v>
      </c>
      <c r="L9" s="140">
        <v>0</v>
      </c>
      <c r="M9" s="140">
        <v>0</v>
      </c>
      <c r="N9" s="140">
        <v>0</v>
      </c>
      <c r="O9" s="51">
        <v>0</v>
      </c>
      <c r="P9" s="51">
        <v>0</v>
      </c>
      <c r="Q9" s="51">
        <v>0</v>
      </c>
      <c r="R9" s="51">
        <v>0</v>
      </c>
      <c r="S9" s="51">
        <v>0.4</v>
      </c>
      <c r="T9" s="51">
        <v>0.4</v>
      </c>
      <c r="U9" s="51">
        <v>0.4</v>
      </c>
      <c r="V9" s="51">
        <v>0.4</v>
      </c>
      <c r="W9" s="51">
        <v>0.4</v>
      </c>
      <c r="X9" s="51">
        <v>0.4</v>
      </c>
      <c r="Y9" s="51">
        <v>0.4</v>
      </c>
      <c r="Z9" s="51">
        <v>0</v>
      </c>
      <c r="AA9" s="51">
        <v>0</v>
      </c>
      <c r="AB9" s="51">
        <v>0</v>
      </c>
      <c r="AC9" s="51">
        <v>0</v>
      </c>
      <c r="AD9" s="51">
        <v>0</v>
      </c>
      <c r="AE9" s="51">
        <v>0</v>
      </c>
      <c r="AF9" s="51">
        <v>0</v>
      </c>
      <c r="AG9" s="51">
        <v>0</v>
      </c>
      <c r="AH9" s="51">
        <v>0</v>
      </c>
      <c r="AI9" s="51">
        <v>0</v>
      </c>
      <c r="AJ9" s="51">
        <v>0</v>
      </c>
      <c r="AK9" s="51">
        <v>0</v>
      </c>
    </row>
    <row r="10" spans="1:37" ht="15" customHeight="1">
      <c r="A10" s="167" t="s">
        <v>235</v>
      </c>
      <c r="B10" s="38" t="s">
        <v>232</v>
      </c>
      <c r="C10" s="38"/>
      <c r="D10" s="51">
        <v>0.25</v>
      </c>
      <c r="E10" s="51">
        <v>0.5</v>
      </c>
      <c r="F10" s="51">
        <v>0.5</v>
      </c>
      <c r="G10" s="51">
        <v>0</v>
      </c>
      <c r="H10" s="51">
        <v>1.5</v>
      </c>
      <c r="I10" s="51">
        <v>3</v>
      </c>
      <c r="J10" s="51">
        <v>4</v>
      </c>
      <c r="K10" s="51">
        <v>0</v>
      </c>
      <c r="L10" s="51">
        <v>0</v>
      </c>
      <c r="M10" s="51">
        <v>0</v>
      </c>
      <c r="N10" s="51">
        <v>0</v>
      </c>
      <c r="O10" s="51">
        <v>0.25</v>
      </c>
      <c r="P10" s="51">
        <v>0.5</v>
      </c>
      <c r="Q10" s="51">
        <v>1</v>
      </c>
      <c r="R10" s="51">
        <v>2</v>
      </c>
      <c r="S10" s="51">
        <v>0</v>
      </c>
      <c r="T10" s="51">
        <v>0.5</v>
      </c>
      <c r="U10" s="51">
        <v>1</v>
      </c>
      <c r="V10" s="51">
        <v>2</v>
      </c>
      <c r="W10" s="51">
        <v>0</v>
      </c>
      <c r="X10" s="51"/>
      <c r="Y10" s="51">
        <v>1</v>
      </c>
      <c r="Z10" s="51">
        <v>0.5</v>
      </c>
      <c r="AA10" s="51">
        <v>1</v>
      </c>
      <c r="AB10" s="51">
        <v>2</v>
      </c>
      <c r="AC10" s="51">
        <v>0</v>
      </c>
      <c r="AD10" s="51">
        <v>0</v>
      </c>
      <c r="AE10" s="51">
        <v>0</v>
      </c>
      <c r="AF10" s="51">
        <v>0.25</v>
      </c>
      <c r="AG10" s="51">
        <v>0.5</v>
      </c>
      <c r="AH10" s="51">
        <v>1</v>
      </c>
      <c r="AI10" s="51">
        <v>0</v>
      </c>
      <c r="AJ10" s="51">
        <v>0</v>
      </c>
      <c r="AK10" s="51">
        <v>0</v>
      </c>
    </row>
    <row r="11" spans="1:37" ht="15" customHeight="1">
      <c r="A11" s="158" t="s">
        <v>236</v>
      </c>
      <c r="B11" s="38" t="s">
        <v>232</v>
      </c>
      <c r="C11" s="38"/>
      <c r="D11" s="51">
        <v>0.125</v>
      </c>
      <c r="E11" s="51">
        <v>0.25</v>
      </c>
      <c r="F11" s="51">
        <v>0.25</v>
      </c>
      <c r="G11" s="51">
        <v>0</v>
      </c>
      <c r="H11" s="51">
        <v>0.5</v>
      </c>
      <c r="I11" s="51">
        <v>0.5</v>
      </c>
      <c r="J11" s="51">
        <v>1.5</v>
      </c>
      <c r="K11" s="51">
        <v>0</v>
      </c>
      <c r="L11" s="51">
        <v>0</v>
      </c>
      <c r="M11" s="51">
        <v>0</v>
      </c>
      <c r="N11" s="51">
        <v>0</v>
      </c>
      <c r="O11" s="51">
        <v>0</v>
      </c>
      <c r="P11" s="51">
        <v>0</v>
      </c>
      <c r="Q11" s="51">
        <v>0</v>
      </c>
      <c r="R11" s="51">
        <v>0</v>
      </c>
      <c r="S11" s="51">
        <v>0</v>
      </c>
      <c r="T11" s="51">
        <v>0</v>
      </c>
      <c r="U11" s="51">
        <v>0</v>
      </c>
      <c r="V11" s="51">
        <v>0</v>
      </c>
      <c r="W11" s="51">
        <v>0</v>
      </c>
      <c r="X11" s="51">
        <v>0</v>
      </c>
      <c r="Y11" s="51">
        <v>0</v>
      </c>
      <c r="Z11" s="51">
        <v>0</v>
      </c>
      <c r="AA11" s="51">
        <v>0</v>
      </c>
      <c r="AB11" s="51">
        <v>0</v>
      </c>
      <c r="AC11" s="51">
        <v>0</v>
      </c>
      <c r="AD11" s="51">
        <v>0</v>
      </c>
      <c r="AE11" s="51">
        <v>0</v>
      </c>
      <c r="AF11" s="51">
        <v>0</v>
      </c>
      <c r="AG11" s="51">
        <v>0</v>
      </c>
      <c r="AH11" s="51">
        <v>0</v>
      </c>
      <c r="AI11" s="51">
        <v>0</v>
      </c>
      <c r="AJ11" s="51">
        <v>0</v>
      </c>
      <c r="AK11" s="51">
        <v>0</v>
      </c>
    </row>
    <row r="12" spans="1:37" ht="15.6" customHeight="1">
      <c r="A12" s="168" t="s">
        <v>237</v>
      </c>
      <c r="B12" s="38" t="s">
        <v>232</v>
      </c>
      <c r="C12" s="59"/>
      <c r="D12" s="51">
        <v>0</v>
      </c>
      <c r="E12" s="51">
        <v>0</v>
      </c>
      <c r="F12" s="51">
        <v>0</v>
      </c>
      <c r="G12" s="51">
        <v>0</v>
      </c>
      <c r="H12" s="51">
        <v>0</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0</v>
      </c>
      <c r="AB12" s="51">
        <v>0</v>
      </c>
      <c r="AC12" s="51">
        <v>0</v>
      </c>
      <c r="AD12" s="51">
        <v>0</v>
      </c>
      <c r="AE12" s="51">
        <v>0</v>
      </c>
      <c r="AF12" s="51">
        <v>0</v>
      </c>
      <c r="AG12" s="51">
        <v>0</v>
      </c>
      <c r="AH12" s="51">
        <v>0</v>
      </c>
      <c r="AI12" s="51">
        <v>6.25E-2</v>
      </c>
      <c r="AJ12" s="51">
        <v>0.125</v>
      </c>
      <c r="AK12" s="51">
        <v>0.375</v>
      </c>
    </row>
    <row r="13" spans="1:37" ht="30">
      <c r="A13" s="200" t="s">
        <v>238</v>
      </c>
      <c r="B13" s="70"/>
      <c r="C13" s="70"/>
      <c r="D13" s="68">
        <f t="shared" ref="D13:AK13" si="0">SUM(D6:D12)</f>
        <v>0.875</v>
      </c>
      <c r="E13" s="68">
        <f t="shared" si="0"/>
        <v>2</v>
      </c>
      <c r="F13" s="68">
        <f t="shared" si="0"/>
        <v>4.5</v>
      </c>
      <c r="G13" s="68">
        <f t="shared" si="0"/>
        <v>0.75</v>
      </c>
      <c r="H13" s="68">
        <f t="shared" si="0"/>
        <v>4</v>
      </c>
      <c r="I13" s="68">
        <f t="shared" si="0"/>
        <v>9</v>
      </c>
      <c r="J13" s="68">
        <f t="shared" si="0"/>
        <v>18.5</v>
      </c>
      <c r="K13" s="68">
        <f t="shared" si="0"/>
        <v>0.65</v>
      </c>
      <c r="L13" s="68">
        <f t="shared" si="0"/>
        <v>1.25</v>
      </c>
      <c r="M13" s="68">
        <f t="shared" si="0"/>
        <v>2.5</v>
      </c>
      <c r="N13" s="68">
        <f t="shared" si="0"/>
        <v>4</v>
      </c>
      <c r="O13" s="68">
        <f t="shared" si="0"/>
        <v>3</v>
      </c>
      <c r="P13" s="68">
        <f t="shared" si="0"/>
        <v>5.75</v>
      </c>
      <c r="Q13" s="68">
        <f t="shared" si="0"/>
        <v>8.5</v>
      </c>
      <c r="R13" s="68">
        <f t="shared" si="0"/>
        <v>14.5</v>
      </c>
      <c r="S13" s="68">
        <f t="shared" si="0"/>
        <v>0.85000000000000009</v>
      </c>
      <c r="T13" s="68">
        <f t="shared" si="0"/>
        <v>2.9</v>
      </c>
      <c r="U13" s="68">
        <f t="shared" si="0"/>
        <v>5.4</v>
      </c>
      <c r="V13" s="68">
        <f t="shared" si="0"/>
        <v>11.4</v>
      </c>
      <c r="W13" s="68">
        <f t="shared" si="0"/>
        <v>0.85000000000000009</v>
      </c>
      <c r="X13" s="68">
        <f t="shared" si="0"/>
        <v>2.1</v>
      </c>
      <c r="Y13" s="68">
        <f t="shared" si="0"/>
        <v>6.4</v>
      </c>
      <c r="Z13" s="68">
        <f t="shared" si="0"/>
        <v>2</v>
      </c>
      <c r="AA13" s="68">
        <f t="shared" si="0"/>
        <v>4</v>
      </c>
      <c r="AB13" s="68">
        <f t="shared" si="0"/>
        <v>11</v>
      </c>
      <c r="AC13" s="68">
        <f t="shared" si="0"/>
        <v>0.5</v>
      </c>
      <c r="AD13" s="68">
        <f t="shared" si="0"/>
        <v>1</v>
      </c>
      <c r="AE13" s="68">
        <f t="shared" si="0"/>
        <v>1.5</v>
      </c>
      <c r="AF13" s="68">
        <f t="shared" si="0"/>
        <v>0.75</v>
      </c>
      <c r="AG13" s="68">
        <f t="shared" si="0"/>
        <v>2.5</v>
      </c>
      <c r="AH13" s="68">
        <f t="shared" si="0"/>
        <v>5</v>
      </c>
      <c r="AI13" s="68">
        <f t="shared" si="0"/>
        <v>6.25E-2</v>
      </c>
      <c r="AJ13" s="68">
        <f t="shared" si="0"/>
        <v>0.125</v>
      </c>
      <c r="AK13" s="68">
        <f t="shared" si="0"/>
        <v>0.375</v>
      </c>
    </row>
    <row r="14" spans="1:37" ht="15" customHeight="1">
      <c r="A14" s="38" t="s">
        <v>239</v>
      </c>
      <c r="B14" s="38" t="s">
        <v>240</v>
      </c>
      <c r="C14" s="59">
        <v>0.2</v>
      </c>
      <c r="D14" s="51">
        <v>0</v>
      </c>
      <c r="E14" s="51">
        <v>0</v>
      </c>
      <c r="F14" s="51">
        <v>0</v>
      </c>
      <c r="G14" s="51">
        <f t="shared" ref="G14:M14" si="1">+$C14*SUM(G$6:G$10)</f>
        <v>0.15000000000000002</v>
      </c>
      <c r="H14" s="51">
        <f t="shared" si="1"/>
        <v>0.70000000000000007</v>
      </c>
      <c r="I14" s="51">
        <f t="shared" si="1"/>
        <v>1.7000000000000002</v>
      </c>
      <c r="J14" s="51">
        <f t="shared" si="1"/>
        <v>3.4000000000000004</v>
      </c>
      <c r="K14" s="51">
        <f t="shared" si="1"/>
        <v>0.13</v>
      </c>
      <c r="L14" s="51">
        <f t="shared" si="1"/>
        <v>0.25</v>
      </c>
      <c r="M14" s="51">
        <f t="shared" si="1"/>
        <v>0.5</v>
      </c>
      <c r="N14" s="51">
        <v>0.5</v>
      </c>
      <c r="O14" s="51">
        <f>+$C14*SUM(O$6:O$9)</f>
        <v>0.55000000000000004</v>
      </c>
      <c r="P14" s="51">
        <f>+$C14*SUM(P$6:P$9)</f>
        <v>1.05</v>
      </c>
      <c r="Q14" s="51">
        <f>+$C14*SUM(Q$6:Q$9)</f>
        <v>1.5</v>
      </c>
      <c r="R14" s="51">
        <f>+$C14*SUM(R$6:R$9)</f>
        <v>2.5</v>
      </c>
      <c r="S14" s="51">
        <f t="shared" ref="S14:AH14" si="2">+$C14*SUM(S$6:S$10)</f>
        <v>0.17000000000000004</v>
      </c>
      <c r="T14" s="51">
        <f t="shared" si="2"/>
        <v>0.57999999999999996</v>
      </c>
      <c r="U14" s="51">
        <f t="shared" si="2"/>
        <v>1.08</v>
      </c>
      <c r="V14" s="51">
        <f t="shared" si="2"/>
        <v>2.2800000000000002</v>
      </c>
      <c r="W14" s="51">
        <f t="shared" si="2"/>
        <v>0.17000000000000004</v>
      </c>
      <c r="X14" s="51">
        <f t="shared" si="2"/>
        <v>0.42000000000000004</v>
      </c>
      <c r="Y14" s="51">
        <f t="shared" si="2"/>
        <v>1.2800000000000002</v>
      </c>
      <c r="Z14" s="51">
        <f t="shared" si="2"/>
        <v>0.4</v>
      </c>
      <c r="AA14" s="51">
        <f t="shared" si="2"/>
        <v>0.8</v>
      </c>
      <c r="AB14" s="51">
        <f t="shared" si="2"/>
        <v>2.2000000000000002</v>
      </c>
      <c r="AC14" s="51">
        <f t="shared" si="2"/>
        <v>0.1</v>
      </c>
      <c r="AD14" s="51">
        <f t="shared" si="2"/>
        <v>0.2</v>
      </c>
      <c r="AE14" s="51">
        <f t="shared" si="2"/>
        <v>0.30000000000000004</v>
      </c>
      <c r="AF14" s="51">
        <f t="shared" si="2"/>
        <v>0.15000000000000002</v>
      </c>
      <c r="AG14" s="51">
        <f t="shared" si="2"/>
        <v>0.5</v>
      </c>
      <c r="AH14" s="51">
        <f t="shared" si="2"/>
        <v>1</v>
      </c>
      <c r="AI14" s="51"/>
      <c r="AJ14" s="51"/>
      <c r="AK14" s="51"/>
    </row>
    <row r="15" spans="1:37" ht="15" customHeight="1">
      <c r="A15" s="70" t="s">
        <v>202</v>
      </c>
      <c r="B15" s="70"/>
      <c r="C15" s="70"/>
      <c r="D15" s="68">
        <f t="shared" ref="D15:AK15" si="3">SUM(D14:D14)</f>
        <v>0</v>
      </c>
      <c r="E15" s="68">
        <f t="shared" si="3"/>
        <v>0</v>
      </c>
      <c r="F15" s="68">
        <f t="shared" si="3"/>
        <v>0</v>
      </c>
      <c r="G15" s="68">
        <f t="shared" si="3"/>
        <v>0.15000000000000002</v>
      </c>
      <c r="H15" s="68">
        <f t="shared" si="3"/>
        <v>0.70000000000000007</v>
      </c>
      <c r="I15" s="68">
        <f t="shared" si="3"/>
        <v>1.7000000000000002</v>
      </c>
      <c r="J15" s="68">
        <f t="shared" si="3"/>
        <v>3.4000000000000004</v>
      </c>
      <c r="K15" s="68">
        <f t="shared" si="3"/>
        <v>0.13</v>
      </c>
      <c r="L15" s="68">
        <f t="shared" si="3"/>
        <v>0.25</v>
      </c>
      <c r="M15" s="68">
        <f t="shared" si="3"/>
        <v>0.5</v>
      </c>
      <c r="N15" s="68">
        <f t="shared" si="3"/>
        <v>0.5</v>
      </c>
      <c r="O15" s="68">
        <f t="shared" si="3"/>
        <v>0.55000000000000004</v>
      </c>
      <c r="P15" s="68">
        <f t="shared" si="3"/>
        <v>1.05</v>
      </c>
      <c r="Q15" s="68">
        <f t="shared" si="3"/>
        <v>1.5</v>
      </c>
      <c r="R15" s="68">
        <f t="shared" si="3"/>
        <v>2.5</v>
      </c>
      <c r="S15" s="68">
        <f t="shared" si="3"/>
        <v>0.17000000000000004</v>
      </c>
      <c r="T15" s="68">
        <f t="shared" si="3"/>
        <v>0.57999999999999996</v>
      </c>
      <c r="U15" s="68">
        <f t="shared" si="3"/>
        <v>1.08</v>
      </c>
      <c r="V15" s="68">
        <f t="shared" si="3"/>
        <v>2.2800000000000002</v>
      </c>
      <c r="W15" s="68">
        <f t="shared" si="3"/>
        <v>0.17000000000000004</v>
      </c>
      <c r="X15" s="68">
        <f t="shared" si="3"/>
        <v>0.42000000000000004</v>
      </c>
      <c r="Y15" s="68">
        <f t="shared" si="3"/>
        <v>1.2800000000000002</v>
      </c>
      <c r="Z15" s="68">
        <f t="shared" si="3"/>
        <v>0.4</v>
      </c>
      <c r="AA15" s="68">
        <f t="shared" si="3"/>
        <v>0.8</v>
      </c>
      <c r="AB15" s="68">
        <f t="shared" si="3"/>
        <v>2.2000000000000002</v>
      </c>
      <c r="AC15" s="68">
        <f t="shared" si="3"/>
        <v>0.1</v>
      </c>
      <c r="AD15" s="68">
        <f t="shared" si="3"/>
        <v>0.2</v>
      </c>
      <c r="AE15" s="68">
        <f t="shared" si="3"/>
        <v>0.30000000000000004</v>
      </c>
      <c r="AF15" s="68">
        <f t="shared" si="3"/>
        <v>0.15000000000000002</v>
      </c>
      <c r="AG15" s="68">
        <f t="shared" si="3"/>
        <v>0.5</v>
      </c>
      <c r="AH15" s="68">
        <f t="shared" si="3"/>
        <v>1</v>
      </c>
      <c r="AI15" s="68">
        <f t="shared" si="3"/>
        <v>0</v>
      </c>
      <c r="AJ15" s="68">
        <f t="shared" si="3"/>
        <v>0</v>
      </c>
      <c r="AK15" s="68">
        <f t="shared" si="3"/>
        <v>0</v>
      </c>
    </row>
    <row r="16" spans="1:37" ht="15" customHeight="1">
      <c r="A16" s="323" t="s">
        <v>172</v>
      </c>
      <c r="B16" s="323"/>
      <c r="C16" s="323"/>
      <c r="D16" s="126">
        <f t="shared" ref="D16:AK16" si="4">D13+D15</f>
        <v>0.875</v>
      </c>
      <c r="E16" s="126">
        <f t="shared" si="4"/>
        <v>2</v>
      </c>
      <c r="F16" s="126">
        <f t="shared" si="4"/>
        <v>4.5</v>
      </c>
      <c r="G16" s="126">
        <f t="shared" si="4"/>
        <v>0.9</v>
      </c>
      <c r="H16" s="126">
        <f t="shared" si="4"/>
        <v>4.7</v>
      </c>
      <c r="I16" s="126">
        <f t="shared" si="4"/>
        <v>10.7</v>
      </c>
      <c r="J16" s="126">
        <f t="shared" si="4"/>
        <v>21.9</v>
      </c>
      <c r="K16" s="126">
        <f t="shared" si="4"/>
        <v>0.78</v>
      </c>
      <c r="L16" s="126">
        <f t="shared" si="4"/>
        <v>1.5</v>
      </c>
      <c r="M16" s="126">
        <f t="shared" si="4"/>
        <v>3</v>
      </c>
      <c r="N16" s="126">
        <f t="shared" si="4"/>
        <v>4.5</v>
      </c>
      <c r="O16" s="126">
        <f t="shared" si="4"/>
        <v>3.55</v>
      </c>
      <c r="P16" s="126">
        <f t="shared" si="4"/>
        <v>6.8</v>
      </c>
      <c r="Q16" s="126">
        <f t="shared" si="4"/>
        <v>10</v>
      </c>
      <c r="R16" s="126">
        <f t="shared" si="4"/>
        <v>17</v>
      </c>
      <c r="S16" s="126">
        <f t="shared" si="4"/>
        <v>1.02</v>
      </c>
      <c r="T16" s="126">
        <f t="shared" si="4"/>
        <v>3.48</v>
      </c>
      <c r="U16" s="126">
        <f t="shared" si="4"/>
        <v>6.48</v>
      </c>
      <c r="V16" s="126">
        <f t="shared" si="4"/>
        <v>13.68</v>
      </c>
      <c r="W16" s="126">
        <f t="shared" si="4"/>
        <v>1.02</v>
      </c>
      <c r="X16" s="126">
        <f t="shared" si="4"/>
        <v>2.52</v>
      </c>
      <c r="Y16" s="126">
        <f t="shared" si="4"/>
        <v>7.6800000000000006</v>
      </c>
      <c r="Z16" s="126">
        <f t="shared" si="4"/>
        <v>2.4</v>
      </c>
      <c r="AA16" s="126">
        <f t="shared" si="4"/>
        <v>4.8</v>
      </c>
      <c r="AB16" s="126">
        <f t="shared" si="4"/>
        <v>13.2</v>
      </c>
      <c r="AC16" s="126">
        <f t="shared" si="4"/>
        <v>0.6</v>
      </c>
      <c r="AD16" s="126">
        <f t="shared" si="4"/>
        <v>1.2</v>
      </c>
      <c r="AE16" s="126">
        <f t="shared" si="4"/>
        <v>1.8</v>
      </c>
      <c r="AF16" s="126">
        <f t="shared" si="4"/>
        <v>0.9</v>
      </c>
      <c r="AG16" s="126">
        <f t="shared" si="4"/>
        <v>3</v>
      </c>
      <c r="AH16" s="126">
        <f t="shared" si="4"/>
        <v>6</v>
      </c>
      <c r="AI16" s="126">
        <f t="shared" si="4"/>
        <v>6.25E-2</v>
      </c>
      <c r="AJ16" s="126">
        <f t="shared" si="4"/>
        <v>0.125</v>
      </c>
      <c r="AK16" s="126">
        <f t="shared" si="4"/>
        <v>0.375</v>
      </c>
    </row>
    <row r="17" spans="1:37">
      <c r="A17" s="16"/>
      <c r="B17" s="16"/>
      <c r="C17" s="16"/>
      <c r="D17" s="16"/>
      <c r="E17" s="16"/>
      <c r="F17" s="16"/>
      <c r="O17" s="16"/>
      <c r="P17" s="16"/>
      <c r="Q17" s="16"/>
      <c r="R17" s="16"/>
      <c r="S17" s="16"/>
      <c r="T17" s="16"/>
      <c r="U17" s="16"/>
      <c r="V17" s="16"/>
      <c r="W17" s="16"/>
      <c r="X17" s="16"/>
      <c r="Y17" s="16"/>
      <c r="Z17" s="16"/>
      <c r="AA17" s="16"/>
      <c r="AB17" s="16"/>
      <c r="AC17" s="16"/>
      <c r="AD17" s="16"/>
      <c r="AE17" s="16"/>
      <c r="AF17" s="16"/>
      <c r="AG17" s="16"/>
      <c r="AH17" s="16"/>
      <c r="AI17" s="16"/>
      <c r="AJ17" s="16"/>
      <c r="AK17" s="16"/>
    </row>
    <row r="18" spans="1:37">
      <c r="A18" s="16"/>
      <c r="B18" s="16"/>
      <c r="C18" s="16"/>
      <c r="D18" s="16"/>
      <c r="E18" s="16"/>
      <c r="F18" s="16"/>
      <c r="O18" s="16"/>
      <c r="P18" s="16"/>
      <c r="Q18" s="16"/>
      <c r="R18" s="16"/>
      <c r="S18" s="16"/>
      <c r="T18" s="16"/>
      <c r="U18" s="16"/>
      <c r="V18" s="16"/>
      <c r="W18" s="16"/>
      <c r="X18" s="16"/>
      <c r="Y18" s="16"/>
      <c r="Z18" s="16"/>
      <c r="AA18" s="16"/>
      <c r="AB18" s="16"/>
      <c r="AC18" s="16"/>
      <c r="AD18" s="16"/>
      <c r="AE18" s="16"/>
      <c r="AF18" s="16"/>
      <c r="AG18" s="16"/>
      <c r="AH18" s="16"/>
      <c r="AI18" s="16"/>
      <c r="AJ18" s="16"/>
      <c r="AK18" s="16"/>
    </row>
    <row r="19" spans="1:37">
      <c r="A19" s="16"/>
      <c r="B19" s="16"/>
      <c r="C19" s="16"/>
      <c r="D19" s="16"/>
      <c r="E19" s="16"/>
      <c r="F19" s="16"/>
      <c r="O19" s="16"/>
      <c r="P19" s="16"/>
      <c r="Q19" s="16"/>
      <c r="R19" s="16"/>
      <c r="S19" s="16"/>
      <c r="T19" s="16"/>
      <c r="U19" s="16"/>
      <c r="V19" s="16"/>
      <c r="W19" s="16"/>
      <c r="X19" s="16"/>
      <c r="Y19" s="16"/>
      <c r="Z19" s="16"/>
      <c r="AA19" s="16"/>
      <c r="AB19" s="16"/>
      <c r="AC19" s="16"/>
      <c r="AD19" s="16"/>
      <c r="AE19" s="16"/>
      <c r="AF19" s="16"/>
      <c r="AG19" s="16"/>
      <c r="AH19" s="16"/>
      <c r="AI19" s="16"/>
      <c r="AJ19" s="16"/>
      <c r="AK19" s="16"/>
    </row>
    <row r="20" spans="1:37">
      <c r="A20" s="16"/>
      <c r="B20" s="16"/>
      <c r="C20" s="16"/>
      <c r="D20" s="16"/>
      <c r="E20" s="16"/>
      <c r="F20" s="16"/>
      <c r="O20" s="16"/>
      <c r="P20" s="16"/>
      <c r="Q20" s="16"/>
      <c r="R20" s="16"/>
      <c r="S20" s="16"/>
      <c r="T20" s="16"/>
      <c r="U20" s="16"/>
      <c r="V20" s="16"/>
      <c r="W20" s="16"/>
      <c r="X20" s="16"/>
      <c r="Y20" s="16"/>
      <c r="Z20" s="16"/>
      <c r="AA20" s="16"/>
      <c r="AB20" s="16"/>
      <c r="AC20" s="16"/>
      <c r="AD20" s="16"/>
      <c r="AE20" s="16"/>
      <c r="AF20" s="16"/>
      <c r="AG20" s="16"/>
      <c r="AH20" s="16"/>
      <c r="AI20" s="16"/>
      <c r="AJ20" s="16"/>
      <c r="AK20" s="16"/>
    </row>
    <row r="21" spans="1:37">
      <c r="A21" s="16"/>
      <c r="B21" s="16"/>
      <c r="C21" s="16"/>
      <c r="D21" s="16"/>
      <c r="E21" s="16"/>
      <c r="F21" s="16"/>
      <c r="O21" s="16"/>
      <c r="P21" s="16"/>
      <c r="Q21" s="16"/>
      <c r="R21" s="16"/>
      <c r="S21" s="16"/>
      <c r="T21" s="16"/>
      <c r="U21" s="16"/>
      <c r="V21" s="16"/>
      <c r="W21" s="16"/>
      <c r="X21" s="16"/>
      <c r="Y21" s="16"/>
      <c r="Z21" s="16"/>
      <c r="AA21" s="16"/>
      <c r="AB21" s="16"/>
      <c r="AC21" s="16"/>
      <c r="AD21" s="16"/>
      <c r="AE21" s="16"/>
      <c r="AF21" s="16"/>
      <c r="AG21" s="16"/>
      <c r="AH21" s="16"/>
      <c r="AI21" s="16"/>
      <c r="AJ21" s="16"/>
      <c r="AK21" s="16"/>
    </row>
    <row r="22" spans="1:37">
      <c r="A22" s="16"/>
      <c r="B22" s="16"/>
      <c r="C22" s="16"/>
      <c r="D22" s="16"/>
      <c r="E22" s="16"/>
      <c r="F22" s="16"/>
      <c r="O22" s="16"/>
      <c r="P22" s="16"/>
      <c r="Q22" s="16"/>
      <c r="R22" s="16"/>
      <c r="S22" s="16"/>
      <c r="T22" s="16"/>
      <c r="U22" s="16"/>
      <c r="V22" s="16"/>
      <c r="W22" s="16"/>
      <c r="X22" s="16"/>
      <c r="Y22" s="16"/>
      <c r="Z22" s="16"/>
      <c r="AA22" s="16"/>
      <c r="AB22" s="16"/>
      <c r="AC22" s="16"/>
      <c r="AD22" s="16"/>
      <c r="AE22" s="16"/>
      <c r="AF22" s="16"/>
      <c r="AG22" s="16"/>
      <c r="AH22" s="16"/>
      <c r="AI22" s="16"/>
      <c r="AJ22" s="16"/>
      <c r="AK22" s="16"/>
    </row>
    <row r="23" spans="1:37">
      <c r="A23" s="16"/>
      <c r="B23" s="16"/>
      <c r="C23" s="16"/>
      <c r="D23" s="16"/>
      <c r="E23" s="16"/>
      <c r="F23" s="16"/>
      <c r="O23" s="16"/>
      <c r="P23" s="16"/>
      <c r="Q23" s="16"/>
      <c r="R23" s="16"/>
      <c r="S23" s="16"/>
      <c r="T23" s="16"/>
      <c r="U23" s="16"/>
      <c r="V23" s="16"/>
      <c r="W23" s="16"/>
      <c r="X23" s="16"/>
      <c r="Y23" s="16"/>
      <c r="Z23" s="16"/>
      <c r="AA23" s="16"/>
      <c r="AB23" s="16"/>
      <c r="AC23" s="16"/>
      <c r="AD23" s="16"/>
      <c r="AE23" s="16"/>
      <c r="AF23" s="16"/>
      <c r="AG23" s="16"/>
      <c r="AH23" s="16"/>
      <c r="AI23" s="16"/>
      <c r="AJ23" s="16"/>
      <c r="AK23" s="16"/>
    </row>
    <row r="24" spans="1:37">
      <c r="A24" s="16"/>
      <c r="B24" s="16"/>
      <c r="C24" s="16"/>
      <c r="D24" s="16"/>
      <c r="E24" s="16"/>
      <c r="F24" s="16"/>
      <c r="O24" s="16"/>
      <c r="P24" s="16"/>
      <c r="Q24" s="16"/>
      <c r="R24" s="16"/>
      <c r="S24" s="16"/>
      <c r="T24" s="16"/>
      <c r="U24" s="16"/>
      <c r="V24" s="16"/>
      <c r="W24" s="16"/>
      <c r="X24" s="16"/>
      <c r="Y24" s="16"/>
      <c r="Z24" s="16"/>
      <c r="AA24" s="16"/>
      <c r="AB24" s="16"/>
      <c r="AC24" s="16"/>
      <c r="AD24" s="16"/>
      <c r="AE24" s="16"/>
      <c r="AF24" s="16"/>
      <c r="AG24" s="16"/>
      <c r="AH24" s="16"/>
      <c r="AI24" s="16"/>
      <c r="AJ24" s="16"/>
      <c r="AK24" s="16"/>
    </row>
    <row r="25" spans="1:37">
      <c r="A25" s="16"/>
      <c r="B25" s="16"/>
      <c r="C25" s="16"/>
      <c r="D25" s="16"/>
      <c r="E25" s="16"/>
      <c r="F25" s="16"/>
      <c r="O25" s="16"/>
      <c r="P25" s="16"/>
      <c r="Q25" s="16"/>
      <c r="R25" s="16"/>
      <c r="S25" s="16"/>
      <c r="T25" s="16"/>
      <c r="U25" s="16"/>
      <c r="V25" s="16"/>
      <c r="W25" s="16"/>
      <c r="X25" s="16"/>
      <c r="Y25" s="16"/>
      <c r="Z25" s="16"/>
      <c r="AA25" s="16"/>
      <c r="AB25" s="16"/>
      <c r="AC25" s="16"/>
      <c r="AD25" s="16"/>
      <c r="AE25" s="16"/>
      <c r="AF25" s="16"/>
      <c r="AG25" s="16"/>
      <c r="AH25" s="16"/>
      <c r="AI25" s="16"/>
      <c r="AJ25" s="16"/>
      <c r="AK25" s="16"/>
    </row>
    <row r="26" spans="1:37">
      <c r="A26" s="16"/>
      <c r="B26" s="16"/>
      <c r="C26" s="16"/>
      <c r="D26" s="16"/>
      <c r="E26" s="16"/>
      <c r="F26" s="16"/>
      <c r="O26" s="16"/>
      <c r="P26" s="16"/>
      <c r="Q26" s="16"/>
      <c r="R26" s="16"/>
      <c r="S26" s="16"/>
      <c r="T26" s="16"/>
      <c r="U26" s="16"/>
      <c r="V26" s="16"/>
      <c r="W26" s="16"/>
      <c r="X26" s="16"/>
      <c r="Y26" s="16"/>
      <c r="Z26" s="16"/>
      <c r="AA26" s="16"/>
      <c r="AB26" s="16"/>
      <c r="AC26" s="16"/>
      <c r="AD26" s="16"/>
      <c r="AE26" s="16"/>
      <c r="AF26" s="16"/>
      <c r="AG26" s="16"/>
      <c r="AH26" s="16"/>
      <c r="AI26" s="16"/>
      <c r="AJ26" s="16"/>
      <c r="AK26" s="16"/>
    </row>
    <row r="27" spans="1:37">
      <c r="A27" s="16"/>
      <c r="B27" s="16"/>
      <c r="C27" s="16"/>
      <c r="D27" s="16"/>
      <c r="E27" s="16"/>
      <c r="F27" s="16"/>
      <c r="O27" s="16"/>
      <c r="P27" s="16"/>
      <c r="Q27" s="16"/>
      <c r="R27" s="16"/>
      <c r="S27" s="16"/>
      <c r="T27" s="16"/>
      <c r="U27" s="16"/>
      <c r="V27" s="16"/>
      <c r="W27" s="16"/>
      <c r="X27" s="16"/>
      <c r="Y27" s="16"/>
      <c r="Z27" s="16"/>
      <c r="AA27" s="16"/>
      <c r="AB27" s="16"/>
      <c r="AC27" s="16"/>
      <c r="AD27" s="16"/>
      <c r="AE27" s="16"/>
      <c r="AF27" s="16"/>
      <c r="AG27" s="16"/>
      <c r="AH27" s="16"/>
      <c r="AI27" s="16"/>
      <c r="AJ27" s="16"/>
      <c r="AK27" s="16"/>
    </row>
    <row r="28" spans="1:37">
      <c r="A28" s="16"/>
      <c r="B28" s="16"/>
      <c r="C28" s="16"/>
      <c r="D28" s="16"/>
      <c r="E28" s="16"/>
      <c r="F28" s="16"/>
      <c r="O28" s="16"/>
      <c r="P28" s="16"/>
      <c r="Q28" s="16"/>
      <c r="R28" s="16"/>
      <c r="S28" s="16"/>
      <c r="T28" s="16"/>
      <c r="U28" s="16"/>
      <c r="V28" s="16"/>
      <c r="W28" s="16"/>
      <c r="X28" s="16"/>
      <c r="Y28" s="16"/>
      <c r="Z28" s="16"/>
      <c r="AA28" s="16"/>
      <c r="AB28" s="16"/>
      <c r="AC28" s="16"/>
      <c r="AD28" s="16"/>
      <c r="AE28" s="16"/>
      <c r="AF28" s="16"/>
      <c r="AG28" s="16"/>
      <c r="AH28" s="16"/>
      <c r="AI28" s="16"/>
      <c r="AJ28" s="16"/>
      <c r="AK28" s="16"/>
    </row>
    <row r="29" spans="1:37">
      <c r="A29" s="16"/>
      <c r="B29" s="16"/>
      <c r="C29" s="16"/>
      <c r="D29" s="16"/>
      <c r="E29" s="16"/>
      <c r="F29" s="16"/>
      <c r="O29" s="16"/>
      <c r="P29" s="16"/>
      <c r="Q29" s="16"/>
      <c r="R29" s="16"/>
      <c r="S29" s="16"/>
      <c r="T29" s="16"/>
      <c r="U29" s="16"/>
      <c r="V29" s="16"/>
      <c r="W29" s="16"/>
      <c r="X29" s="16"/>
      <c r="Y29" s="16"/>
      <c r="Z29" s="16"/>
      <c r="AA29" s="16"/>
      <c r="AB29" s="16"/>
      <c r="AC29" s="16"/>
      <c r="AD29" s="16"/>
      <c r="AE29" s="16"/>
      <c r="AF29" s="16"/>
      <c r="AG29" s="16"/>
      <c r="AH29" s="16"/>
      <c r="AI29" s="16"/>
      <c r="AJ29" s="16"/>
      <c r="AK29" s="16"/>
    </row>
    <row r="30" spans="1:37" ht="15" hidden="1" customHeight="1">
      <c r="A30" s="77" t="s">
        <v>241</v>
      </c>
      <c r="B30" s="69">
        <f>(1/0.65)-1</f>
        <v>0.53846153846153832</v>
      </c>
      <c r="C30" s="16"/>
      <c r="D30" s="16"/>
      <c r="E30" s="16"/>
      <c r="F30" s="16"/>
      <c r="O30" s="16"/>
      <c r="P30" s="16"/>
      <c r="Q30" s="16"/>
      <c r="R30" s="16"/>
      <c r="S30" s="16"/>
      <c r="T30" s="16"/>
      <c r="U30" s="16"/>
      <c r="V30" s="16"/>
      <c r="W30" s="16"/>
      <c r="X30" s="16"/>
      <c r="Y30" s="16"/>
      <c r="Z30" s="16"/>
      <c r="AA30" s="16"/>
      <c r="AB30" s="16"/>
      <c r="AC30" s="16"/>
      <c r="AD30" s="16"/>
      <c r="AE30" s="16"/>
      <c r="AF30" s="16"/>
      <c r="AG30" s="16"/>
      <c r="AH30" s="16"/>
      <c r="AI30" s="16"/>
      <c r="AJ30" s="16"/>
      <c r="AK30" s="16"/>
    </row>
    <row r="31" spans="1:37" ht="15" hidden="1" customHeight="1">
      <c r="A31" s="16"/>
      <c r="B31" s="69">
        <f>(1/0.76)-1</f>
        <v>0.31578947368421062</v>
      </c>
      <c r="C31" s="16"/>
      <c r="D31" s="16"/>
      <c r="E31" s="16"/>
      <c r="F31" s="16"/>
      <c r="O31" s="16"/>
      <c r="P31" s="16"/>
      <c r="Q31" s="16"/>
      <c r="R31" s="16"/>
      <c r="S31" s="16"/>
      <c r="T31" s="16"/>
      <c r="U31" s="16"/>
      <c r="V31" s="16"/>
      <c r="W31" s="16"/>
      <c r="X31" s="16"/>
      <c r="Y31" s="16"/>
      <c r="Z31" s="16"/>
      <c r="AA31" s="16"/>
      <c r="AB31" s="16"/>
      <c r="AC31" s="16"/>
      <c r="AD31" s="16"/>
      <c r="AE31" s="16"/>
      <c r="AF31" s="16"/>
      <c r="AG31" s="16"/>
      <c r="AH31" s="16"/>
      <c r="AI31" s="16"/>
      <c r="AJ31" s="16"/>
      <c r="AK31" s="16"/>
    </row>
    <row r="32" spans="1:37" ht="15" hidden="1" customHeight="1">
      <c r="A32" s="16"/>
      <c r="B32" s="69">
        <f>(B30+B31)/2</f>
        <v>0.42712550607287447</v>
      </c>
      <c r="C32" s="16"/>
      <c r="D32" s="16"/>
      <c r="E32" s="16"/>
      <c r="F32" s="16"/>
      <c r="O32" s="16"/>
      <c r="P32" s="16"/>
      <c r="Q32" s="16"/>
      <c r="R32" s="16"/>
      <c r="S32" s="16"/>
      <c r="T32" s="16"/>
      <c r="U32" s="16"/>
      <c r="V32" s="16"/>
      <c r="W32" s="16"/>
      <c r="X32" s="16"/>
      <c r="Y32" s="16"/>
      <c r="Z32" s="16"/>
      <c r="AA32" s="16"/>
      <c r="AB32" s="16"/>
      <c r="AC32" s="16"/>
      <c r="AD32" s="16"/>
      <c r="AE32" s="16"/>
      <c r="AF32" s="16"/>
      <c r="AG32" s="16"/>
      <c r="AH32" s="16"/>
      <c r="AI32" s="16"/>
      <c r="AJ32" s="16"/>
      <c r="AK32" s="16"/>
    </row>
    <row r="33" spans="1:37" ht="15" customHeight="1">
      <c r="A33" s="38"/>
      <c r="B33" s="38"/>
      <c r="C33" s="38"/>
      <c r="D33" s="38"/>
      <c r="E33" s="38"/>
      <c r="F33" s="38"/>
      <c r="O33" s="38"/>
      <c r="P33" s="38"/>
      <c r="Q33" s="38"/>
      <c r="R33" s="38"/>
      <c r="S33" s="38"/>
      <c r="T33" s="38"/>
      <c r="U33" s="38"/>
      <c r="V33" s="38"/>
      <c r="W33" s="38"/>
      <c r="X33" s="38"/>
      <c r="Y33" s="38"/>
      <c r="Z33" s="38"/>
      <c r="AA33" s="38"/>
      <c r="AB33" s="38"/>
      <c r="AC33" s="38"/>
      <c r="AD33" s="38"/>
      <c r="AE33" s="38"/>
      <c r="AF33" s="38"/>
      <c r="AG33" s="38"/>
      <c r="AH33" s="38"/>
    </row>
    <row r="34" spans="1:37" ht="15" customHeight="1">
      <c r="A34" s="38"/>
      <c r="B34" s="38"/>
      <c r="C34" s="38"/>
      <c r="D34" s="38"/>
      <c r="E34" s="38"/>
      <c r="F34" s="38"/>
      <c r="O34" s="38"/>
      <c r="P34" s="38"/>
      <c r="Q34" s="38"/>
      <c r="R34" s="38"/>
      <c r="S34" s="38"/>
      <c r="T34" s="38"/>
      <c r="U34" s="38"/>
      <c r="V34" s="38"/>
      <c r="W34" s="38"/>
      <c r="X34" s="38"/>
      <c r="Y34" s="38"/>
      <c r="Z34" s="38"/>
      <c r="AA34" s="38"/>
      <c r="AB34" s="38"/>
      <c r="AC34" s="38"/>
      <c r="AD34" s="38"/>
      <c r="AE34" s="38"/>
      <c r="AF34" s="38"/>
      <c r="AG34" s="38"/>
      <c r="AH34" s="38"/>
    </row>
    <row r="35" spans="1:37" ht="15" customHeight="1">
      <c r="A35" s="38"/>
      <c r="B35" s="38"/>
      <c r="C35" s="38"/>
      <c r="D35" s="38"/>
      <c r="E35" s="38"/>
      <c r="F35" s="38"/>
      <c r="O35" s="38"/>
      <c r="P35" s="38"/>
      <c r="Q35" s="38"/>
      <c r="R35" s="38"/>
      <c r="S35" s="38"/>
      <c r="T35" s="38"/>
      <c r="U35" s="38"/>
      <c r="V35" s="38"/>
      <c r="W35" s="38"/>
      <c r="X35" s="38"/>
      <c r="Y35" s="38"/>
      <c r="Z35" s="38"/>
      <c r="AA35" s="38"/>
      <c r="AB35" s="38"/>
      <c r="AC35" s="38"/>
      <c r="AD35" s="38"/>
      <c r="AE35" s="38"/>
      <c r="AF35" s="38"/>
      <c r="AG35" s="38"/>
      <c r="AH35" s="38"/>
    </row>
    <row r="36" spans="1:37" ht="15" customHeight="1">
      <c r="A36" s="38"/>
      <c r="B36" s="38"/>
      <c r="C36" s="38"/>
      <c r="D36" s="38"/>
      <c r="E36" s="38"/>
      <c r="F36" s="38"/>
      <c r="O36" s="38"/>
      <c r="P36" s="38"/>
      <c r="Q36" s="38"/>
      <c r="R36" s="38"/>
      <c r="S36" s="38"/>
      <c r="T36" s="38"/>
      <c r="U36" s="38"/>
      <c r="V36" s="38"/>
      <c r="W36" s="38"/>
      <c r="X36" s="38"/>
      <c r="Y36" s="38"/>
      <c r="Z36" s="38"/>
      <c r="AA36" s="38"/>
      <c r="AB36" s="38"/>
      <c r="AC36" s="38"/>
      <c r="AD36" s="38"/>
      <c r="AE36" s="38"/>
      <c r="AF36" s="38"/>
      <c r="AG36" s="38"/>
      <c r="AH36" s="38"/>
    </row>
    <row r="37" spans="1:37" ht="15" customHeight="1">
      <c r="A37" s="38"/>
      <c r="B37" s="38"/>
      <c r="C37" s="38"/>
      <c r="D37" s="38"/>
      <c r="E37" s="38"/>
      <c r="F37" s="38"/>
      <c r="O37" s="38"/>
      <c r="P37" s="38"/>
      <c r="Q37" s="38"/>
      <c r="R37" s="38"/>
      <c r="S37" s="38"/>
      <c r="T37" s="38"/>
      <c r="U37" s="38"/>
      <c r="V37" s="38"/>
      <c r="W37" s="38"/>
      <c r="X37" s="38"/>
      <c r="Y37" s="38"/>
      <c r="Z37" s="38"/>
      <c r="AA37" s="38"/>
      <c r="AB37" s="38"/>
      <c r="AC37" s="38"/>
      <c r="AD37" s="38"/>
      <c r="AE37" s="38"/>
      <c r="AF37" s="38"/>
      <c r="AG37" s="38"/>
      <c r="AH37" s="38"/>
    </row>
    <row r="39" spans="1:37" ht="15" customHeight="1">
      <c r="A39" s="38"/>
      <c r="B39" s="38"/>
      <c r="C39" s="38"/>
      <c r="D39" s="17"/>
      <c r="E39" s="17"/>
      <c r="F39" s="17"/>
      <c r="O39" s="17"/>
      <c r="P39" s="17"/>
      <c r="Q39" s="17"/>
      <c r="R39" s="17"/>
      <c r="S39" s="38"/>
      <c r="T39" s="38"/>
      <c r="U39" s="38"/>
      <c r="V39" s="38"/>
      <c r="W39" s="17"/>
      <c r="X39" s="17"/>
      <c r="Y39" s="17"/>
      <c r="Z39" s="17"/>
      <c r="AA39" s="17"/>
      <c r="AB39" s="17"/>
      <c r="AC39" s="17"/>
      <c r="AD39" s="17"/>
      <c r="AE39" s="17"/>
      <c r="AF39" s="17"/>
      <c r="AG39" s="17"/>
      <c r="AH39" s="17"/>
      <c r="AI39" s="17"/>
      <c r="AJ39" s="17"/>
      <c r="AK39" s="17"/>
    </row>
    <row r="40" spans="1:37" ht="15" customHeight="1">
      <c r="A40" s="38"/>
      <c r="B40" s="38"/>
      <c r="C40" s="38"/>
      <c r="D40" s="17"/>
      <c r="E40" s="17"/>
      <c r="F40" s="17"/>
      <c r="O40" s="17"/>
      <c r="P40" s="17"/>
      <c r="Q40" s="17"/>
      <c r="R40" s="17"/>
      <c r="S40" s="38"/>
      <c r="T40" s="38"/>
      <c r="U40" s="38"/>
      <c r="V40" s="38"/>
      <c r="W40" s="17"/>
      <c r="X40" s="17"/>
      <c r="Y40" s="17"/>
      <c r="Z40" s="17"/>
      <c r="AA40" s="17"/>
      <c r="AB40" s="17"/>
      <c r="AC40" s="17"/>
      <c r="AD40" s="17"/>
      <c r="AE40" s="17"/>
      <c r="AF40" s="17"/>
      <c r="AG40" s="17"/>
      <c r="AH40" s="17"/>
      <c r="AI40" s="17"/>
      <c r="AJ40" s="17"/>
      <c r="AK40" s="17"/>
    </row>
  </sheetData>
  <mergeCells count="19">
    <mergeCell ref="AF5:AH5"/>
    <mergeCell ref="S2:V2"/>
    <mergeCell ref="W2:Y2"/>
    <mergeCell ref="A16:C16"/>
    <mergeCell ref="Z2:AB2"/>
    <mergeCell ref="AC2:AE2"/>
    <mergeCell ref="G2:J2"/>
    <mergeCell ref="K2:N2"/>
    <mergeCell ref="D2:F2"/>
    <mergeCell ref="S5:V5"/>
    <mergeCell ref="W5:Y5"/>
    <mergeCell ref="Z5:AB5"/>
    <mergeCell ref="AC5:AE5"/>
    <mergeCell ref="O2:R2"/>
    <mergeCell ref="D1:N1"/>
    <mergeCell ref="O1:AH1"/>
    <mergeCell ref="AI2:AK2"/>
    <mergeCell ref="AI1:AK1"/>
    <mergeCell ref="AF2:AH2"/>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499984740745262"/>
  </sheetPr>
  <dimension ref="A1:D36"/>
  <sheetViews>
    <sheetView zoomScaleNormal="100" workbookViewId="0">
      <selection activeCell="C11" sqref="C11"/>
    </sheetView>
  </sheetViews>
  <sheetFormatPr defaultColWidth="10.42578125" defaultRowHeight="12.75"/>
  <cols>
    <col min="1" max="1" width="14.5703125" style="17" customWidth="1"/>
    <col min="2" max="2" width="11.85546875" style="17" bestFit="1" customWidth="1"/>
    <col min="3" max="3" width="91.28515625" style="17" customWidth="1"/>
    <col min="4" max="16384" width="10.42578125" style="17"/>
  </cols>
  <sheetData>
    <row r="1" spans="1:4" ht="33">
      <c r="A1" s="108" t="s">
        <v>30</v>
      </c>
      <c r="B1" s="104" t="s">
        <v>242</v>
      </c>
      <c r="C1" s="178" t="s">
        <v>243</v>
      </c>
      <c r="D1" s="16"/>
    </row>
    <row r="2" spans="1:4" ht="15">
      <c r="A2" s="332" t="s">
        <v>244</v>
      </c>
      <c r="B2" s="10" t="s">
        <v>161</v>
      </c>
      <c r="C2" s="179" t="s">
        <v>245</v>
      </c>
      <c r="D2" s="16"/>
    </row>
    <row r="3" spans="1:4" ht="15">
      <c r="A3" s="332"/>
      <c r="B3" s="10" t="s">
        <v>162</v>
      </c>
      <c r="C3" s="179" t="s">
        <v>246</v>
      </c>
      <c r="D3" s="16"/>
    </row>
    <row r="4" spans="1:4" ht="15">
      <c r="A4" s="332"/>
      <c r="B4" s="10" t="s">
        <v>163</v>
      </c>
      <c r="C4" s="179" t="s">
        <v>247</v>
      </c>
      <c r="D4" s="16"/>
    </row>
    <row r="5" spans="1:4" ht="60">
      <c r="A5" s="332"/>
      <c r="B5" s="10" t="s">
        <v>164</v>
      </c>
      <c r="C5" s="179" t="s">
        <v>248</v>
      </c>
      <c r="D5" s="16"/>
    </row>
    <row r="6" spans="1:4" ht="60">
      <c r="A6" s="332" t="s">
        <v>249</v>
      </c>
      <c r="B6" s="10" t="s">
        <v>161</v>
      </c>
      <c r="C6" s="180" t="s">
        <v>250</v>
      </c>
      <c r="D6" s="16"/>
    </row>
    <row r="7" spans="1:4" ht="60">
      <c r="A7" s="332"/>
      <c r="B7" s="10" t="s">
        <v>162</v>
      </c>
      <c r="C7" s="180" t="s">
        <v>251</v>
      </c>
      <c r="D7" s="16"/>
    </row>
    <row r="8" spans="1:4" ht="60">
      <c r="A8" s="332"/>
      <c r="B8" s="10" t="s">
        <v>163</v>
      </c>
      <c r="C8" s="180" t="s">
        <v>252</v>
      </c>
      <c r="D8" s="16"/>
    </row>
    <row r="9" spans="1:4" ht="75">
      <c r="A9" s="332"/>
      <c r="B9" s="10" t="s">
        <v>253</v>
      </c>
      <c r="C9" s="180" t="s">
        <v>254</v>
      </c>
      <c r="D9" s="16"/>
    </row>
    <row r="10" spans="1:4" ht="30">
      <c r="A10" s="336" t="s">
        <v>255</v>
      </c>
      <c r="B10" s="172" t="s">
        <v>161</v>
      </c>
      <c r="C10" s="173" t="s">
        <v>256</v>
      </c>
      <c r="D10" s="22"/>
    </row>
    <row r="11" spans="1:4" ht="30">
      <c r="A11" s="336"/>
      <c r="B11" s="172" t="s">
        <v>162</v>
      </c>
      <c r="C11" s="173" t="s">
        <v>257</v>
      </c>
      <c r="D11" s="22"/>
    </row>
    <row r="12" spans="1:4" ht="30">
      <c r="A12" s="336"/>
      <c r="B12" s="172" t="s">
        <v>163</v>
      </c>
      <c r="C12" s="174" t="s">
        <v>258</v>
      </c>
      <c r="D12" s="22"/>
    </row>
    <row r="13" spans="1:4" ht="30">
      <c r="A13" s="331" t="s">
        <v>259</v>
      </c>
      <c r="B13" s="172" t="s">
        <v>161</v>
      </c>
      <c r="C13" s="174" t="s">
        <v>260</v>
      </c>
      <c r="D13" s="22"/>
    </row>
    <row r="14" spans="1:4" ht="75">
      <c r="A14" s="331"/>
      <c r="B14" s="172" t="s">
        <v>162</v>
      </c>
      <c r="C14" s="174" t="s">
        <v>261</v>
      </c>
      <c r="D14" s="22"/>
    </row>
    <row r="15" spans="1:4" ht="75">
      <c r="A15" s="331"/>
      <c r="B15" s="172" t="s">
        <v>163</v>
      </c>
      <c r="C15" s="174" t="s">
        <v>262</v>
      </c>
      <c r="D15" s="22"/>
    </row>
    <row r="16" spans="1:4" ht="90">
      <c r="A16" s="331"/>
      <c r="B16" s="172" t="s">
        <v>164</v>
      </c>
      <c r="C16" s="174" t="s">
        <v>263</v>
      </c>
      <c r="D16" s="22"/>
    </row>
    <row r="17" spans="1:4" ht="15">
      <c r="A17" s="333" t="s">
        <v>35</v>
      </c>
      <c r="B17" s="175" t="s">
        <v>161</v>
      </c>
      <c r="C17" s="176" t="s">
        <v>264</v>
      </c>
      <c r="D17" s="16"/>
    </row>
    <row r="18" spans="1:4" ht="15">
      <c r="A18" s="334"/>
      <c r="B18" s="10" t="s">
        <v>162</v>
      </c>
      <c r="C18" s="9" t="s">
        <v>265</v>
      </c>
      <c r="D18" s="16"/>
    </row>
    <row r="19" spans="1:4" ht="15">
      <c r="A19" s="334"/>
      <c r="B19" s="10" t="s">
        <v>163</v>
      </c>
      <c r="C19" s="9" t="s">
        <v>266</v>
      </c>
      <c r="D19" s="16"/>
    </row>
    <row r="20" spans="1:4" ht="15">
      <c r="A20" s="335"/>
      <c r="B20" s="10" t="s">
        <v>164</v>
      </c>
      <c r="C20" s="9" t="s">
        <v>267</v>
      </c>
      <c r="D20" s="16"/>
    </row>
    <row r="21" spans="1:4" ht="15">
      <c r="A21" s="332" t="s">
        <v>157</v>
      </c>
      <c r="B21" s="105" t="s">
        <v>161</v>
      </c>
      <c r="C21" s="9" t="s">
        <v>268</v>
      </c>
      <c r="D21" s="16"/>
    </row>
    <row r="22" spans="1:4" ht="15">
      <c r="A22" s="332"/>
      <c r="B22" s="105" t="s">
        <v>162</v>
      </c>
      <c r="C22" s="9" t="s">
        <v>269</v>
      </c>
      <c r="D22" s="16"/>
    </row>
    <row r="23" spans="1:4" ht="60">
      <c r="A23" s="332"/>
      <c r="B23" s="105" t="s">
        <v>164</v>
      </c>
      <c r="C23" s="9" t="s">
        <v>270</v>
      </c>
      <c r="D23" s="16"/>
    </row>
    <row r="24" spans="1:4" ht="15">
      <c r="A24" s="332" t="s">
        <v>39</v>
      </c>
      <c r="B24" s="105" t="s">
        <v>161</v>
      </c>
      <c r="C24" s="9" t="s">
        <v>271</v>
      </c>
      <c r="D24" s="16"/>
    </row>
    <row r="25" spans="1:4" ht="15">
      <c r="A25" s="332"/>
      <c r="B25" s="105" t="s">
        <v>162</v>
      </c>
      <c r="C25" s="9" t="s">
        <v>272</v>
      </c>
      <c r="D25" s="16"/>
    </row>
    <row r="26" spans="1:4" ht="15">
      <c r="A26" s="332"/>
      <c r="B26" s="105" t="s">
        <v>164</v>
      </c>
      <c r="C26" s="9" t="s">
        <v>273</v>
      </c>
      <c r="D26" s="16"/>
    </row>
    <row r="27" spans="1:4" ht="15">
      <c r="A27" s="332" t="s">
        <v>40</v>
      </c>
      <c r="B27" s="105" t="s">
        <v>161</v>
      </c>
      <c r="C27" s="9" t="s">
        <v>274</v>
      </c>
      <c r="D27" s="16"/>
    </row>
    <row r="28" spans="1:4" ht="15">
      <c r="A28" s="332"/>
      <c r="B28" s="105" t="s">
        <v>162</v>
      </c>
      <c r="C28" s="9" t="s">
        <v>275</v>
      </c>
      <c r="D28" s="16"/>
    </row>
    <row r="29" spans="1:4" ht="30">
      <c r="A29" s="332"/>
      <c r="B29" s="105" t="s">
        <v>164</v>
      </c>
      <c r="C29" s="9" t="s">
        <v>276</v>
      </c>
      <c r="D29" s="16"/>
    </row>
    <row r="30" spans="1:4" ht="15">
      <c r="A30" s="332" t="s">
        <v>277</v>
      </c>
      <c r="B30" s="105" t="s">
        <v>161</v>
      </c>
      <c r="C30" s="9" t="s">
        <v>278</v>
      </c>
      <c r="D30" s="16"/>
    </row>
    <row r="31" spans="1:4" ht="15">
      <c r="A31" s="332"/>
      <c r="B31" s="10" t="s">
        <v>162</v>
      </c>
      <c r="C31" s="9" t="s">
        <v>279</v>
      </c>
      <c r="D31" s="16"/>
    </row>
    <row r="32" spans="1:4" ht="45">
      <c r="A32" s="332"/>
      <c r="B32" s="10" t="s">
        <v>164</v>
      </c>
      <c r="C32" s="9" t="s">
        <v>280</v>
      </c>
      <c r="D32" s="16"/>
    </row>
    <row r="33" spans="1:4" ht="15">
      <c r="A33" s="330" t="s">
        <v>281</v>
      </c>
      <c r="B33" s="10" t="s">
        <v>161</v>
      </c>
      <c r="C33" s="9" t="s">
        <v>282</v>
      </c>
      <c r="D33" s="16"/>
    </row>
    <row r="34" spans="1:4" ht="15">
      <c r="A34" s="331"/>
      <c r="B34" s="10" t="s">
        <v>162</v>
      </c>
      <c r="C34" s="9" t="s">
        <v>283</v>
      </c>
      <c r="D34" s="16"/>
    </row>
    <row r="35" spans="1:4" ht="15">
      <c r="A35" s="331"/>
      <c r="B35" s="10" t="s">
        <v>163</v>
      </c>
      <c r="C35" s="9" t="s">
        <v>284</v>
      </c>
      <c r="D35" s="16"/>
    </row>
    <row r="36" spans="1:4">
      <c r="A36" s="97"/>
      <c r="B36" s="97"/>
      <c r="C36" s="97"/>
    </row>
  </sheetData>
  <mergeCells count="10">
    <mergeCell ref="A33:A35"/>
    <mergeCell ref="A30:A32"/>
    <mergeCell ref="A17:A20"/>
    <mergeCell ref="A2:A5"/>
    <mergeCell ref="A21:A23"/>
    <mergeCell ref="A24:A26"/>
    <mergeCell ref="A27:A29"/>
    <mergeCell ref="A6:A9"/>
    <mergeCell ref="A10:A12"/>
    <mergeCell ref="A13:A1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499984740745262"/>
  </sheetPr>
  <dimension ref="A1:E39"/>
  <sheetViews>
    <sheetView zoomScaleNormal="100" workbookViewId="0">
      <selection activeCell="B23" sqref="B23"/>
    </sheetView>
  </sheetViews>
  <sheetFormatPr defaultColWidth="10.42578125" defaultRowHeight="14.25"/>
  <cols>
    <col min="1" max="1" width="48.7109375" style="31" bestFit="1" customWidth="1"/>
    <col min="2" max="2" width="67.140625" style="71" customWidth="1"/>
    <col min="3" max="16384" width="10.42578125" style="17"/>
  </cols>
  <sheetData>
    <row r="1" spans="1:2" ht="15">
      <c r="A1" s="72" t="s">
        <v>229</v>
      </c>
      <c r="B1" s="190" t="s">
        <v>285</v>
      </c>
    </row>
    <row r="2" spans="1:2" ht="27">
      <c r="A2" s="188" t="s">
        <v>169</v>
      </c>
      <c r="B2" s="191" t="s">
        <v>286</v>
      </c>
    </row>
    <row r="3" spans="1:2" ht="15">
      <c r="A3" s="188" t="s">
        <v>172</v>
      </c>
      <c r="B3" s="192" t="s">
        <v>287</v>
      </c>
    </row>
    <row r="4" spans="1:2" ht="25.5">
      <c r="A4" s="189" t="s">
        <v>173</v>
      </c>
      <c r="B4" s="192" t="s">
        <v>288</v>
      </c>
    </row>
    <row r="5" spans="1:2" ht="25.5">
      <c r="A5" s="189" t="s">
        <v>174</v>
      </c>
      <c r="B5" s="192" t="s">
        <v>289</v>
      </c>
    </row>
    <row r="6" spans="1:2" ht="15">
      <c r="A6" s="189" t="s">
        <v>175</v>
      </c>
      <c r="B6" s="192" t="s">
        <v>290</v>
      </c>
    </row>
    <row r="7" spans="1:2" ht="15">
      <c r="A7" s="189" t="s">
        <v>176</v>
      </c>
      <c r="B7" s="192" t="s">
        <v>291</v>
      </c>
    </row>
    <row r="8" spans="1:2" ht="15">
      <c r="A8" s="189" t="s">
        <v>177</v>
      </c>
      <c r="B8" s="192" t="s">
        <v>292</v>
      </c>
    </row>
    <row r="9" spans="1:2" ht="38.25">
      <c r="A9" s="189" t="s">
        <v>178</v>
      </c>
      <c r="B9" s="193" t="s">
        <v>293</v>
      </c>
    </row>
    <row r="10" spans="1:2" ht="15">
      <c r="A10" s="188" t="s">
        <v>182</v>
      </c>
      <c r="B10" s="194" t="s">
        <v>294</v>
      </c>
    </row>
    <row r="11" spans="1:2" ht="15">
      <c r="A11" s="189" t="s">
        <v>179</v>
      </c>
      <c r="B11" s="194" t="s">
        <v>295</v>
      </c>
    </row>
    <row r="12" spans="1:2" ht="75">
      <c r="A12" s="188" t="s">
        <v>183</v>
      </c>
      <c r="B12" s="194" t="s">
        <v>296</v>
      </c>
    </row>
    <row r="13" spans="1:2" ht="15">
      <c r="A13" s="189" t="s">
        <v>180</v>
      </c>
      <c r="B13" s="194" t="s">
        <v>297</v>
      </c>
    </row>
    <row r="14" spans="1:2" ht="15">
      <c r="A14" s="188" t="s">
        <v>184</v>
      </c>
      <c r="B14" s="195" t="s">
        <v>298</v>
      </c>
    </row>
    <row r="15" spans="1:2" ht="38.25">
      <c r="A15" s="188" t="s">
        <v>185</v>
      </c>
      <c r="B15" s="192" t="s">
        <v>299</v>
      </c>
    </row>
    <row r="16" spans="1:2" ht="15">
      <c r="A16" s="189" t="s">
        <v>181</v>
      </c>
      <c r="B16" s="192" t="s">
        <v>300</v>
      </c>
    </row>
    <row r="17" spans="1:5" ht="27">
      <c r="A17" s="189" t="s">
        <v>186</v>
      </c>
      <c r="B17" s="191" t="s">
        <v>301</v>
      </c>
    </row>
    <row r="18" spans="1:5" ht="52.5">
      <c r="A18" s="166" t="s">
        <v>187</v>
      </c>
      <c r="B18" s="191" t="s">
        <v>302</v>
      </c>
    </row>
    <row r="19" spans="1:5" ht="38.25">
      <c r="A19" s="196" t="s">
        <v>189</v>
      </c>
      <c r="B19" s="192" t="s">
        <v>303</v>
      </c>
    </row>
    <row r="20" spans="1:5" ht="25.5">
      <c r="A20" s="197" t="s">
        <v>192</v>
      </c>
      <c r="B20" s="198" t="s">
        <v>304</v>
      </c>
    </row>
    <row r="21" spans="1:5">
      <c r="A21" s="202"/>
      <c r="B21" s="203"/>
    </row>
    <row r="22" spans="1:5">
      <c r="A22" s="202"/>
      <c r="B22" s="203"/>
    </row>
    <row r="23" spans="1:5">
      <c r="A23" s="202"/>
      <c r="B23" s="203"/>
    </row>
    <row r="24" spans="1:5" ht="18.75">
      <c r="A24" s="199" t="s">
        <v>305</v>
      </c>
      <c r="B24" s="16"/>
      <c r="C24" s="16"/>
      <c r="D24" s="16"/>
      <c r="E24" s="16"/>
    </row>
    <row r="25" spans="1:5" ht="15">
      <c r="A25" s="201" t="s">
        <v>306</v>
      </c>
      <c r="B25" s="16"/>
      <c r="C25" s="16"/>
      <c r="D25" s="16"/>
      <c r="E25" s="16"/>
    </row>
    <row r="26" spans="1:5" ht="15">
      <c r="A26" s="72" t="s">
        <v>307</v>
      </c>
      <c r="B26" s="72" t="s">
        <v>285</v>
      </c>
      <c r="C26" s="16"/>
      <c r="D26" s="16"/>
      <c r="E26" s="16"/>
    </row>
    <row r="27" spans="1:5" ht="15">
      <c r="A27" s="73" t="s">
        <v>196</v>
      </c>
      <c r="B27" s="75" t="s">
        <v>308</v>
      </c>
      <c r="C27" s="16"/>
      <c r="D27" s="16"/>
      <c r="E27" s="16"/>
    </row>
    <row r="28" spans="1:5" ht="86.45" customHeight="1">
      <c r="A28" s="73" t="s">
        <v>309</v>
      </c>
      <c r="B28" s="75" t="s">
        <v>310</v>
      </c>
      <c r="C28" s="16"/>
      <c r="D28" s="16"/>
      <c r="E28" s="16"/>
    </row>
    <row r="29" spans="1:5" ht="15">
      <c r="A29" s="73" t="s">
        <v>233</v>
      </c>
      <c r="B29" s="75" t="s">
        <v>311</v>
      </c>
      <c r="C29" s="16"/>
      <c r="D29" s="16"/>
      <c r="E29" s="16"/>
    </row>
    <row r="30" spans="1:5" ht="30">
      <c r="A30" s="73" t="s">
        <v>40</v>
      </c>
      <c r="B30" s="75" t="s">
        <v>312</v>
      </c>
    </row>
    <row r="31" spans="1:5" ht="15">
      <c r="A31" s="73" t="s">
        <v>235</v>
      </c>
      <c r="B31" s="75" t="s">
        <v>235</v>
      </c>
    </row>
    <row r="32" spans="1:5" ht="15">
      <c r="A32" s="73" t="s">
        <v>236</v>
      </c>
      <c r="B32" s="73" t="s">
        <v>236</v>
      </c>
    </row>
    <row r="33" spans="1:2" ht="60">
      <c r="A33" s="74" t="s">
        <v>239</v>
      </c>
      <c r="B33" s="76" t="s">
        <v>313</v>
      </c>
    </row>
    <row r="34" spans="1:2" ht="15">
      <c r="A34" s="74"/>
      <c r="B34" s="76"/>
    </row>
    <row r="35" spans="1:2" ht="15">
      <c r="A35" s="74"/>
      <c r="B35" s="76"/>
    </row>
    <row r="37" spans="1:2" ht="15">
      <c r="A37" s="201" t="s">
        <v>314</v>
      </c>
      <c r="B37" s="204"/>
    </row>
    <row r="38" spans="1:2" ht="15">
      <c r="A38" s="72" t="s">
        <v>307</v>
      </c>
      <c r="B38" s="72" t="s">
        <v>285</v>
      </c>
    </row>
    <row r="39" spans="1:2" ht="45">
      <c r="A39" s="73" t="s">
        <v>237</v>
      </c>
      <c r="B39" s="75" t="s">
        <v>315</v>
      </c>
    </row>
  </sheetData>
  <conditionalFormatting sqref="A18">
    <cfRule type="expression" dxfId="24" priority="2">
      <formula>#REF!="Product Project"</formula>
    </cfRule>
  </conditionalFormatting>
  <conditionalFormatting sqref="A15:A16">
    <cfRule type="expression" dxfId="23" priority="1">
      <formula>#REF!="Product Project"</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D8"/>
  <sheetViews>
    <sheetView zoomScale="140" zoomScaleNormal="140" workbookViewId="0">
      <selection activeCell="B14" sqref="B14"/>
    </sheetView>
  </sheetViews>
  <sheetFormatPr defaultColWidth="13" defaultRowHeight="15" customHeight="1"/>
  <cols>
    <col min="1" max="1" width="46" style="17" customWidth="1"/>
    <col min="2" max="2" width="12.5703125" style="17" customWidth="1"/>
    <col min="3" max="3" width="12.5703125" style="17" hidden="1" customWidth="1"/>
    <col min="4" max="16384" width="13" style="17"/>
  </cols>
  <sheetData>
    <row r="1" spans="1:4" ht="15.75" customHeight="1">
      <c r="A1" s="67" t="s">
        <v>316</v>
      </c>
      <c r="B1" s="66" t="s">
        <v>317</v>
      </c>
      <c r="C1" s="22"/>
    </row>
    <row r="2" spans="1:4">
      <c r="A2" s="64" t="s">
        <v>318</v>
      </c>
      <c r="B2" s="62">
        <v>0.5</v>
      </c>
      <c r="C2" s="22"/>
    </row>
    <row r="3" spans="1:4">
      <c r="A3" s="64" t="s">
        <v>319</v>
      </c>
      <c r="B3" s="62">
        <v>0.3</v>
      </c>
      <c r="C3" s="22"/>
    </row>
    <row r="4" spans="1:4">
      <c r="A4" s="64" t="s">
        <v>320</v>
      </c>
      <c r="B4" s="62">
        <v>0.2</v>
      </c>
      <c r="C4" s="22"/>
    </row>
    <row r="5" spans="1:4">
      <c r="A5" s="64" t="s">
        <v>321</v>
      </c>
      <c r="B5" s="62">
        <v>0.28999999999999998</v>
      </c>
      <c r="C5" s="22"/>
    </row>
    <row r="6" spans="1:4">
      <c r="A6" s="65" t="s">
        <v>322</v>
      </c>
      <c r="B6" s="63">
        <v>0</v>
      </c>
      <c r="C6" s="22"/>
    </row>
    <row r="7" spans="1:4">
      <c r="A7" s="33"/>
      <c r="B7" s="33"/>
      <c r="C7" s="16"/>
      <c r="D7" s="16"/>
    </row>
    <row r="8" spans="1:4">
      <c r="A8" s="16"/>
      <c r="B8" s="16"/>
      <c r="C8" s="16"/>
      <c r="D8" s="1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8EF0C3A8EECE40AD2D42C6BBF18373" ma:contentTypeVersion="9" ma:contentTypeDescription="Create a new document." ma:contentTypeScope="" ma:versionID="fac1fd79fa3b1fa974a447780c5355ae">
  <xsd:schema xmlns:xsd="http://www.w3.org/2001/XMLSchema" xmlns:xs="http://www.w3.org/2001/XMLSchema" xmlns:p="http://schemas.microsoft.com/office/2006/metadata/properties" xmlns:ns2="565bbcb1-e36a-4398-91d3-6b8b265ef5aa" xmlns:ns3="bae8a7a1-dee6-4430-8c73-60d69298e90b" targetNamespace="http://schemas.microsoft.com/office/2006/metadata/properties" ma:root="true" ma:fieldsID="8bf57a3158d228bff7c8d1f32c4c1e93" ns2:_="" ns3:_="">
    <xsd:import namespace="565bbcb1-e36a-4398-91d3-6b8b265ef5aa"/>
    <xsd:import namespace="bae8a7a1-dee6-4430-8c73-60d69298e90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e8a7a1-dee6-4430-8c73-60d69298e90b"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2FB082-5E47-4257-9D0B-E27057B6EC37}"/>
</file>

<file path=customXml/itemProps2.xml><?xml version="1.0" encoding="utf-8"?>
<ds:datastoreItem xmlns:ds="http://schemas.openxmlformats.org/officeDocument/2006/customXml" ds:itemID="{8712CCF6-D28B-4F07-BCDE-263EB554AE2A}"/>
</file>

<file path=customXml/itemProps3.xml><?xml version="1.0" encoding="utf-8"?>
<ds:datastoreItem xmlns:ds="http://schemas.openxmlformats.org/officeDocument/2006/customXml" ds:itemID="{CC360B16-43B9-46F9-9105-D3D0D63C15F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Mehdi NEGRA</dc:creator>
  <cp:keywords/>
  <dc:description/>
  <cp:lastModifiedBy/>
  <cp:revision/>
  <dcterms:created xsi:type="dcterms:W3CDTF">2018-12-04T07:36:41Z</dcterms:created>
  <dcterms:modified xsi:type="dcterms:W3CDTF">2022-07-25T13:51:09Z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0x0101002A8EF0C3A8EECE40AD2D42C6BBF18373</vt:lpwstr>
  </property>
</Properties>
</file>