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216560863778af/Área de Trabalho/DIO/Excel/2/"/>
    </mc:Choice>
  </mc:AlternateContent>
  <xr:revisionPtr revIDLastSave="58" documentId="8_{F66666A8-2021-4BD3-82F9-CB436ECA88F1}" xr6:coauthVersionLast="47" xr6:coauthVersionMax="47" xr10:uidLastSave="{9B9C18CD-0FBE-435A-804A-B0AB4CEA0D20}"/>
  <bookViews>
    <workbookView xWindow="-120" yWindow="-120" windowWidth="20730" windowHeight="11040" tabRatio="345" xr2:uid="{D63472A4-8300-4934-9C87-0EC792DCF89D}"/>
  </bookViews>
  <sheets>
    <sheet name="APP" sheetId="1" r:id="rId1"/>
    <sheet name="Planilha2" sheetId="2" r:id="rId2"/>
  </sheets>
  <definedNames>
    <definedName name="_xlchart.v1.0" hidden="1">APP!$B$34:$B$39</definedName>
    <definedName name="_xlchart.v1.1" hidden="1">APP!$C$33</definedName>
    <definedName name="_xlchart.v1.2" hidden="1">APP!$C$34:$C$39</definedName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4" i="1"/>
  <c r="C35" i="1"/>
  <c r="C36" i="1"/>
  <c r="C37" i="1"/>
  <c r="C38" i="1"/>
  <c r="C39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1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4" i="1" l="1"/>
  <c r="D39" i="1"/>
  <c r="D37" i="1"/>
  <c r="D36" i="1"/>
  <c r="D38" i="1"/>
  <c r="D35" i="1"/>
  <c r="D40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<sst xmlns="http://schemas.openxmlformats.org/spreadsheetml/2006/main" count="71" uniqueCount="34">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</sst>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 Semibold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left" indent="3"/>
    </xf>
    <xf numFmtId="0" fontId="5" fillId="4" borderId="8" xfId="0" applyFont="1" applyFill="1" applyBorder="1" applyAlignment="1">
      <alignment horizontal="left" indent="3"/>
    </xf>
    <xf numFmtId="0" fontId="5" fillId="4" borderId="11" xfId="0" applyFont="1" applyFill="1" applyBorder="1" applyAlignment="1">
      <alignment horizontal="left" indent="3"/>
    </xf>
    <xf numFmtId="0" fontId="2" fillId="2" borderId="0" xfId="3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5" fillId="6" borderId="14" xfId="0" applyFont="1" applyFill="1" applyBorder="1" applyAlignment="1">
      <alignment horizontal="left" indent="3"/>
    </xf>
    <xf numFmtId="0" fontId="5" fillId="6" borderId="15" xfId="0" applyFont="1" applyFill="1" applyBorder="1" applyAlignment="1">
      <alignment horizontal="left" indent="3"/>
    </xf>
    <xf numFmtId="0" fontId="5" fillId="6" borderId="17" xfId="0" applyFont="1" applyFill="1" applyBorder="1" applyAlignment="1">
      <alignment horizontal="left" indent="3"/>
    </xf>
    <xf numFmtId="0" fontId="5" fillId="6" borderId="18" xfId="0" applyFont="1" applyFill="1" applyBorder="1" applyAlignment="1">
      <alignment horizontal="left" indent="3"/>
    </xf>
    <xf numFmtId="0" fontId="5" fillId="6" borderId="20" xfId="0" applyFont="1" applyFill="1" applyBorder="1" applyAlignment="1">
      <alignment horizontal="left" indent="3"/>
    </xf>
    <xf numFmtId="0" fontId="5" fillId="6" borderId="21" xfId="0" applyFont="1" applyFill="1" applyBorder="1" applyAlignment="1">
      <alignment horizontal="left" indent="3"/>
    </xf>
    <xf numFmtId="0" fontId="6" fillId="4" borderId="17" xfId="0" applyFont="1" applyFill="1" applyBorder="1" applyAlignment="1">
      <alignment horizontal="left" indent="3"/>
    </xf>
    <xf numFmtId="0" fontId="6" fillId="4" borderId="18" xfId="0" applyFont="1" applyFill="1" applyBorder="1" applyAlignment="1">
      <alignment horizontal="left" indent="3"/>
    </xf>
    <xf numFmtId="0" fontId="6" fillId="4" borderId="20" xfId="0" applyFont="1" applyFill="1" applyBorder="1" applyAlignment="1">
      <alignment horizontal="left" indent="3"/>
    </xf>
    <xf numFmtId="0" fontId="6" fillId="4" borderId="21" xfId="0" applyFont="1" applyFill="1" applyBorder="1" applyAlignment="1">
      <alignment horizontal="left" indent="3"/>
    </xf>
    <xf numFmtId="0" fontId="4" fillId="5" borderId="1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 vertical="center"/>
    </xf>
    <xf numFmtId="166" fontId="5" fillId="0" borderId="16" xfId="1" applyNumberFormat="1" applyFont="1" applyBorder="1" applyAlignment="1">
      <alignment horizontal="center"/>
    </xf>
    <xf numFmtId="10" fontId="5" fillId="0" borderId="19" xfId="0" applyNumberFormat="1" applyFont="1" applyBorder="1" applyAlignment="1">
      <alignment horizontal="center"/>
    </xf>
    <xf numFmtId="166" fontId="5" fillId="6" borderId="22" xfId="0" applyNumberFormat="1" applyFont="1" applyFill="1" applyBorder="1" applyAlignment="1">
      <alignment horizontal="center"/>
    </xf>
    <xf numFmtId="0" fontId="8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6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164" fontId="6" fillId="4" borderId="19" xfId="0" applyNumberFormat="1" applyFont="1" applyFill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166" fontId="5" fillId="4" borderId="6" xfId="0" applyNumberFormat="1" applyFont="1" applyFill="1" applyBorder="1" applyAlignment="1">
      <alignment horizontal="center"/>
    </xf>
    <xf numFmtId="166" fontId="5" fillId="4" borderId="7" xfId="0" applyNumberFormat="1" applyFont="1" applyFill="1" applyBorder="1" applyAlignment="1">
      <alignment horizontal="center"/>
    </xf>
    <xf numFmtId="166" fontId="5" fillId="4" borderId="9" xfId="0" applyNumberFormat="1" applyFont="1" applyFill="1" applyBorder="1" applyAlignment="1">
      <alignment horizontal="center"/>
    </xf>
    <xf numFmtId="166" fontId="5" fillId="4" borderId="10" xfId="0" applyNumberFormat="1" applyFont="1" applyFill="1" applyBorder="1" applyAlignment="1">
      <alignment horizontal="center"/>
    </xf>
    <xf numFmtId="166" fontId="5" fillId="4" borderId="12" xfId="0" applyNumberFormat="1" applyFont="1" applyFill="1" applyBorder="1" applyAlignment="1">
      <alignment horizontal="center"/>
    </xf>
    <xf numFmtId="166" fontId="5" fillId="4" borderId="13" xfId="0" applyNumberFormat="1" applyFont="1" applyFill="1" applyBorder="1" applyAlignment="1">
      <alignment horizontal="center"/>
    </xf>
    <xf numFmtId="0" fontId="9" fillId="6" borderId="0" xfId="0" applyFont="1" applyFill="1"/>
    <xf numFmtId="166" fontId="9" fillId="6" borderId="0" xfId="1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166" fontId="8" fillId="6" borderId="0" xfId="0" applyNumberFormat="1" applyFont="1" applyFill="1" applyAlignment="1">
      <alignment horizontal="center"/>
    </xf>
    <xf numFmtId="0" fontId="9" fillId="7" borderId="0" xfId="0" applyFont="1" applyFill="1"/>
    <xf numFmtId="166" fontId="9" fillId="7" borderId="0" xfId="0" applyNumberFormat="1" applyFont="1" applyFill="1" applyAlignment="1">
      <alignment horizontal="center"/>
    </xf>
    <xf numFmtId="0" fontId="10" fillId="5" borderId="0" xfId="3" applyFont="1" applyFill="1"/>
    <xf numFmtId="0" fontId="10" fillId="5" borderId="0" xfId="3" applyFont="1" applyFill="1" applyAlignment="1">
      <alignment horizontal="center"/>
    </xf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8485D99B-2569-4187-A460-D2193DD13682}"/>
  </tableStyles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1-492A-B32B-F7B7A9B5F1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363681</xdr:colOff>
      <xdr:row>0</xdr:row>
      <xdr:rowOff>7233</xdr:rowOff>
    </xdr:from>
    <xdr:to>
      <xdr:col>4</xdr:col>
      <xdr:colOff>3464</xdr:colOff>
      <xdr:row>9</xdr:row>
      <xdr:rowOff>77933</xdr:rowOff>
    </xdr:to>
    <xdr:pic>
      <xdr:nvPicPr>
        <xdr:cNvPr id="4" name="Picture 3" descr="Seated person at wood table, holding pencil and writing on lined paper page in open notebook">
          <a:extLst>
            <a:ext uri="{FF2B5EF4-FFF2-40B4-BE49-F238E27FC236}">
              <a16:creationId xmlns:a16="http://schemas.microsoft.com/office/drawing/2014/main" id="{473C069B-B4E9-031D-33B3-89A07D49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81" y="7233"/>
          <a:ext cx="4554683" cy="1785200"/>
        </a:xfrm>
        <a:prstGeom prst="rect">
          <a:avLst/>
        </a:prstGeom>
      </xdr:spPr>
    </xdr:pic>
    <xdr:clientData/>
  </xdr:twoCellAnchor>
  <xdr:twoCellAnchor>
    <xdr:from>
      <xdr:col>1</xdr:col>
      <xdr:colOff>692727</xdr:colOff>
      <xdr:row>7</xdr:row>
      <xdr:rowOff>34637</xdr:rowOff>
    </xdr:from>
    <xdr:to>
      <xdr:col>3</xdr:col>
      <xdr:colOff>831272</xdr:colOff>
      <xdr:row>8</xdr:row>
      <xdr:rowOff>147205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01CC5F-D24A-0B5D-CC7B-CF0CD3976047}"/>
            </a:ext>
          </a:extLst>
        </xdr:cNvPr>
        <xdr:cNvSpPr/>
      </xdr:nvSpPr>
      <xdr:spPr>
        <a:xfrm>
          <a:off x="1056409" y="1368137"/>
          <a:ext cx="3446318" cy="3030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2400" b="1" cap="none" spc="0">
              <a:ln w="660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Consultoria Chiara</a:t>
          </a:r>
        </a:p>
      </xdr:txBody>
    </xdr:sp>
    <xdr:clientData/>
  </xdr:twoCellAnchor>
  <xdr:twoCellAnchor>
    <xdr:from>
      <xdr:col>0</xdr:col>
      <xdr:colOff>346364</xdr:colOff>
      <xdr:row>40</xdr:row>
      <xdr:rowOff>109105</xdr:rowOff>
    </xdr:from>
    <xdr:to>
      <xdr:col>4</xdr:col>
      <xdr:colOff>17318</xdr:colOff>
      <xdr:row>54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07384A-219A-C638-87AF-C9548D59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0"/>
  <sheetViews>
    <sheetView showGridLines="0" tabSelected="1" zoomScale="110" zoomScaleNormal="110" workbookViewId="0">
      <selection activeCell="D29" sqref="D29"/>
    </sheetView>
  </sheetViews>
  <sheetFormatPr defaultColWidth="0" defaultRowHeight="15" x14ac:dyDescent="0.25"/>
  <cols>
    <col min="1" max="1" width="3.140625" customWidth="1"/>
    <col min="2" max="2" width="33.42578125" customWidth="1"/>
    <col min="3" max="3" width="19.85546875" bestFit="1" customWidth="1"/>
    <col min="4" max="4" width="15" customWidth="1"/>
    <col min="5" max="5" width="3.140625" customWidth="1"/>
    <col min="9" max="16384" width="8.7109375" hidden="1"/>
  </cols>
  <sheetData>
    <row r="10" spans="2:4" ht="15.75" thickBot="1" x14ac:dyDescent="0.3"/>
    <row r="11" spans="2:4" ht="17.25" x14ac:dyDescent="0.3">
      <c r="B11" s="28" t="s">
        <v>15</v>
      </c>
      <c r="C11" s="29"/>
      <c r="D11" s="30"/>
    </row>
    <row r="12" spans="2:4" ht="17.25" x14ac:dyDescent="0.3">
      <c r="B12" s="18" t="s">
        <v>14</v>
      </c>
      <c r="C12" s="19"/>
      <c r="D12" s="31">
        <v>2000</v>
      </c>
    </row>
    <row r="13" spans="2:4" ht="17.25" x14ac:dyDescent="0.3">
      <c r="B13" s="20" t="s">
        <v>13</v>
      </c>
      <c r="C13" s="21"/>
      <c r="D13" s="32">
        <v>6.0000000000000001E-3</v>
      </c>
    </row>
    <row r="14" spans="2:4" ht="18" thickBot="1" x14ac:dyDescent="0.35">
      <c r="B14" s="22" t="s">
        <v>33</v>
      </c>
      <c r="C14" s="23"/>
      <c r="D14" s="33">
        <f>D12*30%</f>
        <v>600</v>
      </c>
    </row>
    <row r="15" spans="2:4" ht="16.5" thickBot="1" x14ac:dyDescent="0.3">
      <c r="B15" s="34"/>
      <c r="C15" s="34"/>
      <c r="D15" s="34"/>
    </row>
    <row r="16" spans="2:4" ht="28.5" customHeight="1" x14ac:dyDescent="0.25">
      <c r="B16" s="35" t="s">
        <v>5</v>
      </c>
      <c r="C16" s="36"/>
      <c r="D16" s="37"/>
    </row>
    <row r="17" spans="1:5" ht="17.25" x14ac:dyDescent="0.3">
      <c r="B17" s="18" t="s">
        <v>0</v>
      </c>
      <c r="C17" s="19"/>
      <c r="D17" s="38">
        <v>200</v>
      </c>
    </row>
    <row r="18" spans="1:5" ht="17.25" x14ac:dyDescent="0.3">
      <c r="B18" s="20" t="s">
        <v>1</v>
      </c>
      <c r="C18" s="21"/>
      <c r="D18" s="39">
        <v>5</v>
      </c>
    </row>
    <row r="19" spans="1:5" ht="17.25" x14ac:dyDescent="0.3">
      <c r="B19" s="20" t="s">
        <v>2</v>
      </c>
      <c r="C19" s="21"/>
      <c r="D19" s="40">
        <v>1.0789999999999999E-2</v>
      </c>
    </row>
    <row r="20" spans="1:5" ht="17.25" x14ac:dyDescent="0.3">
      <c r="B20" s="24" t="s">
        <v>3</v>
      </c>
      <c r="C20" s="25"/>
      <c r="D20" s="41">
        <f>FV(taxa_mensal,qtd_anos*12,aporte*-1)</f>
        <v>16755.382799697527</v>
      </c>
    </row>
    <row r="21" spans="1:5" ht="18" thickBot="1" x14ac:dyDescent="0.35">
      <c r="B21" s="26" t="s">
        <v>4</v>
      </c>
      <c r="C21" s="27"/>
      <c r="D21" s="42">
        <f>patrimonio*rendimento_carteira</f>
        <v>100.53229679818516</v>
      </c>
    </row>
    <row r="22" spans="1:5" ht="16.5" thickBot="1" x14ac:dyDescent="0.3">
      <c r="B22" s="34"/>
      <c r="C22" s="34"/>
      <c r="D22" s="34"/>
    </row>
    <row r="23" spans="1:5" ht="17.25" x14ac:dyDescent="0.25">
      <c r="B23" s="35" t="s">
        <v>11</v>
      </c>
      <c r="C23" s="36"/>
      <c r="D23" s="4" t="s">
        <v>12</v>
      </c>
    </row>
    <row r="24" spans="1:5" ht="17.25" x14ac:dyDescent="0.3">
      <c r="A24" s="1">
        <v>2</v>
      </c>
      <c r="B24" s="5" t="s">
        <v>6</v>
      </c>
      <c r="C24" s="43">
        <f>FV($D$19,$A24*12,$D$17*-1)</f>
        <v>5445.5254595290435</v>
      </c>
      <c r="D24" s="44">
        <f>C24*rendimento_carteira</f>
        <v>32.673152757174265</v>
      </c>
      <c r="E24" s="1"/>
    </row>
    <row r="25" spans="1:5" ht="17.25" x14ac:dyDescent="0.3">
      <c r="A25" s="1">
        <v>5</v>
      </c>
      <c r="B25" s="6" t="s">
        <v>7</v>
      </c>
      <c r="C25" s="45">
        <f>FV($D$19,$A25*12,$D$17*-1)</f>
        <v>16755.382799697527</v>
      </c>
      <c r="D25" s="46">
        <f>C25*rendimento_carteira</f>
        <v>100.53229679818516</v>
      </c>
      <c r="E25" s="1"/>
    </row>
    <row r="26" spans="1:5" ht="17.25" x14ac:dyDescent="0.3">
      <c r="A26" s="1">
        <v>10</v>
      </c>
      <c r="B26" s="6" t="s">
        <v>8</v>
      </c>
      <c r="C26" s="45">
        <f>FV($D$19,$A26*12,$D$17*-1)</f>
        <v>48656.842506034438</v>
      </c>
      <c r="D26" s="46">
        <f>C26*rendimento_carteira</f>
        <v>291.94105503620665</v>
      </c>
      <c r="E26" s="1"/>
    </row>
    <row r="27" spans="1:5" ht="17.25" x14ac:dyDescent="0.3">
      <c r="A27" s="1">
        <v>20</v>
      </c>
      <c r="B27" s="6" t="s">
        <v>9</v>
      </c>
      <c r="C27" s="45">
        <f>FV($D$19,$A27*12,$D$17*-1)</f>
        <v>225039.68001941612</v>
      </c>
      <c r="D27" s="46">
        <f>C27*rendimento_carteira</f>
        <v>1350.2380801164968</v>
      </c>
      <c r="E27" s="1"/>
    </row>
    <row r="28" spans="1:5" ht="18" thickBot="1" x14ac:dyDescent="0.35">
      <c r="A28" s="1">
        <v>30</v>
      </c>
      <c r="B28" s="7" t="s">
        <v>10</v>
      </c>
      <c r="C28" s="47">
        <f>FV($D$19,$A28*12,$D$17*-1)</f>
        <v>864433.93100094295</v>
      </c>
      <c r="D28" s="48">
        <f>C28*rendimento_carteira</f>
        <v>5186.6035860056581</v>
      </c>
      <c r="E28" s="1"/>
    </row>
    <row r="29" spans="1:5" ht="15.75" x14ac:dyDescent="0.25">
      <c r="B29" s="34"/>
      <c r="C29" s="34"/>
      <c r="D29" s="34"/>
    </row>
    <row r="30" spans="1:5" ht="15.75" x14ac:dyDescent="0.25">
      <c r="B30" s="57" t="s">
        <v>20</v>
      </c>
      <c r="C30" s="58" t="s">
        <v>17</v>
      </c>
      <c r="D30" s="57"/>
    </row>
    <row r="31" spans="1:5" ht="15.75" x14ac:dyDescent="0.25">
      <c r="B31" s="49" t="s">
        <v>19</v>
      </c>
      <c r="C31" s="50">
        <f>aporte</f>
        <v>200</v>
      </c>
      <c r="D31" s="49"/>
    </row>
    <row r="32" spans="1:5" ht="15.75" x14ac:dyDescent="0.25">
      <c r="B32" s="34"/>
      <c r="C32" s="34"/>
      <c r="D32" s="34"/>
    </row>
    <row r="33" spans="2:4" ht="15.75" x14ac:dyDescent="0.25">
      <c r="B33" s="51" t="s">
        <v>21</v>
      </c>
      <c r="C33" s="51" t="s">
        <v>22</v>
      </c>
      <c r="D33" s="51" t="s">
        <v>23</v>
      </c>
    </row>
    <row r="34" spans="2:4" ht="15.75" x14ac:dyDescent="0.25">
      <c r="B34" s="52" t="s">
        <v>24</v>
      </c>
      <c r="C34" s="53">
        <f>VLOOKUP($C$30&amp;"-"&amp;B34,Planilha2!$A:$D,4,FALSE)</f>
        <v>0.32</v>
      </c>
      <c r="D34" s="54">
        <f>C34*$C$31</f>
        <v>64</v>
      </c>
    </row>
    <row r="35" spans="2:4" ht="15.75" x14ac:dyDescent="0.25">
      <c r="B35" s="52" t="s">
        <v>25</v>
      </c>
      <c r="C35" s="53">
        <f>VLOOKUP($C$30&amp;"-"&amp;B35,Planilha2!$A:$D,4,FALSE)</f>
        <v>0.35</v>
      </c>
      <c r="D35" s="54">
        <f t="shared" ref="D35:D39" si="0">C35*$C$31</f>
        <v>70</v>
      </c>
    </row>
    <row r="36" spans="2:4" ht="15.75" x14ac:dyDescent="0.25">
      <c r="B36" s="52" t="s">
        <v>26</v>
      </c>
      <c r="C36" s="53">
        <f>VLOOKUP($C$30&amp;"-"&amp;B36,Planilha2!$A:$D,4,FALSE)</f>
        <v>0.08</v>
      </c>
      <c r="D36" s="54">
        <f t="shared" si="0"/>
        <v>16</v>
      </c>
    </row>
    <row r="37" spans="2:4" ht="15.75" x14ac:dyDescent="0.25">
      <c r="B37" s="52" t="s">
        <v>27</v>
      </c>
      <c r="C37" s="53">
        <f>VLOOKUP($C$30&amp;"-"&amp;B37,Planilha2!$A:$D,4,FALSE)</f>
        <v>0.05</v>
      </c>
      <c r="D37" s="54">
        <f t="shared" si="0"/>
        <v>10</v>
      </c>
    </row>
    <row r="38" spans="2:4" ht="15.75" x14ac:dyDescent="0.25">
      <c r="B38" s="52" t="s">
        <v>28</v>
      </c>
      <c r="C38" s="53">
        <f>VLOOKUP($C$30&amp;"-"&amp;B38,Planilha2!$A:$D,4,FALSE)</f>
        <v>0.1</v>
      </c>
      <c r="D38" s="54">
        <f t="shared" si="0"/>
        <v>20</v>
      </c>
    </row>
    <row r="39" spans="2:4" ht="15.75" x14ac:dyDescent="0.25">
      <c r="B39" s="52" t="s">
        <v>29</v>
      </c>
      <c r="C39" s="53">
        <f>VLOOKUP($C$30&amp;"-"&amp;B39,Planilha2!$A:$D,4,FALSE)</f>
        <v>0.1</v>
      </c>
      <c r="D39" s="54">
        <f t="shared" si="0"/>
        <v>20</v>
      </c>
    </row>
    <row r="40" spans="2:4" ht="15.75" x14ac:dyDescent="0.25">
      <c r="B40" s="55"/>
      <c r="C40" s="55"/>
      <c r="D40" s="56">
        <f>SUM(D34:D39)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0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16" t="s">
        <v>31</v>
      </c>
      <c r="B2" s="16" t="s">
        <v>20</v>
      </c>
      <c r="C2" s="17" t="s">
        <v>21</v>
      </c>
      <c r="D2" s="17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3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3">
        <v>0.5</v>
      </c>
      <c r="G4" s="8" t="s">
        <v>32</v>
      </c>
      <c r="H4" s="15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3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3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3">
        <v>0</v>
      </c>
    </row>
    <row r="8" spans="1:8" ht="15.75" thickBot="1" x14ac:dyDescent="0.3">
      <c r="A8" s="9" t="str">
        <f t="shared" si="0"/>
        <v>Conservador-HOTELARIAS</v>
      </c>
      <c r="B8" s="9" t="s">
        <v>16</v>
      </c>
      <c r="C8" s="10" t="s">
        <v>29</v>
      </c>
      <c r="D8" s="11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3">
        <v>0.32</v>
      </c>
    </row>
    <row r="10" spans="1:8" x14ac:dyDescent="0.25">
      <c r="A10" s="12" t="str">
        <f t="shared" si="0"/>
        <v>Moderado-TIJOLO</v>
      </c>
      <c r="B10" s="12" t="s">
        <v>17</v>
      </c>
      <c r="C10" s="13" t="s">
        <v>25</v>
      </c>
      <c r="D10" s="14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3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3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3">
        <v>0.1</v>
      </c>
    </row>
    <row r="14" spans="1:8" ht="15.75" thickBot="1" x14ac:dyDescent="0.3">
      <c r="A14" s="9" t="str">
        <f t="shared" si="0"/>
        <v>Moderado-HOTELARIAS</v>
      </c>
      <c r="B14" s="9" t="s">
        <v>17</v>
      </c>
      <c r="C14" s="10" t="s">
        <v>29</v>
      </c>
      <c r="D14" s="11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3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3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3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3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3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3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Chiara Medeiros</cp:lastModifiedBy>
  <dcterms:created xsi:type="dcterms:W3CDTF">2025-04-16T18:38:03Z</dcterms:created>
  <dcterms:modified xsi:type="dcterms:W3CDTF">2025-06-13T08:21:40Z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