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-6276" yWindow="552" windowWidth="21732" windowHeight="11064" activeTab="1"/>
  </bookViews>
  <sheets>
    <sheet name="Color recipe" sheetId="2" r:id="rId1"/>
    <sheet name="Sheet1" sheetId="1" r:id="rId2"/>
  </sheets>
  <definedNames>
    <definedName name="_xlnm.Print_Area" localSheetId="1">Sheet1!$B$2:$AB$105</definedName>
  </definedNames>
  <calcPr calcId="124519"/>
</workbook>
</file>

<file path=xl/calcChain.xml><?xml version="1.0" encoding="utf-8"?>
<calcChain xmlns="http://schemas.openxmlformats.org/spreadsheetml/2006/main">
  <c r="O84" i="2"/>
  <c r="N84"/>
  <c r="E84"/>
  <c r="O80"/>
  <c r="N80"/>
  <c r="E80"/>
  <c r="Q78"/>
  <c r="M78"/>
  <c r="L78"/>
  <c r="Q77"/>
  <c r="M77"/>
  <c r="T76"/>
  <c r="Q76"/>
  <c r="M76"/>
  <c r="L76"/>
  <c r="M74"/>
  <c r="L74"/>
  <c r="Q73"/>
  <c r="M73"/>
  <c r="T71"/>
  <c r="M71"/>
  <c r="M70"/>
  <c r="Q69"/>
  <c r="M69"/>
  <c r="L69"/>
  <c r="Q68"/>
  <c r="M68"/>
  <c r="Q67"/>
  <c r="M67"/>
  <c r="J66"/>
  <c r="M64"/>
  <c r="L64"/>
  <c r="Q60"/>
  <c r="L60"/>
  <c r="K60"/>
  <c r="E60"/>
  <c r="Q59"/>
  <c r="L59"/>
  <c r="K59"/>
  <c r="E59"/>
  <c r="Q58"/>
  <c r="L58"/>
  <c r="K58"/>
  <c r="E58"/>
  <c r="Q57"/>
  <c r="L57"/>
  <c r="K57"/>
  <c r="E57"/>
  <c r="Q56"/>
  <c r="L56"/>
  <c r="E56"/>
  <c r="L53"/>
  <c r="E53"/>
  <c r="E50"/>
  <c r="E49"/>
  <c r="H47"/>
  <c r="E47"/>
  <c r="E46"/>
  <c r="E45"/>
  <c r="E44"/>
  <c r="E43"/>
  <c r="E41"/>
  <c r="Q40"/>
  <c r="O40"/>
  <c r="M40"/>
  <c r="L40"/>
  <c r="O39"/>
  <c r="L39"/>
  <c r="G39"/>
  <c r="Q38"/>
  <c r="O38"/>
  <c r="M38"/>
  <c r="L38"/>
  <c r="Q37"/>
  <c r="O37"/>
  <c r="M37"/>
  <c r="L37"/>
  <c r="Q35"/>
  <c r="O35"/>
  <c r="M35"/>
  <c r="O33"/>
  <c r="M33"/>
  <c r="O28"/>
  <c r="O26"/>
  <c r="O25"/>
  <c r="O24"/>
  <c r="O23"/>
  <c r="O22"/>
  <c r="O21"/>
  <c r="O19"/>
  <c r="K15"/>
  <c r="G15"/>
  <c r="O13"/>
  <c r="E13"/>
  <c r="O12"/>
  <c r="E12"/>
  <c r="Q11"/>
  <c r="E11"/>
  <c r="O10"/>
  <c r="F10"/>
  <c r="E10"/>
  <c r="O9"/>
  <c r="F9"/>
  <c r="E9"/>
  <c r="O6"/>
  <c r="F6"/>
  <c r="E6"/>
  <c r="S5"/>
  <c r="N5"/>
  <c r="AA96" i="1" l="1"/>
  <c r="M96"/>
  <c r="S95"/>
  <c r="J95"/>
  <c r="M94"/>
  <c r="Y92"/>
  <c r="W92"/>
  <c r="Q92"/>
  <c r="I92"/>
  <c r="Y91"/>
  <c r="W91"/>
  <c r="Q91"/>
  <c r="I91"/>
  <c r="Q84"/>
  <c r="O84"/>
  <c r="F84"/>
  <c r="Q80"/>
  <c r="O80"/>
  <c r="F80"/>
  <c r="T78"/>
  <c r="N78"/>
  <c r="M78"/>
  <c r="T77"/>
  <c r="N77"/>
  <c r="Y76"/>
  <c r="T76"/>
  <c r="N76"/>
  <c r="M76"/>
  <c r="N74"/>
  <c r="M74"/>
  <c r="AA73"/>
  <c r="T73"/>
  <c r="N73"/>
  <c r="Y71"/>
  <c r="N71"/>
  <c r="N70"/>
  <c r="T69"/>
  <c r="N69"/>
  <c r="M69"/>
  <c r="T68"/>
  <c r="N68"/>
  <c r="AA67"/>
  <c r="T67"/>
  <c r="N67"/>
  <c r="K66"/>
  <c r="Z64"/>
  <c r="N64"/>
  <c r="M64"/>
  <c r="Z63"/>
  <c r="Z62"/>
  <c r="Z61"/>
  <c r="T60"/>
  <c r="M60"/>
  <c r="L60"/>
  <c r="F60"/>
  <c r="T59"/>
  <c r="M59"/>
  <c r="L59"/>
  <c r="F59"/>
  <c r="T58"/>
  <c r="M58"/>
  <c r="L58"/>
  <c r="F58"/>
  <c r="T57"/>
  <c r="M57"/>
  <c r="L57"/>
  <c r="F57"/>
  <c r="T56"/>
  <c r="M56"/>
  <c r="F56"/>
  <c r="M53"/>
  <c r="F53"/>
  <c r="S51"/>
  <c r="J51"/>
  <c r="F50"/>
  <c r="F49"/>
  <c r="I47"/>
  <c r="F47"/>
  <c r="F46"/>
  <c r="F45"/>
  <c r="AA44"/>
  <c r="F44"/>
  <c r="F43"/>
  <c r="F41"/>
  <c r="T40"/>
  <c r="Q40"/>
  <c r="N40"/>
  <c r="M40"/>
  <c r="AA39"/>
  <c r="Q39"/>
  <c r="M39"/>
  <c r="H39"/>
  <c r="T38"/>
  <c r="Q38"/>
  <c r="N38"/>
  <c r="M38"/>
  <c r="T37"/>
  <c r="Q37"/>
  <c r="N37"/>
  <c r="M37"/>
  <c r="T35"/>
  <c r="Q35"/>
  <c r="N35"/>
  <c r="Q33"/>
  <c r="N33"/>
  <c r="Q28"/>
  <c r="Q26"/>
  <c r="Q25"/>
  <c r="Q24"/>
  <c r="Q23"/>
  <c r="Q22"/>
  <c r="Q21"/>
  <c r="Q19"/>
  <c r="L15"/>
  <c r="H15"/>
  <c r="Q13"/>
  <c r="F13"/>
  <c r="Q12"/>
  <c r="F12"/>
  <c r="AA11"/>
  <c r="T11"/>
  <c r="F11"/>
  <c r="AA10"/>
  <c r="Q10"/>
  <c r="G10"/>
  <c r="F10"/>
  <c r="Q9"/>
  <c r="G9"/>
  <c r="F9"/>
  <c r="Q6"/>
  <c r="G6"/>
  <c r="F6"/>
  <c r="Z5"/>
  <c r="X5"/>
  <c r="O5"/>
</calcChain>
</file>

<file path=xl/sharedStrings.xml><?xml version="1.0" encoding="utf-8"?>
<sst xmlns="http://schemas.openxmlformats.org/spreadsheetml/2006/main" count="3355" uniqueCount="191">
  <si>
    <t>Pgiments(Unit:g)</t>
    <phoneticPr fontId="4"/>
  </si>
  <si>
    <t>Update:</t>
    <phoneticPr fontId="7" type="noConversion"/>
  </si>
  <si>
    <t>List</t>
    <phoneticPr fontId="4"/>
  </si>
  <si>
    <t>Number</t>
    <phoneticPr fontId="4"/>
  </si>
  <si>
    <t>Color</t>
    <phoneticPr fontId="4"/>
  </si>
  <si>
    <t>Base resin
(Unit:kg)</t>
    <phoneticPr fontId="4"/>
  </si>
  <si>
    <t>Sumiplast
Red H3G</t>
    <phoneticPr fontId="4"/>
  </si>
  <si>
    <t>Sumiplast
 Red 3B</t>
    <phoneticPr fontId="4"/>
  </si>
  <si>
    <t>Macrolex
 Red EG</t>
    <phoneticPr fontId="4"/>
  </si>
  <si>
    <t>Macrolex
Red 5B FG</t>
    <phoneticPr fontId="4"/>
  </si>
  <si>
    <t>Macrolex
Red B</t>
    <phoneticPr fontId="4"/>
  </si>
  <si>
    <t>DR-536</t>
    <phoneticPr fontId="4"/>
  </si>
  <si>
    <t>Carbon      Black#45</t>
    <phoneticPr fontId="4"/>
  </si>
  <si>
    <t>Carbon Black
(MCF88)</t>
    <phoneticPr fontId="4"/>
  </si>
  <si>
    <t>Sumiplast        Black3BA2</t>
    <phoneticPr fontId="4"/>
  </si>
  <si>
    <t>Diaresin         BlackB</t>
    <phoneticPr fontId="4"/>
  </si>
  <si>
    <t>Sumiplast
Black HLG</t>
    <phoneticPr fontId="4"/>
  </si>
  <si>
    <t>Sumiplast         OrangeHRP</t>
    <phoneticPr fontId="4"/>
  </si>
  <si>
    <t>Sumiplast      Yellow HLR</t>
    <phoneticPr fontId="4"/>
  </si>
  <si>
    <t>Macrolex      Yellow G</t>
    <phoneticPr fontId="4"/>
  </si>
  <si>
    <t>Sumiplast        Violet RR</t>
    <phoneticPr fontId="4"/>
  </si>
  <si>
    <t>Sumiplast
Blue OR</t>
    <phoneticPr fontId="4"/>
  </si>
  <si>
    <t>Diaresin
Blue N</t>
    <phoneticPr fontId="4"/>
  </si>
  <si>
    <t>Diaresin
Blue G</t>
    <phoneticPr fontId="4"/>
  </si>
  <si>
    <t>Macrolex        Green 5B</t>
    <phoneticPr fontId="4"/>
  </si>
  <si>
    <t>Macrolex      Green G</t>
    <phoneticPr fontId="4"/>
  </si>
  <si>
    <t>Tinuvin P</t>
    <phoneticPr fontId="4"/>
  </si>
  <si>
    <t>Kao Wax
EBFF</t>
    <phoneticPr fontId="4"/>
  </si>
  <si>
    <t>Remark</t>
    <phoneticPr fontId="4"/>
  </si>
  <si>
    <t>011</t>
    <phoneticPr fontId="4"/>
  </si>
  <si>
    <t>Clear</t>
    <phoneticPr fontId="4"/>
  </si>
  <si>
    <r>
      <rPr>
        <sz val="10"/>
        <rFont val="HGSｺﾞｼｯｸM"/>
        <family val="3"/>
        <charset val="128"/>
      </rPr>
      <t>ー</t>
    </r>
    <phoneticPr fontId="4"/>
  </si>
  <si>
    <t>012</t>
  </si>
  <si>
    <t>Clear(Blue)</t>
    <phoneticPr fontId="4"/>
  </si>
  <si>
    <t>014</t>
    <phoneticPr fontId="4"/>
  </si>
  <si>
    <t>Clear(Red)</t>
    <phoneticPr fontId="4"/>
  </si>
  <si>
    <t>0151</t>
    <phoneticPr fontId="4"/>
  </si>
  <si>
    <t>Clear(Pink)</t>
    <phoneticPr fontId="4"/>
  </si>
  <si>
    <t>0152</t>
    <phoneticPr fontId="4"/>
  </si>
  <si>
    <t>0153</t>
    <phoneticPr fontId="4"/>
  </si>
  <si>
    <r>
      <rPr>
        <sz val="10"/>
        <color indexed="8"/>
        <rFont val="HGSｺﾞｼｯｸM"/>
        <family val="3"/>
        <charset val="128"/>
      </rPr>
      <t>ー</t>
    </r>
    <phoneticPr fontId="4"/>
  </si>
  <si>
    <t>0154</t>
    <phoneticPr fontId="4"/>
  </si>
  <si>
    <t>0155</t>
    <phoneticPr fontId="4"/>
  </si>
  <si>
    <t>0161</t>
    <phoneticPr fontId="4"/>
  </si>
  <si>
    <t>0162</t>
    <phoneticPr fontId="4"/>
  </si>
  <si>
    <t>0163</t>
    <phoneticPr fontId="4"/>
  </si>
  <si>
    <t>0164</t>
    <phoneticPr fontId="4"/>
  </si>
  <si>
    <t>Clear(Amber)</t>
    <phoneticPr fontId="4"/>
  </si>
  <si>
    <t>0165</t>
    <phoneticPr fontId="4"/>
  </si>
  <si>
    <t>Clear(Red Smoke)</t>
    <phoneticPr fontId="4"/>
  </si>
  <si>
    <t>0195</t>
    <phoneticPr fontId="4"/>
  </si>
  <si>
    <t>1.9</t>
    <phoneticPr fontId="4"/>
  </si>
  <si>
    <t>0.25</t>
    <phoneticPr fontId="4"/>
  </si>
  <si>
    <t>0.07</t>
    <phoneticPr fontId="4"/>
  </si>
  <si>
    <t>3101</t>
    <phoneticPr fontId="4"/>
  </si>
  <si>
    <t>Yellow</t>
    <phoneticPr fontId="4"/>
  </si>
  <si>
    <t>3111</t>
    <phoneticPr fontId="4"/>
  </si>
  <si>
    <t>3121</t>
    <phoneticPr fontId="4"/>
  </si>
  <si>
    <t>3131</t>
    <phoneticPr fontId="4"/>
  </si>
  <si>
    <t>3231</t>
    <phoneticPr fontId="4"/>
  </si>
  <si>
    <t>3232</t>
    <phoneticPr fontId="4"/>
  </si>
  <si>
    <t>3241</t>
    <phoneticPr fontId="4"/>
  </si>
  <si>
    <t>3311</t>
    <phoneticPr fontId="4"/>
  </si>
  <si>
    <t>3321</t>
    <phoneticPr fontId="4"/>
  </si>
  <si>
    <t>3331</t>
    <phoneticPr fontId="4"/>
  </si>
  <si>
    <t>3421</t>
    <phoneticPr fontId="4"/>
  </si>
  <si>
    <t>3901</t>
    <phoneticPr fontId="4"/>
  </si>
  <si>
    <t>3902</t>
    <phoneticPr fontId="4"/>
  </si>
  <si>
    <t>9.446</t>
    <phoneticPr fontId="4"/>
  </si>
  <si>
    <t>3904</t>
    <phoneticPr fontId="4"/>
  </si>
  <si>
    <t>7.292</t>
    <phoneticPr fontId="4"/>
  </si>
  <si>
    <t>3906</t>
    <phoneticPr fontId="4"/>
  </si>
  <si>
    <t>5.502</t>
    <phoneticPr fontId="4"/>
  </si>
  <si>
    <t>3910</t>
    <phoneticPr fontId="4"/>
  </si>
  <si>
    <t>3911</t>
    <phoneticPr fontId="4"/>
  </si>
  <si>
    <t>13.08</t>
    <phoneticPr fontId="4"/>
  </si>
  <si>
    <t>3912</t>
    <phoneticPr fontId="4"/>
  </si>
  <si>
    <t>3914</t>
    <phoneticPr fontId="4"/>
  </si>
  <si>
    <t>6.01</t>
    <phoneticPr fontId="4"/>
  </si>
  <si>
    <t>3916</t>
    <phoneticPr fontId="4"/>
  </si>
  <si>
    <t>2.23</t>
    <phoneticPr fontId="4"/>
  </si>
  <si>
    <t>3917</t>
    <phoneticPr fontId="4"/>
  </si>
  <si>
    <t>1.53</t>
    <phoneticPr fontId="4"/>
  </si>
  <si>
    <t>3918</t>
    <phoneticPr fontId="4"/>
  </si>
  <si>
    <t>3925</t>
    <phoneticPr fontId="4"/>
  </si>
  <si>
    <t>2.84</t>
    <phoneticPr fontId="4"/>
  </si>
  <si>
    <t>4052</t>
    <phoneticPr fontId="4"/>
  </si>
  <si>
    <t>Red</t>
    <phoneticPr fontId="4"/>
  </si>
  <si>
    <t>4092</t>
    <phoneticPr fontId="4"/>
  </si>
  <si>
    <t>4152</t>
    <phoneticPr fontId="4"/>
  </si>
  <si>
    <t>4162</t>
    <phoneticPr fontId="4"/>
  </si>
  <si>
    <t>4172</t>
    <phoneticPr fontId="4"/>
  </si>
  <si>
    <t>100</t>
    <phoneticPr fontId="4"/>
  </si>
  <si>
    <t>418RR</t>
    <phoneticPr fontId="4"/>
  </si>
  <si>
    <t>4182</t>
    <phoneticPr fontId="4"/>
  </si>
  <si>
    <t>4312</t>
    <phoneticPr fontId="4"/>
  </si>
  <si>
    <t>4322</t>
    <phoneticPr fontId="4"/>
  </si>
  <si>
    <t>4332</t>
    <phoneticPr fontId="4"/>
  </si>
  <si>
    <t>4334</t>
    <phoneticPr fontId="4"/>
  </si>
  <si>
    <t>4901</t>
    <phoneticPr fontId="4"/>
  </si>
  <si>
    <t>4902</t>
    <phoneticPr fontId="4"/>
  </si>
  <si>
    <t>4903</t>
    <phoneticPr fontId="4"/>
  </si>
  <si>
    <t>4904</t>
    <phoneticPr fontId="4"/>
  </si>
  <si>
    <t>7.256</t>
    <phoneticPr fontId="4"/>
  </si>
  <si>
    <t>4906</t>
    <phoneticPr fontId="4"/>
  </si>
  <si>
    <t>4.51</t>
    <phoneticPr fontId="4"/>
  </si>
  <si>
    <t>4911</t>
    <phoneticPr fontId="4"/>
  </si>
  <si>
    <t>36.18</t>
    <phoneticPr fontId="4"/>
  </si>
  <si>
    <t>4912</t>
  </si>
  <si>
    <t>24.39</t>
    <phoneticPr fontId="4"/>
  </si>
  <si>
    <t>4913</t>
  </si>
  <si>
    <t>6.75</t>
    <phoneticPr fontId="4"/>
  </si>
  <si>
    <t>4915</t>
    <phoneticPr fontId="4"/>
  </si>
  <si>
    <t>7.29</t>
    <phoneticPr fontId="4"/>
  </si>
  <si>
    <t>9001</t>
    <phoneticPr fontId="4"/>
  </si>
  <si>
    <t>Gray</t>
    <phoneticPr fontId="4"/>
  </si>
  <si>
    <t>1.1</t>
    <phoneticPr fontId="4"/>
  </si>
  <si>
    <t>9002</t>
    <phoneticPr fontId="4"/>
  </si>
  <si>
    <t>1.86</t>
    <phoneticPr fontId="4"/>
  </si>
  <si>
    <t>9003</t>
    <phoneticPr fontId="4"/>
  </si>
  <si>
    <t>3.15</t>
    <phoneticPr fontId="4"/>
  </si>
  <si>
    <t>9004</t>
    <phoneticPr fontId="4"/>
  </si>
  <si>
    <t>0.78</t>
    <phoneticPr fontId="4"/>
  </si>
  <si>
    <t>9005</t>
    <phoneticPr fontId="4"/>
  </si>
  <si>
    <t>25</t>
    <phoneticPr fontId="4"/>
  </si>
  <si>
    <t>9007</t>
    <phoneticPr fontId="4"/>
  </si>
  <si>
    <t>9176</t>
    <phoneticPr fontId="4"/>
  </si>
  <si>
    <t>9177</t>
    <phoneticPr fontId="4"/>
  </si>
  <si>
    <t>9178</t>
  </si>
  <si>
    <t>4.32</t>
    <phoneticPr fontId="4"/>
  </si>
  <si>
    <t>9179</t>
    <phoneticPr fontId="4"/>
  </si>
  <si>
    <t>9180</t>
    <phoneticPr fontId="4"/>
  </si>
  <si>
    <t>9181</t>
    <phoneticPr fontId="4"/>
  </si>
  <si>
    <t>4.97</t>
    <phoneticPr fontId="4"/>
  </si>
  <si>
    <t>9182</t>
    <phoneticPr fontId="4"/>
  </si>
  <si>
    <t>9183</t>
    <phoneticPr fontId="4"/>
  </si>
  <si>
    <t>9184</t>
  </si>
  <si>
    <t>13.782</t>
    <phoneticPr fontId="4"/>
  </si>
  <si>
    <t>9185</t>
    <phoneticPr fontId="4"/>
  </si>
  <si>
    <t>9186</t>
    <phoneticPr fontId="4"/>
  </si>
  <si>
    <t>9187</t>
  </si>
  <si>
    <t>11.16</t>
    <phoneticPr fontId="4"/>
  </si>
  <si>
    <t>9188</t>
    <phoneticPr fontId="4"/>
  </si>
  <si>
    <t>9260</t>
    <phoneticPr fontId="4"/>
  </si>
  <si>
    <t>Brown</t>
    <phoneticPr fontId="4"/>
  </si>
  <si>
    <t>9261</t>
    <phoneticPr fontId="4"/>
  </si>
  <si>
    <t>4314</t>
    <phoneticPr fontId="4"/>
  </si>
  <si>
    <t>4401</t>
    <phoneticPr fontId="4"/>
  </si>
  <si>
    <t>Light Red ?</t>
    <phoneticPr fontId="4"/>
  </si>
  <si>
    <t>4402</t>
    <phoneticPr fontId="4"/>
  </si>
  <si>
    <t>4140</t>
    <phoneticPr fontId="4"/>
  </si>
  <si>
    <t>4184</t>
    <phoneticPr fontId="4"/>
  </si>
  <si>
    <t>9048</t>
    <phoneticPr fontId="4"/>
  </si>
  <si>
    <t>Black</t>
    <phoneticPr fontId="4"/>
  </si>
  <si>
    <r>
      <rPr>
        <sz val="10"/>
        <color rgb="FF000000"/>
        <rFont val="ＭＳ Ｐゴシック"/>
        <family val="3"/>
        <charset val="128"/>
      </rPr>
      <t xml:space="preserve">阪薬染料コスト </t>
    </r>
    <r>
      <rPr>
        <sz val="10"/>
        <color rgb="FF000000"/>
        <rFont val="Calibri"/>
        <family val="2"/>
      </rPr>
      <t xml:space="preserve">35.2 </t>
    </r>
    <r>
      <rPr>
        <sz val="10"/>
        <color rgb="FF000000"/>
        <rFont val="ＭＳ Ｐゴシック"/>
        <family val="3"/>
        <charset val="128"/>
      </rPr>
      <t>円</t>
    </r>
    <r>
      <rPr>
        <sz val="10"/>
        <color rgb="FF000000"/>
        <rFont val="Calibri"/>
        <family val="2"/>
      </rPr>
      <t>/kg</t>
    </r>
    <rPh sb="0" eb="2">
      <t>サカヤク</t>
    </rPh>
    <rPh sb="2" eb="4">
      <t>センリョウ</t>
    </rPh>
    <phoneticPr fontId="4"/>
  </si>
  <si>
    <t>9049</t>
  </si>
  <si>
    <r>
      <t>42.9</t>
    </r>
    <r>
      <rPr>
        <sz val="10"/>
        <color rgb="FF000000"/>
        <rFont val="ＭＳ Ｐゴシック"/>
        <family val="3"/>
        <charset val="128"/>
      </rPr>
      <t>円</t>
    </r>
    <r>
      <rPr>
        <sz val="10"/>
        <color rgb="FF000000"/>
        <rFont val="Calibri"/>
        <family val="2"/>
      </rPr>
      <t>/kg</t>
    </r>
    <phoneticPr fontId="4"/>
  </si>
  <si>
    <t>9050</t>
  </si>
  <si>
    <r>
      <t>51.7</t>
    </r>
    <r>
      <rPr>
        <sz val="10"/>
        <color rgb="FF000000"/>
        <rFont val="ＭＳ Ｐゴシック"/>
        <family val="3"/>
        <charset val="128"/>
      </rPr>
      <t>円</t>
    </r>
    <r>
      <rPr>
        <sz val="10"/>
        <color rgb="FF000000"/>
        <rFont val="Calibri"/>
        <family val="2"/>
      </rPr>
      <t>/kg</t>
    </r>
    <phoneticPr fontId="4"/>
  </si>
  <si>
    <t>4999</t>
    <phoneticPr fontId="4"/>
  </si>
  <si>
    <t>(260)</t>
    <phoneticPr fontId="4"/>
  </si>
  <si>
    <r>
      <t>SC</t>
    </r>
    <r>
      <rPr>
        <sz val="11"/>
        <rFont val="ＭＳ Ｐ明朝"/>
        <family val="1"/>
        <charset val="128"/>
      </rPr>
      <t>処方のためSKからの買い上げ不要</t>
    </r>
    <rPh sb="2" eb="4">
      <t>ショホウ</t>
    </rPh>
    <rPh sb="12" eb="13">
      <t>カ</t>
    </rPh>
    <rPh sb="14" eb="15">
      <t>ア</t>
    </rPh>
    <rPh sb="16" eb="18">
      <t>フヨウ</t>
    </rPh>
    <phoneticPr fontId="4"/>
  </si>
  <si>
    <t>9189</t>
    <phoneticPr fontId="4"/>
  </si>
  <si>
    <t>4130</t>
    <phoneticPr fontId="4"/>
  </si>
  <si>
    <r>
      <t>2016.6</t>
    </r>
    <r>
      <rPr>
        <sz val="11"/>
        <rFont val="ＭＳ Ｐ明朝"/>
        <family val="1"/>
        <charset val="128"/>
      </rPr>
      <t>月に修正。</t>
    </r>
    <rPh sb="6" eb="7">
      <t>ガツ</t>
    </rPh>
    <rPh sb="8" eb="10">
      <t>シュウセイ</t>
    </rPh>
    <phoneticPr fontId="4"/>
  </si>
  <si>
    <t>9099</t>
    <phoneticPr fontId="4"/>
  </si>
  <si>
    <t>9096</t>
    <phoneticPr fontId="4"/>
  </si>
  <si>
    <t>HG001</t>
    <phoneticPr fontId="4"/>
  </si>
  <si>
    <t>HG002</t>
  </si>
  <si>
    <t>8S7431</t>
    <phoneticPr fontId="4"/>
  </si>
  <si>
    <t>* In case of Macrex, FG means normal powder and G means granulated powder.</t>
    <phoneticPr fontId="4"/>
  </si>
  <si>
    <t>* Gray is categorized as white color.</t>
    <phoneticPr fontId="4"/>
  </si>
  <si>
    <t>* DR-536 made by Arimoto chem includes Macrolex Red 5B</t>
    <phoneticPr fontId="4"/>
  </si>
  <si>
    <t>*In SIK Carbon black MCF88 1/2 is mixture of carbon black MCF 88/ DAIWAX BA = 50%/50%</t>
    <phoneticPr fontId="4"/>
  </si>
  <si>
    <r>
      <t>2017/1/11 4336</t>
    </r>
    <r>
      <rPr>
        <sz val="11"/>
        <rFont val="ＭＳ Ｐ明朝"/>
        <family val="1"/>
        <charset val="128"/>
      </rPr>
      <t>から修正。</t>
    </r>
    <r>
      <rPr>
        <sz val="11"/>
        <rFont val="Times New Roman"/>
        <family val="1"/>
      </rPr>
      <t>SC</t>
    </r>
    <r>
      <rPr>
        <sz val="11"/>
        <rFont val="ＭＳ Ｐ明朝"/>
        <family val="1"/>
        <charset val="128"/>
      </rPr>
      <t>処方のため阪薬からの買い上げ不要</t>
    </r>
    <rPh sb="16" eb="18">
      <t>シュウセイ</t>
    </rPh>
    <rPh sb="26" eb="28">
      <t>サカヤク</t>
    </rPh>
    <phoneticPr fontId="4"/>
  </si>
  <si>
    <t>Sumiplast Red H3G</t>
  </si>
  <si>
    <t>Sumiplast Red 3B</t>
  </si>
  <si>
    <t>Macrolex Red EG</t>
  </si>
  <si>
    <t>Macrolex Red 5B FG</t>
  </si>
  <si>
    <t>Macrolex Red B</t>
  </si>
  <si>
    <t>Carbon Black#45</t>
  </si>
  <si>
    <t>Carbon Black (MCF88)</t>
  </si>
  <si>
    <t>Sumiplast Black3BA2</t>
  </si>
  <si>
    <t>Diaresin Black B</t>
  </si>
  <si>
    <t>Sumiplast Orange HRP</t>
  </si>
  <si>
    <t>Sumiplast Yellow HLR</t>
  </si>
  <si>
    <t>Sumiplast Violet RR</t>
  </si>
  <si>
    <t>Diaresin Blue N</t>
  </si>
  <si>
    <t>Macrolex Green 5B</t>
  </si>
  <si>
    <t>Macrolex Green G</t>
  </si>
  <si>
    <t>Pgiments(Unit:g) per 100 kg resin</t>
  </si>
</sst>
</file>

<file path=xl/styles.xml><?xml version="1.0" encoding="utf-8"?>
<styleSheet xmlns="http://schemas.openxmlformats.org/spreadsheetml/2006/main">
  <numFmts count="6">
    <numFmt numFmtId="41" formatCode="_(* #,##0_);_(* \(#,##0\);_(* &quot;-&quot;_);_(@_)"/>
    <numFmt numFmtId="164" formatCode="&quot;¥&quot;#,##0;[Red]&quot;¥&quot;\-#,##0"/>
    <numFmt numFmtId="165" formatCode="0.000_);[Red]\(0.000\)"/>
    <numFmt numFmtId="166" formatCode="[$-409]mmmm\ d\,\ yyyy;@"/>
    <numFmt numFmtId="167" formatCode="0_);[Red]\(0\)"/>
    <numFmt numFmtId="168" formatCode="0.0"/>
  </numFmts>
  <fonts count="46">
    <font>
      <sz val="11"/>
      <name val="ＭＳ Ｐゴシック"/>
      <family val="3"/>
      <charset val="128"/>
    </font>
    <font>
      <sz val="11"/>
      <color theme="1"/>
      <name val="Calibri"/>
      <family val="2"/>
      <charset val="128"/>
      <scheme val="minor"/>
    </font>
    <font>
      <sz val="11"/>
      <name val="ＭＳ Ｐゴシック"/>
      <family val="3"/>
      <charset val="128"/>
    </font>
    <font>
      <sz val="10"/>
      <name val="Times New Roman"/>
      <family val="1"/>
    </font>
    <font>
      <sz val="6"/>
      <name val="ＭＳ Ｐゴシック"/>
      <family val="3"/>
      <charset val="128"/>
    </font>
    <font>
      <sz val="11"/>
      <name val="Times New Roman"/>
      <family val="1"/>
    </font>
    <font>
      <b/>
      <sz val="11"/>
      <name val="Arial"/>
      <family val="2"/>
    </font>
    <font>
      <sz val="10"/>
      <name val="Arial"/>
      <family val="2"/>
    </font>
    <font>
      <b/>
      <sz val="9"/>
      <name val="Arial"/>
      <family val="2"/>
    </font>
    <font>
      <sz val="10"/>
      <color theme="1"/>
      <name val="Times New Roman"/>
      <family val="1"/>
    </font>
    <font>
      <sz val="10"/>
      <name val="HGSｺﾞｼｯｸM"/>
      <family val="3"/>
      <charset val="128"/>
    </font>
    <font>
      <sz val="10"/>
      <color indexed="8"/>
      <name val="HGSｺﾞｼｯｸM"/>
      <family val="3"/>
      <charset val="128"/>
    </font>
    <font>
      <sz val="10"/>
      <color rgb="FF002060"/>
      <name val="Times New Roman"/>
      <family val="1"/>
    </font>
    <font>
      <sz val="11"/>
      <name val="ＭＳ Ｐ明朝"/>
      <family val="1"/>
      <charset val="128"/>
    </font>
    <font>
      <sz val="10"/>
      <color rgb="FFFF0000"/>
      <name val="Times New Roman"/>
      <family val="1"/>
    </font>
    <font>
      <sz val="10"/>
      <color theme="0"/>
      <name val="Times New Roman"/>
      <family val="1"/>
    </font>
    <font>
      <sz val="10"/>
      <color rgb="FF000000"/>
      <name val="Calibri"/>
      <family val="2"/>
    </font>
    <font>
      <sz val="10"/>
      <color rgb="FF000000"/>
      <name val="ＭＳ Ｐゴシック"/>
      <family val="3"/>
      <charset val="128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2"/>
      <color indexed="8"/>
      <name val="Arial"/>
      <family val="2"/>
    </font>
    <font>
      <b/>
      <i/>
      <sz val="12"/>
      <color indexed="8"/>
      <name val="Arial"/>
      <family val="2"/>
    </font>
    <font>
      <sz val="12"/>
      <color indexed="8"/>
      <name val="Arial"/>
      <family val="2"/>
    </font>
    <font>
      <sz val="10"/>
      <color indexed="8"/>
      <name val="Arial"/>
      <family val="2"/>
    </font>
    <font>
      <i/>
      <sz val="12"/>
      <color indexed="8"/>
      <name val="Arial"/>
      <family val="2"/>
    </font>
    <font>
      <sz val="19"/>
      <color indexed="48"/>
      <name val="Arial"/>
      <family val="2"/>
    </font>
    <font>
      <sz val="12"/>
      <color indexed="14"/>
      <name val="Arial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1"/>
      <color theme="0"/>
      <name val="Calibri"/>
      <family val="3"/>
      <charset val="128"/>
      <scheme val="minor"/>
    </font>
    <font>
      <sz val="11"/>
      <color theme="1"/>
      <name val="Century"/>
      <family val="1"/>
    </font>
    <font>
      <sz val="11"/>
      <color theme="1"/>
      <name val="Calibri"/>
      <family val="3"/>
      <charset val="128"/>
      <scheme val="minor"/>
    </font>
    <font>
      <sz val="11"/>
      <color theme="1"/>
      <name val="Calibri"/>
      <family val="2"/>
      <scheme val="minor"/>
    </font>
  </fonts>
  <fills count="52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3399FF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33CCC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rgb="FF99663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3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1"/>
        <bgColor indexed="64"/>
      </patternFill>
    </fill>
    <fill>
      <patternFill patternType="lightUp">
        <fgColor indexed="48"/>
        <bgColor indexed="44"/>
      </patternFill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0"/>
        <bgColor indexed="64"/>
      </patternFill>
    </fill>
  </fills>
  <borders count="16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48"/>
      </left>
      <right style="thin">
        <color indexed="48"/>
      </right>
      <top style="thin">
        <color indexed="48"/>
      </top>
      <bottom style="thin">
        <color indexed="48"/>
      </bottom>
      <diagonal/>
    </border>
    <border>
      <left style="thin">
        <color indexed="41"/>
      </left>
      <right style="thin">
        <color indexed="48"/>
      </right>
      <top style="medium">
        <color indexed="41"/>
      </top>
      <bottom style="thin">
        <color indexed="48"/>
      </bottom>
      <diagonal/>
    </border>
    <border>
      <left/>
      <right/>
      <top style="thin">
        <color indexed="48"/>
      </top>
      <bottom style="thin">
        <color indexed="48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1">
    <xf numFmtId="0" fontId="0" fillId="0" borderId="0"/>
    <xf numFmtId="0" fontId="18" fillId="15" borderId="0" applyNumberFormat="0" applyBorder="0" applyAlignment="0" applyProtection="0"/>
    <xf numFmtId="0" fontId="18" fillId="16" borderId="0" applyNumberFormat="0" applyBorder="0" applyAlignment="0" applyProtection="0"/>
    <xf numFmtId="0" fontId="18" fillId="17" borderId="0" applyNumberFormat="0" applyBorder="0" applyAlignment="0" applyProtection="0"/>
    <xf numFmtId="0" fontId="18" fillId="18" borderId="0" applyNumberFormat="0" applyBorder="0" applyAlignment="0" applyProtection="0"/>
    <xf numFmtId="0" fontId="18" fillId="19" borderId="0" applyNumberFormat="0" applyBorder="0" applyAlignment="0" applyProtection="0"/>
    <xf numFmtId="0" fontId="18" fillId="20" borderId="0" applyNumberFormat="0" applyBorder="0" applyAlignment="0" applyProtection="0"/>
    <xf numFmtId="0" fontId="18" fillId="21" borderId="0" applyNumberFormat="0" applyBorder="0" applyAlignment="0" applyProtection="0"/>
    <xf numFmtId="0" fontId="18" fillId="22" borderId="0" applyNumberFormat="0" applyBorder="0" applyAlignment="0" applyProtection="0"/>
    <xf numFmtId="0" fontId="18" fillId="23" borderId="0" applyNumberFormat="0" applyBorder="0" applyAlignment="0" applyProtection="0"/>
    <xf numFmtId="0" fontId="18" fillId="18" borderId="0" applyNumberFormat="0" applyBorder="0" applyAlignment="0" applyProtection="0"/>
    <xf numFmtId="0" fontId="18" fillId="21" borderId="0" applyNumberFormat="0" applyBorder="0" applyAlignment="0" applyProtection="0"/>
    <xf numFmtId="0" fontId="18" fillId="24" borderId="0" applyNumberFormat="0" applyBorder="0" applyAlignment="0" applyProtection="0"/>
    <xf numFmtId="0" fontId="19" fillId="25" borderId="0" applyNumberFormat="0" applyBorder="0" applyAlignment="0" applyProtection="0"/>
    <xf numFmtId="0" fontId="19" fillId="22" borderId="0" applyNumberFormat="0" applyBorder="0" applyAlignment="0" applyProtection="0"/>
    <xf numFmtId="0" fontId="19" fillId="23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28" borderId="0" applyNumberFormat="0" applyBorder="0" applyAlignment="0" applyProtection="0"/>
    <xf numFmtId="0" fontId="19" fillId="29" borderId="0" applyNumberFormat="0" applyBorder="0" applyAlignment="0" applyProtection="0"/>
    <xf numFmtId="0" fontId="19" fillId="30" borderId="0" applyNumberFormat="0" applyBorder="0" applyAlignment="0" applyProtection="0"/>
    <xf numFmtId="0" fontId="19" fillId="31" borderId="0" applyNumberFormat="0" applyBorder="0" applyAlignment="0" applyProtection="0"/>
    <xf numFmtId="0" fontId="19" fillId="26" borderId="0" applyNumberFormat="0" applyBorder="0" applyAlignment="0" applyProtection="0"/>
    <xf numFmtId="0" fontId="19" fillId="27" borderId="0" applyNumberFormat="0" applyBorder="0" applyAlignment="0" applyProtection="0"/>
    <xf numFmtId="0" fontId="19" fillId="32" borderId="0" applyNumberFormat="0" applyBorder="0" applyAlignment="0" applyProtection="0"/>
    <xf numFmtId="0" fontId="20" fillId="16" borderId="0" applyNumberFormat="0" applyBorder="0" applyAlignment="0" applyProtection="0"/>
    <xf numFmtId="0" fontId="21" fillId="33" borderId="4" applyNumberFormat="0" applyAlignment="0" applyProtection="0"/>
    <xf numFmtId="0" fontId="22" fillId="34" borderId="5" applyNumberFormat="0" applyAlignment="0" applyProtection="0"/>
    <xf numFmtId="0" fontId="23" fillId="0" borderId="0" applyNumberFormat="0" applyFill="0" applyBorder="0" applyAlignment="0" applyProtection="0"/>
    <xf numFmtId="0" fontId="24" fillId="17" borderId="0" applyNumberFormat="0" applyBorder="0" applyAlignment="0" applyProtection="0"/>
    <xf numFmtId="0" fontId="25" fillId="0" borderId="6" applyNumberFormat="0" applyFill="0" applyAlignment="0" applyProtection="0"/>
    <xf numFmtId="0" fontId="26" fillId="0" borderId="7" applyNumberFormat="0" applyFill="0" applyAlignment="0" applyProtection="0"/>
    <xf numFmtId="0" fontId="27" fillId="0" borderId="8" applyNumberFormat="0" applyFill="0" applyAlignment="0" applyProtection="0"/>
    <xf numFmtId="0" fontId="27" fillId="0" borderId="0" applyNumberFormat="0" applyFill="0" applyBorder="0" applyAlignment="0" applyProtection="0"/>
    <xf numFmtId="0" fontId="28" fillId="20" borderId="4" applyNumberFormat="0" applyAlignment="0" applyProtection="0"/>
    <xf numFmtId="0" fontId="29" fillId="0" borderId="9" applyNumberFormat="0" applyFill="0" applyAlignment="0" applyProtection="0"/>
    <xf numFmtId="0" fontId="30" fillId="35" borderId="0" applyNumberFormat="0" applyBorder="0" applyAlignment="0" applyProtection="0"/>
    <xf numFmtId="0" fontId="7" fillId="0" borderId="0"/>
    <xf numFmtId="0" fontId="2" fillId="0" borderId="0">
      <alignment vertical="center"/>
    </xf>
    <xf numFmtId="0" fontId="7" fillId="36" borderId="10" applyNumberFormat="0" applyFont="0" applyAlignment="0" applyProtection="0"/>
    <xf numFmtId="0" fontId="31" fillId="33" borderId="11" applyNumberFormat="0" applyAlignment="0" applyProtection="0"/>
    <xf numFmtId="4" fontId="32" fillId="37" borderId="12" applyNumberFormat="0" applyProtection="0">
      <alignment vertical="center"/>
    </xf>
    <xf numFmtId="4" fontId="33" fillId="37" borderId="12" applyNumberFormat="0" applyProtection="0">
      <alignment vertical="center"/>
    </xf>
    <xf numFmtId="4" fontId="34" fillId="37" borderId="12" applyNumberFormat="0" applyProtection="0">
      <alignment horizontal="left" vertical="center" indent="1"/>
    </xf>
    <xf numFmtId="0" fontId="2" fillId="0" borderId="0"/>
    <xf numFmtId="4" fontId="34" fillId="38" borderId="0" applyNumberFormat="0" applyProtection="0">
      <alignment horizontal="left" vertical="center" indent="1"/>
    </xf>
    <xf numFmtId="4" fontId="34" fillId="39" borderId="12" applyNumberFormat="0" applyProtection="0">
      <alignment horizontal="right" vertical="center"/>
    </xf>
    <xf numFmtId="4" fontId="34" fillId="40" borderId="12" applyNumberFormat="0" applyProtection="0">
      <alignment horizontal="right" vertical="center"/>
    </xf>
    <xf numFmtId="4" fontId="34" fillId="41" borderId="12" applyNumberFormat="0" applyProtection="0">
      <alignment horizontal="right" vertical="center"/>
    </xf>
    <xf numFmtId="4" fontId="34" fillId="42" borderId="12" applyNumberFormat="0" applyProtection="0">
      <alignment horizontal="right" vertical="center"/>
    </xf>
    <xf numFmtId="4" fontId="34" fillId="43" borderId="12" applyNumberFormat="0" applyProtection="0">
      <alignment horizontal="right" vertical="center"/>
    </xf>
    <xf numFmtId="4" fontId="34" fillId="44" borderId="12" applyNumberFormat="0" applyProtection="0">
      <alignment horizontal="right" vertical="center"/>
    </xf>
    <xf numFmtId="4" fontId="34" fillId="45" borderId="12" applyNumberFormat="0" applyProtection="0">
      <alignment horizontal="right" vertical="center"/>
    </xf>
    <xf numFmtId="4" fontId="34" fillId="46" borderId="12" applyNumberFormat="0" applyProtection="0">
      <alignment horizontal="right" vertical="center"/>
    </xf>
    <xf numFmtId="4" fontId="34" fillId="47" borderId="12" applyNumberFormat="0" applyProtection="0">
      <alignment horizontal="right" vertical="center"/>
    </xf>
    <xf numFmtId="4" fontId="32" fillId="48" borderId="13" applyNumberFormat="0" applyProtection="0">
      <alignment horizontal="left" vertical="center" indent="1"/>
    </xf>
    <xf numFmtId="4" fontId="32" fillId="49" borderId="0" applyNumberFormat="0" applyProtection="0">
      <alignment horizontal="left" vertical="center" indent="1"/>
    </xf>
    <xf numFmtId="4" fontId="32" fillId="38" borderId="0" applyNumberFormat="0" applyProtection="0">
      <alignment horizontal="left" vertical="center" indent="1"/>
    </xf>
    <xf numFmtId="4" fontId="34" fillId="49" borderId="12" applyNumberFormat="0" applyProtection="0">
      <alignment horizontal="right" vertical="center"/>
    </xf>
    <xf numFmtId="4" fontId="35" fillId="49" borderId="0" applyNumberFormat="0" applyProtection="0">
      <alignment horizontal="left" vertical="center" indent="1"/>
    </xf>
    <xf numFmtId="4" fontId="35" fillId="38" borderId="0" applyNumberFormat="0" applyProtection="0">
      <alignment horizontal="left" vertical="center" indent="1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4" fontId="34" fillId="50" borderId="12" applyNumberFormat="0" applyProtection="0">
      <alignment vertical="center"/>
    </xf>
    <xf numFmtId="4" fontId="36" fillId="50" borderId="12" applyNumberFormat="0" applyProtection="0">
      <alignment vertical="center"/>
    </xf>
    <xf numFmtId="4" fontId="32" fillId="49" borderId="14" applyNumberFormat="0" applyProtection="0">
      <alignment horizontal="left" vertical="center" indent="1"/>
    </xf>
    <xf numFmtId="0" fontId="2" fillId="0" borderId="0"/>
    <xf numFmtId="4" fontId="34" fillId="50" borderId="12" applyNumberFormat="0" applyProtection="0">
      <alignment horizontal="right" vertical="center"/>
    </xf>
    <xf numFmtId="4" fontId="36" fillId="50" borderId="12" applyNumberFormat="0" applyProtection="0">
      <alignment horizontal="right" vertical="center"/>
    </xf>
    <xf numFmtId="4" fontId="32" fillId="49" borderId="12" applyNumberFormat="0" applyProtection="0">
      <alignment horizontal="left" vertical="center" indent="1"/>
    </xf>
    <xf numFmtId="0" fontId="2" fillId="0" borderId="0"/>
    <xf numFmtId="4" fontId="37" fillId="51" borderId="14" applyNumberFormat="0" applyProtection="0">
      <alignment horizontal="left" vertical="center" indent="1"/>
    </xf>
    <xf numFmtId="4" fontId="38" fillId="50" borderId="12" applyNumberFormat="0" applyProtection="0">
      <alignment horizontal="right" vertical="center"/>
    </xf>
    <xf numFmtId="0" fontId="39" fillId="0" borderId="0" applyNumberFormat="0" applyFill="0" applyBorder="0" applyAlignment="0" applyProtection="0"/>
    <xf numFmtId="0" fontId="40" fillId="0" borderId="15" applyNumberFormat="0" applyFill="0" applyAlignment="0" applyProtection="0"/>
    <xf numFmtId="0" fontId="41" fillId="0" borderId="0" applyNumberFormat="0" applyFill="0" applyBorder="0" applyAlignment="0" applyProtection="0"/>
    <xf numFmtId="0" fontId="42" fillId="2" borderId="1" applyNumberFormat="0" applyAlignment="0" applyProtection="0"/>
    <xf numFmtId="9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/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38" fontId="1" fillId="0" borderId="0" applyFont="0" applyFill="0" applyBorder="0" applyAlignment="0" applyProtection="0">
      <alignment vertical="center"/>
    </xf>
    <xf numFmtId="41" fontId="18" fillId="0" borderId="0" applyFont="0" applyFill="0" applyBorder="0" applyAlignment="0" applyProtection="0"/>
    <xf numFmtId="38" fontId="2" fillId="0" borderId="0" applyFont="0" applyFill="0" applyBorder="0" applyAlignment="0" applyProtection="0"/>
    <xf numFmtId="38" fontId="43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164" fontId="1" fillId="0" borderId="0" applyFon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/>
    <xf numFmtId="0" fontId="1" fillId="0" borderId="0">
      <alignment vertical="center"/>
    </xf>
    <xf numFmtId="0" fontId="1" fillId="0" borderId="0">
      <alignment vertical="center"/>
    </xf>
    <xf numFmtId="0" fontId="44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3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/>
    <xf numFmtId="0" fontId="45" fillId="0" borderId="0"/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5" fillId="0" borderId="0"/>
  </cellStyleXfs>
  <cellXfs count="76">
    <xf numFmtId="0" fontId="0" fillId="0" borderId="0" xfId="0"/>
    <xf numFmtId="49" fontId="3" fillId="0" borderId="0" xfId="0" applyNumberFormat="1" applyFont="1" applyBorder="1" applyAlignment="1">
      <alignment horizontal="center" vertical="top"/>
    </xf>
    <xf numFmtId="165" fontId="3" fillId="0" borderId="0" xfId="0" applyNumberFormat="1" applyFont="1" applyBorder="1" applyAlignment="1">
      <alignment horizontal="center" vertical="top"/>
    </xf>
    <xf numFmtId="0" fontId="5" fillId="0" borderId="0" xfId="0" applyFont="1"/>
    <xf numFmtId="0" fontId="6" fillId="0" borderId="0" xfId="0" applyFont="1" applyAlignment="1">
      <alignment horizontal="right" vertical="center"/>
    </xf>
    <xf numFmtId="0" fontId="5" fillId="0" borderId="0" xfId="0" applyFont="1" applyAlignment="1">
      <alignment vertical="center"/>
    </xf>
    <xf numFmtId="0" fontId="3" fillId="0" borderId="3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wrapText="1"/>
    </xf>
    <xf numFmtId="0" fontId="3" fillId="3" borderId="3" xfId="0" applyFont="1" applyFill="1" applyBorder="1" applyAlignment="1">
      <alignment horizontal="left" vertical="center" wrapText="1"/>
    </xf>
    <xf numFmtId="0" fontId="3" fillId="3" borderId="3" xfId="0" applyFont="1" applyFill="1" applyBorder="1" applyAlignment="1">
      <alignment vertical="center" wrapText="1"/>
    </xf>
    <xf numFmtId="0" fontId="3" fillId="3" borderId="3" xfId="0" applyFont="1" applyFill="1" applyBorder="1" applyAlignment="1">
      <alignment vertical="center"/>
    </xf>
    <xf numFmtId="0" fontId="3" fillId="4" borderId="3" xfId="0" applyFont="1" applyFill="1" applyBorder="1" applyAlignment="1">
      <alignment vertical="center" wrapText="1"/>
    </xf>
    <xf numFmtId="0" fontId="3" fillId="5" borderId="3" xfId="0" applyFont="1" applyFill="1" applyBorder="1" applyAlignment="1">
      <alignment vertical="center" wrapText="1"/>
    </xf>
    <xf numFmtId="0" fontId="3" fillId="6" borderId="3" xfId="0" applyFont="1" applyFill="1" applyBorder="1" applyAlignment="1">
      <alignment vertical="center" wrapText="1"/>
    </xf>
    <xf numFmtId="0" fontId="3" fillId="7" borderId="3" xfId="0" applyFont="1" applyFill="1" applyBorder="1" applyAlignment="1">
      <alignment vertical="center" wrapText="1"/>
    </xf>
    <xf numFmtId="0" fontId="3" fillId="8" borderId="3" xfId="0" applyFont="1" applyFill="1" applyBorder="1" applyAlignment="1">
      <alignment vertical="center" wrapText="1"/>
    </xf>
    <xf numFmtId="0" fontId="3" fillId="9" borderId="3" xfId="0" applyFont="1" applyFill="1" applyBorder="1" applyAlignment="1">
      <alignment vertical="center" wrapText="1"/>
    </xf>
    <xf numFmtId="0" fontId="3" fillId="10" borderId="3" xfId="0" applyFont="1" applyFill="1" applyBorder="1" applyAlignment="1">
      <alignment vertical="center" wrapText="1"/>
    </xf>
    <xf numFmtId="0" fontId="3" fillId="11" borderId="3" xfId="0" applyFont="1" applyFill="1" applyBorder="1" applyAlignment="1">
      <alignment vertical="center"/>
    </xf>
    <xf numFmtId="165" fontId="9" fillId="0" borderId="3" xfId="0" applyNumberFormat="1" applyFont="1" applyBorder="1" applyAlignment="1">
      <alignment vertical="center" wrapText="1"/>
    </xf>
    <xf numFmtId="0" fontId="3" fillId="0" borderId="3" xfId="0" applyFont="1" applyBorder="1" applyAlignment="1">
      <alignment vertical="center"/>
    </xf>
    <xf numFmtId="0" fontId="3" fillId="0" borderId="0" xfId="0" applyFont="1" applyAlignment="1">
      <alignment vertical="center"/>
    </xf>
    <xf numFmtId="167" fontId="3" fillId="0" borderId="3" xfId="0" applyNumberFormat="1" applyFont="1" applyBorder="1" applyAlignment="1">
      <alignment horizontal="center" vertical="center"/>
    </xf>
    <xf numFmtId="49" fontId="3" fillId="0" borderId="3" xfId="0" applyNumberFormat="1" applyFont="1" applyBorder="1" applyAlignment="1">
      <alignment horizontal="center" vertical="center"/>
    </xf>
    <xf numFmtId="0" fontId="3" fillId="12" borderId="3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top"/>
    </xf>
    <xf numFmtId="165" fontId="3" fillId="0" borderId="3" xfId="0" applyNumberFormat="1" applyFont="1" applyBorder="1" applyAlignment="1">
      <alignment horizontal="center" vertical="top"/>
    </xf>
    <xf numFmtId="0" fontId="3" fillId="0" borderId="3" xfId="0" applyFont="1" applyBorder="1"/>
    <xf numFmtId="0" fontId="3" fillId="0" borderId="0" xfId="0" applyFont="1"/>
    <xf numFmtId="0" fontId="9" fillId="0" borderId="3" xfId="0" applyNumberFormat="1" applyFont="1" applyFill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center"/>
    </xf>
    <xf numFmtId="0" fontId="3" fillId="0" borderId="3" xfId="0" applyNumberFormat="1" applyFont="1" applyFill="1" applyBorder="1" applyAlignment="1">
      <alignment horizontal="center" vertical="center"/>
    </xf>
    <xf numFmtId="165" fontId="9" fillId="0" borderId="3" xfId="0" applyNumberFormat="1" applyFont="1" applyBorder="1" applyAlignment="1">
      <alignment horizontal="center" vertical="top"/>
    </xf>
    <xf numFmtId="49" fontId="9" fillId="0" borderId="3" xfId="0" applyNumberFormat="1" applyFont="1" applyFill="1" applyBorder="1" applyAlignment="1">
      <alignment horizontal="center" vertical="center"/>
    </xf>
    <xf numFmtId="0" fontId="9" fillId="12" borderId="3" xfId="0" applyFont="1" applyFill="1" applyBorder="1" applyAlignment="1">
      <alignment horizontal="center" vertical="center"/>
    </xf>
    <xf numFmtId="0" fontId="9" fillId="0" borderId="3" xfId="0" applyFont="1" applyFill="1" applyBorder="1" applyAlignment="1">
      <alignment horizontal="center" vertical="center"/>
    </xf>
    <xf numFmtId="0" fontId="5" fillId="0" borderId="3" xfId="0" applyFont="1" applyBorder="1"/>
    <xf numFmtId="0" fontId="9" fillId="0" borderId="3" xfId="0" applyNumberFormat="1" applyFont="1" applyFill="1" applyBorder="1" applyAlignment="1">
      <alignment horizontal="center" vertical="top"/>
    </xf>
    <xf numFmtId="165" fontId="9" fillId="0" borderId="3" xfId="0" applyNumberFormat="1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0" fontId="9" fillId="6" borderId="3" xfId="0" applyFont="1" applyFill="1" applyBorder="1" applyAlignment="1">
      <alignment horizontal="center" vertical="center"/>
    </xf>
    <xf numFmtId="167" fontId="9" fillId="0" borderId="3" xfId="0" applyNumberFormat="1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9" fillId="0" borderId="3" xfId="0" applyNumberFormat="1" applyFont="1" applyBorder="1" applyAlignment="1">
      <alignment horizontal="center" vertical="top"/>
    </xf>
    <xf numFmtId="0" fontId="12" fillId="0" borderId="3" xfId="0" applyNumberFormat="1" applyFont="1" applyBorder="1" applyAlignment="1">
      <alignment horizontal="center" vertical="center"/>
    </xf>
    <xf numFmtId="167" fontId="9" fillId="0" borderId="3" xfId="0" applyNumberFormat="1" applyFont="1" applyFill="1" applyBorder="1" applyAlignment="1">
      <alignment horizontal="center" vertical="center"/>
    </xf>
    <xf numFmtId="0" fontId="9" fillId="3" borderId="3" xfId="0" applyFont="1" applyFill="1" applyBorder="1" applyAlignment="1">
      <alignment horizontal="center" vertical="center"/>
    </xf>
    <xf numFmtId="165" fontId="9" fillId="0" borderId="3" xfId="0" applyNumberFormat="1" applyFont="1" applyFill="1" applyBorder="1" applyAlignment="1">
      <alignment horizontal="center" vertical="top"/>
    </xf>
    <xf numFmtId="0" fontId="3" fillId="3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0" fontId="3" fillId="0" borderId="3" xfId="0" applyNumberFormat="1" applyFont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49" fontId="3" fillId="0" borderId="3" xfId="0" applyNumberFormat="1" applyFont="1" applyFill="1" applyBorder="1" applyAlignment="1">
      <alignment horizontal="center" vertical="center"/>
    </xf>
    <xf numFmtId="0" fontId="3" fillId="13" borderId="3" xfId="0" applyFont="1" applyFill="1" applyBorder="1" applyAlignment="1">
      <alignment horizontal="center" vertical="center"/>
    </xf>
    <xf numFmtId="167" fontId="14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Fill="1" applyBorder="1" applyAlignment="1">
      <alignment horizontal="center" vertical="center"/>
    </xf>
    <xf numFmtId="0" fontId="15" fillId="3" borderId="3" xfId="0" applyFont="1" applyFill="1" applyBorder="1" applyAlignment="1">
      <alignment horizontal="center" vertical="center"/>
    </xf>
    <xf numFmtId="0" fontId="14" fillId="0" borderId="3" xfId="0" applyFont="1" applyFill="1" applyBorder="1" applyAlignment="1">
      <alignment horizontal="center" vertical="center"/>
    </xf>
    <xf numFmtId="0" fontId="14" fillId="0" borderId="3" xfId="0" applyNumberFormat="1" applyFont="1" applyFill="1" applyBorder="1" applyAlignment="1">
      <alignment horizontal="center" vertical="center"/>
    </xf>
    <xf numFmtId="49" fontId="14" fillId="0" borderId="3" xfId="0" applyNumberFormat="1" applyFont="1" applyBorder="1" applyAlignment="1">
      <alignment horizontal="center" vertical="top"/>
    </xf>
    <xf numFmtId="0" fontId="16" fillId="0" borderId="3" xfId="0" applyFont="1" applyBorder="1" applyAlignment="1">
      <alignment horizontal="left" vertical="center"/>
    </xf>
    <xf numFmtId="168" fontId="3" fillId="0" borderId="3" xfId="0" applyNumberFormat="1" applyFont="1" applyBorder="1" applyAlignment="1">
      <alignment horizontal="center" vertical="top"/>
    </xf>
    <xf numFmtId="0" fontId="3" fillId="0" borderId="3" xfId="0" quotePrefix="1" applyNumberFormat="1" applyFont="1" applyBorder="1" applyAlignment="1">
      <alignment horizontal="center" vertical="top"/>
    </xf>
    <xf numFmtId="49" fontId="9" fillId="0" borderId="3" xfId="0" applyNumberFormat="1" applyFont="1" applyBorder="1" applyAlignment="1">
      <alignment horizontal="center" vertical="top"/>
    </xf>
    <xf numFmtId="0" fontId="9" fillId="14" borderId="3" xfId="0" applyFont="1" applyFill="1" applyBorder="1" applyAlignment="1">
      <alignment horizontal="center" vertical="center"/>
    </xf>
    <xf numFmtId="0" fontId="10" fillId="0" borderId="3" xfId="0" applyNumberFormat="1" applyFont="1" applyBorder="1" applyAlignment="1">
      <alignment horizontal="center" vertical="top"/>
    </xf>
    <xf numFmtId="49" fontId="3" fillId="0" borderId="0" xfId="0" applyNumberFormat="1" applyFont="1" applyBorder="1" applyAlignment="1">
      <alignment horizontal="left" vertical="top"/>
    </xf>
    <xf numFmtId="0" fontId="5" fillId="0" borderId="0" xfId="0" applyFont="1" applyBorder="1"/>
    <xf numFmtId="165" fontId="5" fillId="0" borderId="0" xfId="0" applyNumberFormat="1" applyFont="1"/>
    <xf numFmtId="167" fontId="9" fillId="0" borderId="0" xfId="0" applyNumberFormat="1" applyFont="1" applyFill="1" applyBorder="1" applyAlignment="1">
      <alignment horizontal="center" vertical="center"/>
    </xf>
    <xf numFmtId="49" fontId="9" fillId="0" borderId="0" xfId="0" applyNumberFormat="1" applyFont="1" applyFill="1" applyBorder="1" applyAlignment="1">
      <alignment horizontal="center" vertical="center"/>
    </xf>
    <xf numFmtId="0" fontId="9" fillId="0" borderId="0" xfId="0" applyNumberFormat="1" applyFont="1" applyFill="1" applyBorder="1" applyAlignment="1">
      <alignment horizontal="center" vertical="center"/>
    </xf>
    <xf numFmtId="0" fontId="3" fillId="0" borderId="0" xfId="0" applyNumberFormat="1" applyFont="1" applyBorder="1" applyAlignment="1">
      <alignment horizontal="center" vertical="top"/>
    </xf>
    <xf numFmtId="0" fontId="9" fillId="0" borderId="0" xfId="0" applyFont="1" applyFill="1" applyBorder="1" applyAlignment="1">
      <alignment horizontal="center" vertical="center"/>
    </xf>
    <xf numFmtId="166" fontId="8" fillId="0" borderId="2" xfId="0" applyNumberFormat="1" applyFont="1" applyBorder="1" applyAlignment="1">
      <alignment horizontal="center" vertical="center"/>
    </xf>
  </cellXfs>
  <cellStyles count="131">
    <cellStyle name="20% - Accent1" xfId="1"/>
    <cellStyle name="20% - Accent2" xfId="2"/>
    <cellStyle name="20% - Accent3" xfId="3"/>
    <cellStyle name="20% - Accent4" xfId="4"/>
    <cellStyle name="20% - Accent5" xfId="5"/>
    <cellStyle name="20% - Accent6" xfId="6"/>
    <cellStyle name="40% - Accent1" xfId="7"/>
    <cellStyle name="40% - Accent2" xfId="8"/>
    <cellStyle name="40% - Accent3" xfId="9"/>
    <cellStyle name="40% - Accent4" xfId="10"/>
    <cellStyle name="40% - Accent5" xfId="11"/>
    <cellStyle name="40% - Accent6" xfId="12"/>
    <cellStyle name="60% - Accent1" xfId="13"/>
    <cellStyle name="60% - Accent2" xfId="14"/>
    <cellStyle name="60% - Accent3" xfId="15"/>
    <cellStyle name="60% - Accent4" xfId="16"/>
    <cellStyle name="60% - Accent5" xfId="17"/>
    <cellStyle name="60% - Accent6" xfId="18"/>
    <cellStyle name="Accent1" xfId="19"/>
    <cellStyle name="Accent2" xfId="20"/>
    <cellStyle name="Accent3" xfId="21"/>
    <cellStyle name="Accent4" xfId="22"/>
    <cellStyle name="Accent5" xfId="23"/>
    <cellStyle name="Accent6" xfId="24"/>
    <cellStyle name="Bad" xfId="25"/>
    <cellStyle name="Calculation" xfId="26"/>
    <cellStyle name="Check Cell" xfId="27"/>
    <cellStyle name="Explanatory Text" xfId="28"/>
    <cellStyle name="Good" xfId="29"/>
    <cellStyle name="Heading 1" xfId="30"/>
    <cellStyle name="Heading 2" xfId="31"/>
    <cellStyle name="Heading 3" xfId="32"/>
    <cellStyle name="Heading 4" xfId="33"/>
    <cellStyle name="Input" xfId="34"/>
    <cellStyle name="Linked Cell" xfId="35"/>
    <cellStyle name="Neutral" xfId="36"/>
    <cellStyle name="Normal" xfId="0" builtinId="0"/>
    <cellStyle name="Normal 2" xfId="37"/>
    <cellStyle name="Normal 2 2" xfId="38"/>
    <cellStyle name="Note" xfId="39"/>
    <cellStyle name="Output" xfId="40"/>
    <cellStyle name="SAPBEXaggData" xfId="41"/>
    <cellStyle name="SAPBEXaggDataEmph" xfId="42"/>
    <cellStyle name="SAPBEXaggItem" xfId="43"/>
    <cellStyle name="SAPBEXaggItemX" xfId="44"/>
    <cellStyle name="SAPBEXchaText" xfId="45"/>
    <cellStyle name="SAPBEXexcBad7" xfId="46"/>
    <cellStyle name="SAPBEXexcBad8" xfId="47"/>
    <cellStyle name="SAPBEXexcBad9" xfId="48"/>
    <cellStyle name="SAPBEXexcCritical4" xfId="49"/>
    <cellStyle name="SAPBEXexcCritical5" xfId="50"/>
    <cellStyle name="SAPBEXexcCritical6" xfId="51"/>
    <cellStyle name="SAPBEXexcGood1" xfId="52"/>
    <cellStyle name="SAPBEXexcGood2" xfId="53"/>
    <cellStyle name="SAPBEXexcGood3" xfId="54"/>
    <cellStyle name="SAPBEXfilterDrill" xfId="55"/>
    <cellStyle name="SAPBEXfilterItem" xfId="56"/>
    <cellStyle name="SAPBEXfilterText" xfId="57"/>
    <cellStyle name="SAPBEXformats" xfId="58"/>
    <cellStyle name="SAPBEXheaderItem" xfId="59"/>
    <cellStyle name="SAPBEXheaderText" xfId="60"/>
    <cellStyle name="SAPBEXHLevel0" xfId="61"/>
    <cellStyle name="SAPBEXHLevel0X" xfId="62"/>
    <cellStyle name="SAPBEXHLevel1" xfId="63"/>
    <cellStyle name="SAPBEXHLevel1X" xfId="64"/>
    <cellStyle name="SAPBEXHLevel2" xfId="65"/>
    <cellStyle name="SAPBEXHLevel2X" xfId="66"/>
    <cellStyle name="SAPBEXHLevel3" xfId="67"/>
    <cellStyle name="SAPBEXHLevel3X" xfId="68"/>
    <cellStyle name="SAPBEXinputData" xfId="69"/>
    <cellStyle name="SAPBEXresData" xfId="70"/>
    <cellStyle name="SAPBEXresDataEmph" xfId="71"/>
    <cellStyle name="SAPBEXresItem" xfId="72"/>
    <cellStyle name="SAPBEXresItemX" xfId="73"/>
    <cellStyle name="SAPBEXstdData" xfId="74"/>
    <cellStyle name="SAPBEXstdDataEmph" xfId="75"/>
    <cellStyle name="SAPBEXstdItem" xfId="76"/>
    <cellStyle name="SAPBEXstdItemX" xfId="77"/>
    <cellStyle name="SAPBEXtitle" xfId="78"/>
    <cellStyle name="SAPBEXundefined" xfId="79"/>
    <cellStyle name="Title" xfId="80"/>
    <cellStyle name="Total" xfId="81"/>
    <cellStyle name="Warning Text" xfId="82"/>
    <cellStyle name="チェック セル 2" xfId="83"/>
    <cellStyle name="パーセント 2" xfId="84"/>
    <cellStyle name="パーセント 2 2" xfId="85"/>
    <cellStyle name="パーセント 3" xfId="86"/>
    <cellStyle name="桁区切り 2" xfId="87"/>
    <cellStyle name="桁区切り 2 2" xfId="88"/>
    <cellStyle name="桁区切り 3" xfId="89"/>
    <cellStyle name="桁区切り 3 2" xfId="90"/>
    <cellStyle name="桁区切り 4" xfId="91"/>
    <cellStyle name="桁区切り 4 2" xfId="92"/>
    <cellStyle name="桁区切り 5" xfId="93"/>
    <cellStyle name="桁区切り 6" xfId="94"/>
    <cellStyle name="桁区切り 7" xfId="95"/>
    <cellStyle name="標準 10" xfId="98"/>
    <cellStyle name="標準 11" xfId="99"/>
    <cellStyle name="標準 11 2" xfId="100"/>
    <cellStyle name="標準 12" xfId="101"/>
    <cellStyle name="標準 12 2" xfId="102"/>
    <cellStyle name="標準 12 2 2 2" xfId="103"/>
    <cellStyle name="標準 13" xfId="104"/>
    <cellStyle name="標準 13 2" xfId="105"/>
    <cellStyle name="標準 14" xfId="106"/>
    <cellStyle name="標準 15" xfId="107"/>
    <cellStyle name="標準 15 2" xfId="108"/>
    <cellStyle name="標準 16" xfId="109"/>
    <cellStyle name="標準 17" xfId="110"/>
    <cellStyle name="標準 17 2" xfId="111"/>
    <cellStyle name="標準 18" xfId="112"/>
    <cellStyle name="標準 19" xfId="113"/>
    <cellStyle name="標準 19 2" xfId="114"/>
    <cellStyle name="標準 2" xfId="115"/>
    <cellStyle name="標準 2 2" xfId="116"/>
    <cellStyle name="標準 20" xfId="117"/>
    <cellStyle name="標準 21" xfId="118"/>
    <cellStyle name="標準 3" xfId="119"/>
    <cellStyle name="標準 4" xfId="120"/>
    <cellStyle name="標準 5" xfId="121"/>
    <cellStyle name="標準 5 2" xfId="122"/>
    <cellStyle name="標準 5 2 2" xfId="123"/>
    <cellStyle name="標準 5 3" xfId="124"/>
    <cellStyle name="標準 6" xfId="125"/>
    <cellStyle name="標準 7" xfId="126"/>
    <cellStyle name="標準 7 2" xfId="127"/>
    <cellStyle name="標準 8" xfId="128"/>
    <cellStyle name="標準 8 2" xfId="129"/>
    <cellStyle name="標準 9" xfId="130"/>
    <cellStyle name="通貨 2" xfId="96"/>
    <cellStyle name="通貨 2 2" xfId="97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4"/>
  <sheetViews>
    <sheetView topLeftCell="A73" workbookViewId="0">
      <selection activeCell="F85" sqref="F85"/>
    </sheetView>
  </sheetViews>
  <sheetFormatPr defaultColWidth="9" defaultRowHeight="13.8"/>
  <cols>
    <col min="1" max="1" width="3.21875" style="68" customWidth="1"/>
    <col min="2" max="2" width="6.6640625" style="3" customWidth="1"/>
    <col min="3" max="3" width="9" style="3"/>
    <col min="4" max="4" width="13.6640625" style="3" customWidth="1"/>
    <col min="5" max="6" width="9.21875" style="3" customWidth="1"/>
    <col min="7" max="7" width="8.33203125" style="3" bestFit="1" customWidth="1"/>
    <col min="8" max="8" width="9.6640625" style="3" bestFit="1" customWidth="1"/>
    <col min="9" max="9" width="8.33203125" style="3" bestFit="1" customWidth="1"/>
    <col min="10" max="10" width="9" style="3"/>
    <col min="11" max="13" width="10.33203125" style="3" bestFit="1" customWidth="1"/>
    <col min="14" max="14" width="11.33203125" style="3" customWidth="1"/>
    <col min="15" max="15" width="10.6640625" style="3" bestFit="1" customWidth="1"/>
    <col min="16" max="18" width="11.33203125" style="3" customWidth="1"/>
    <col min="19" max="20" width="11.21875" style="3" customWidth="1"/>
    <col min="21" max="16384" width="9" style="3"/>
  </cols>
  <sheetData>
    <row r="1" spans="1:20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</row>
    <row r="2" spans="1:20" s="5" customFormat="1">
      <c r="A2" s="1"/>
      <c r="B2" s="1"/>
      <c r="C2" s="1"/>
      <c r="D2" s="1"/>
      <c r="E2" s="67" t="s">
        <v>190</v>
      </c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4" t="s">
        <v>1</v>
      </c>
    </row>
    <row r="3" spans="1:20" s="21" customFormat="1" ht="39.6" customHeight="1">
      <c r="A3" s="1"/>
      <c r="B3" s="6" t="s">
        <v>2</v>
      </c>
      <c r="C3" s="6" t="s">
        <v>3</v>
      </c>
      <c r="D3" s="6" t="s">
        <v>4</v>
      </c>
      <c r="E3" s="8" t="s">
        <v>175</v>
      </c>
      <c r="F3" s="9" t="s">
        <v>176</v>
      </c>
      <c r="G3" s="9" t="s">
        <v>177</v>
      </c>
      <c r="H3" s="8" t="s">
        <v>178</v>
      </c>
      <c r="I3" s="8" t="s">
        <v>179</v>
      </c>
      <c r="J3" s="10" t="s">
        <v>11</v>
      </c>
      <c r="K3" s="11" t="s">
        <v>180</v>
      </c>
      <c r="L3" s="11" t="s">
        <v>181</v>
      </c>
      <c r="M3" s="11" t="s">
        <v>182</v>
      </c>
      <c r="N3" s="11" t="s">
        <v>183</v>
      </c>
      <c r="O3" s="12" t="s">
        <v>184</v>
      </c>
      <c r="P3" s="13" t="s">
        <v>185</v>
      </c>
      <c r="Q3" s="14" t="s">
        <v>186</v>
      </c>
      <c r="R3" s="15" t="s">
        <v>187</v>
      </c>
      <c r="S3" s="16" t="s">
        <v>188</v>
      </c>
      <c r="T3" s="17" t="s">
        <v>189</v>
      </c>
    </row>
    <row r="4" spans="1:20" s="28" customFormat="1" ht="13.2">
      <c r="A4" s="1"/>
      <c r="B4" s="22">
        <v>1</v>
      </c>
      <c r="C4" s="23" t="s">
        <v>29</v>
      </c>
      <c r="D4" s="24" t="s">
        <v>30</v>
      </c>
      <c r="E4" s="25" t="s">
        <v>31</v>
      </c>
      <c r="F4" s="25" t="s">
        <v>31</v>
      </c>
      <c r="G4" s="25" t="s">
        <v>31</v>
      </c>
      <c r="H4" s="25" t="s">
        <v>31</v>
      </c>
      <c r="I4" s="25" t="s">
        <v>31</v>
      </c>
      <c r="J4" s="25" t="s">
        <v>31</v>
      </c>
      <c r="K4" s="25" t="s">
        <v>31</v>
      </c>
      <c r="L4" s="25" t="s">
        <v>31</v>
      </c>
      <c r="M4" s="25" t="s">
        <v>31</v>
      </c>
      <c r="N4" s="25" t="s">
        <v>31</v>
      </c>
      <c r="O4" s="25" t="s">
        <v>31</v>
      </c>
      <c r="P4" s="25" t="s">
        <v>31</v>
      </c>
      <c r="Q4" s="25" t="s">
        <v>31</v>
      </c>
      <c r="R4" s="25" t="s">
        <v>31</v>
      </c>
      <c r="S4" s="25" t="s">
        <v>31</v>
      </c>
      <c r="T4" s="25" t="s">
        <v>31</v>
      </c>
    </row>
    <row r="5" spans="1:20" s="28" customFormat="1" ht="13.2">
      <c r="A5" s="1"/>
      <c r="B5" s="22">
        <v>2</v>
      </c>
      <c r="C5" s="23" t="s">
        <v>32</v>
      </c>
      <c r="D5" s="24" t="s">
        <v>33</v>
      </c>
      <c r="E5" s="25" t="s">
        <v>31</v>
      </c>
      <c r="F5" s="25" t="s">
        <v>31</v>
      </c>
      <c r="G5" s="25" t="s">
        <v>31</v>
      </c>
      <c r="H5" s="25" t="s">
        <v>31</v>
      </c>
      <c r="I5" s="25" t="s">
        <v>31</v>
      </c>
      <c r="J5" s="25" t="s">
        <v>31</v>
      </c>
      <c r="K5" s="25" t="s">
        <v>31</v>
      </c>
      <c r="L5" s="25" t="s">
        <v>31</v>
      </c>
      <c r="M5" s="25" t="s">
        <v>31</v>
      </c>
      <c r="N5" s="29">
        <f>0.00062*1000</f>
        <v>0.62</v>
      </c>
      <c r="O5" s="25" t="s">
        <v>31</v>
      </c>
      <c r="P5" s="29">
        <v>2.5000000000000001E-2</v>
      </c>
      <c r="Q5" s="25" t="s">
        <v>31</v>
      </c>
      <c r="R5" s="25" t="s">
        <v>31</v>
      </c>
      <c r="S5" s="29">
        <f>0.00116*1000</f>
        <v>1.1599999999999999</v>
      </c>
      <c r="T5" s="25" t="s">
        <v>31</v>
      </c>
    </row>
    <row r="6" spans="1:20" s="28" customFormat="1" ht="13.2">
      <c r="A6" s="1"/>
      <c r="B6" s="22">
        <v>3</v>
      </c>
      <c r="C6" s="23" t="s">
        <v>34</v>
      </c>
      <c r="D6" s="24" t="s">
        <v>35</v>
      </c>
      <c r="E6" s="31">
        <f>0.00036*1000</f>
        <v>0.36000000000000004</v>
      </c>
      <c r="F6" s="31">
        <f>0.00092*1000</f>
        <v>0.92</v>
      </c>
      <c r="G6" s="25" t="s">
        <v>31</v>
      </c>
      <c r="H6" s="25" t="s">
        <v>31</v>
      </c>
      <c r="I6" s="25" t="s">
        <v>31</v>
      </c>
      <c r="J6" s="25" t="s">
        <v>31</v>
      </c>
      <c r="K6" s="25" t="s">
        <v>31</v>
      </c>
      <c r="L6" s="25" t="s">
        <v>31</v>
      </c>
      <c r="M6" s="25" t="s">
        <v>31</v>
      </c>
      <c r="N6" s="25" t="s">
        <v>31</v>
      </c>
      <c r="O6" s="31">
        <f>0.0016*1000</f>
        <v>1.6</v>
      </c>
      <c r="P6" s="25" t="s">
        <v>31</v>
      </c>
      <c r="Q6" s="25" t="s">
        <v>31</v>
      </c>
      <c r="R6" s="25" t="s">
        <v>31</v>
      </c>
      <c r="S6" s="25" t="s">
        <v>31</v>
      </c>
      <c r="T6" s="25" t="s">
        <v>31</v>
      </c>
    </row>
    <row r="7" spans="1:20" s="28" customFormat="1" ht="13.2">
      <c r="A7" s="1"/>
      <c r="B7" s="22">
        <v>4</v>
      </c>
      <c r="C7" s="23" t="s">
        <v>36</v>
      </c>
      <c r="D7" s="24" t="s">
        <v>37</v>
      </c>
      <c r="E7" s="25" t="s">
        <v>31</v>
      </c>
      <c r="F7" s="29">
        <v>2.5649999999999999</v>
      </c>
      <c r="G7" s="25" t="s">
        <v>31</v>
      </c>
      <c r="H7" s="25" t="s">
        <v>31</v>
      </c>
      <c r="I7" s="25" t="s">
        <v>31</v>
      </c>
      <c r="J7" s="25" t="s">
        <v>31</v>
      </c>
      <c r="K7" s="25" t="s">
        <v>31</v>
      </c>
      <c r="L7" s="25" t="s">
        <v>31</v>
      </c>
      <c r="M7" s="25" t="s">
        <v>31</v>
      </c>
      <c r="N7" s="25" t="s">
        <v>31</v>
      </c>
      <c r="O7" s="29">
        <v>1.33</v>
      </c>
      <c r="P7" s="25" t="s">
        <v>31</v>
      </c>
      <c r="Q7" s="25" t="s">
        <v>31</v>
      </c>
      <c r="R7" s="25" t="s">
        <v>31</v>
      </c>
      <c r="S7" s="25" t="s">
        <v>31</v>
      </c>
      <c r="T7" s="25" t="s">
        <v>31</v>
      </c>
    </row>
    <row r="8" spans="1:20" s="28" customFormat="1" ht="13.2">
      <c r="A8" s="1"/>
      <c r="B8" s="22">
        <v>5</v>
      </c>
      <c r="C8" s="23" t="s">
        <v>38</v>
      </c>
      <c r="D8" s="24" t="s">
        <v>37</v>
      </c>
      <c r="E8" s="31">
        <v>0.3</v>
      </c>
      <c r="F8" s="31">
        <v>2.7</v>
      </c>
      <c r="G8" s="25" t="s">
        <v>31</v>
      </c>
      <c r="H8" s="25" t="s">
        <v>31</v>
      </c>
      <c r="I8" s="25" t="s">
        <v>31</v>
      </c>
      <c r="J8" s="25" t="s">
        <v>31</v>
      </c>
      <c r="K8" s="25" t="s">
        <v>31</v>
      </c>
      <c r="L8" s="25" t="s">
        <v>31</v>
      </c>
      <c r="M8" s="25" t="s">
        <v>31</v>
      </c>
      <c r="N8" s="25" t="s">
        <v>31</v>
      </c>
      <c r="O8" s="31">
        <v>1.2</v>
      </c>
      <c r="P8" s="25" t="s">
        <v>31</v>
      </c>
      <c r="Q8" s="25" t="s">
        <v>31</v>
      </c>
      <c r="R8" s="25" t="s">
        <v>31</v>
      </c>
      <c r="S8" s="25" t="s">
        <v>31</v>
      </c>
      <c r="T8" s="25" t="s">
        <v>31</v>
      </c>
    </row>
    <row r="9" spans="1:20" s="28" customFormat="1" ht="13.2">
      <c r="A9" s="1"/>
      <c r="B9" s="22">
        <v>6</v>
      </c>
      <c r="C9" s="23" t="s">
        <v>39</v>
      </c>
      <c r="D9" s="24" t="s">
        <v>37</v>
      </c>
      <c r="E9" s="31">
        <f>0.00028*1000</f>
        <v>0.27999999999999997</v>
      </c>
      <c r="F9" s="31">
        <f>0.00206*1000</f>
        <v>2.06</v>
      </c>
      <c r="G9" s="25" t="s">
        <v>31</v>
      </c>
      <c r="H9" s="25" t="s">
        <v>31</v>
      </c>
      <c r="I9" s="25" t="s">
        <v>31</v>
      </c>
      <c r="J9" s="25" t="s">
        <v>31</v>
      </c>
      <c r="K9" s="25" t="s">
        <v>31</v>
      </c>
      <c r="L9" s="25" t="s">
        <v>31</v>
      </c>
      <c r="M9" s="25" t="s">
        <v>31</v>
      </c>
      <c r="N9" s="25" t="s">
        <v>31</v>
      </c>
      <c r="O9" s="31">
        <f>0.00112*1000</f>
        <v>1.1199999999999999</v>
      </c>
      <c r="P9" s="25" t="s">
        <v>31</v>
      </c>
      <c r="Q9" s="25" t="s">
        <v>31</v>
      </c>
      <c r="R9" s="25" t="s">
        <v>31</v>
      </c>
      <c r="S9" s="25" t="s">
        <v>31</v>
      </c>
      <c r="T9" s="25" t="s">
        <v>31</v>
      </c>
    </row>
    <row r="10" spans="1:20" s="28" customFormat="1" ht="13.2">
      <c r="A10" s="1"/>
      <c r="B10" s="22">
        <v>7</v>
      </c>
      <c r="C10" s="23" t="s">
        <v>41</v>
      </c>
      <c r="D10" s="24" t="s">
        <v>37</v>
      </c>
      <c r="E10" s="29">
        <f>0.00026*1000</f>
        <v>0.25999999999999995</v>
      </c>
      <c r="F10" s="31">
        <f>0.00177*1000</f>
        <v>1.77</v>
      </c>
      <c r="G10" s="25" t="s">
        <v>31</v>
      </c>
      <c r="H10" s="25" t="s">
        <v>31</v>
      </c>
      <c r="I10" s="25" t="s">
        <v>31</v>
      </c>
      <c r="J10" s="25" t="s">
        <v>31</v>
      </c>
      <c r="K10" s="25" t="s">
        <v>31</v>
      </c>
      <c r="L10" s="25" t="s">
        <v>31</v>
      </c>
      <c r="M10" s="25" t="s">
        <v>31</v>
      </c>
      <c r="N10" s="25" t="s">
        <v>31</v>
      </c>
      <c r="O10" s="31">
        <f>0.00094*1000</f>
        <v>0.94</v>
      </c>
      <c r="P10" s="25" t="s">
        <v>31</v>
      </c>
      <c r="Q10" s="25" t="s">
        <v>31</v>
      </c>
      <c r="R10" s="25" t="s">
        <v>31</v>
      </c>
      <c r="S10" s="25" t="s">
        <v>31</v>
      </c>
      <c r="T10" s="25" t="s">
        <v>31</v>
      </c>
    </row>
    <row r="11" spans="1:20" s="28" customFormat="1" ht="13.2">
      <c r="A11" s="1"/>
      <c r="B11" s="22">
        <v>8</v>
      </c>
      <c r="C11" s="23" t="s">
        <v>42</v>
      </c>
      <c r="D11" s="24" t="s">
        <v>37</v>
      </c>
      <c r="E11" s="29">
        <f>0.00113*1000</f>
        <v>1.1299999999999999</v>
      </c>
      <c r="F11" s="25" t="s">
        <v>31</v>
      </c>
      <c r="G11" s="25" t="s">
        <v>31</v>
      </c>
      <c r="H11" s="25" t="s">
        <v>31</v>
      </c>
      <c r="I11" s="25" t="s">
        <v>31</v>
      </c>
      <c r="J11" s="25" t="s">
        <v>31</v>
      </c>
      <c r="K11" s="25" t="s">
        <v>31</v>
      </c>
      <c r="L11" s="25" t="s">
        <v>31</v>
      </c>
      <c r="M11" s="31">
        <v>0.42</v>
      </c>
      <c r="N11" s="25" t="s">
        <v>31</v>
      </c>
      <c r="O11" s="25" t="s">
        <v>31</v>
      </c>
      <c r="P11" s="25" t="s">
        <v>31</v>
      </c>
      <c r="Q11" s="31">
        <f>0.00016*1000</f>
        <v>0.16</v>
      </c>
      <c r="R11" s="25" t="s">
        <v>31</v>
      </c>
      <c r="S11" s="25" t="s">
        <v>31</v>
      </c>
      <c r="T11" s="25" t="s">
        <v>31</v>
      </c>
    </row>
    <row r="12" spans="1:20" s="28" customFormat="1" ht="13.2">
      <c r="A12" s="1"/>
      <c r="B12" s="22">
        <v>9</v>
      </c>
      <c r="C12" s="23" t="s">
        <v>43</v>
      </c>
      <c r="D12" s="24" t="s">
        <v>35</v>
      </c>
      <c r="E12" s="31">
        <f>0.0009*1000</f>
        <v>0.9</v>
      </c>
      <c r="F12" s="25" t="s">
        <v>31</v>
      </c>
      <c r="G12" s="25" t="s">
        <v>31</v>
      </c>
      <c r="H12" s="25" t="s">
        <v>31</v>
      </c>
      <c r="I12" s="25" t="s">
        <v>31</v>
      </c>
      <c r="J12" s="25" t="s">
        <v>31</v>
      </c>
      <c r="K12" s="25" t="s">
        <v>31</v>
      </c>
      <c r="L12" s="25" t="s">
        <v>31</v>
      </c>
      <c r="M12" s="25" t="s">
        <v>31</v>
      </c>
      <c r="N12" s="25" t="s">
        <v>31</v>
      </c>
      <c r="O12" s="31">
        <f>0.00102*1000</f>
        <v>1.02</v>
      </c>
      <c r="P12" s="25" t="s">
        <v>31</v>
      </c>
      <c r="Q12" s="25" t="s">
        <v>31</v>
      </c>
      <c r="R12" s="25" t="s">
        <v>31</v>
      </c>
      <c r="S12" s="25" t="s">
        <v>31</v>
      </c>
      <c r="T12" s="25" t="s">
        <v>31</v>
      </c>
    </row>
    <row r="13" spans="1:20" s="28" customFormat="1" ht="13.2">
      <c r="A13" s="1"/>
      <c r="B13" s="22">
        <v>10</v>
      </c>
      <c r="C13" s="23" t="s">
        <v>44</v>
      </c>
      <c r="D13" s="24" t="s">
        <v>35</v>
      </c>
      <c r="E13" s="31">
        <f>0.0012*1000</f>
        <v>1.2</v>
      </c>
      <c r="F13" s="25" t="s">
        <v>31</v>
      </c>
      <c r="G13" s="25" t="s">
        <v>31</v>
      </c>
      <c r="H13" s="25" t="s">
        <v>31</v>
      </c>
      <c r="I13" s="25" t="s">
        <v>31</v>
      </c>
      <c r="J13" s="25" t="s">
        <v>31</v>
      </c>
      <c r="K13" s="25" t="s">
        <v>31</v>
      </c>
      <c r="L13" s="25" t="s">
        <v>31</v>
      </c>
      <c r="M13" s="25" t="s">
        <v>31</v>
      </c>
      <c r="N13" s="25" t="s">
        <v>31</v>
      </c>
      <c r="O13" s="31">
        <f>0.00126*1000</f>
        <v>1.26</v>
      </c>
      <c r="P13" s="25" t="s">
        <v>31</v>
      </c>
      <c r="Q13" s="25" t="s">
        <v>31</v>
      </c>
      <c r="R13" s="25" t="s">
        <v>31</v>
      </c>
      <c r="S13" s="25" t="s">
        <v>31</v>
      </c>
      <c r="T13" s="25" t="s">
        <v>31</v>
      </c>
    </row>
    <row r="14" spans="1:20">
      <c r="A14" s="1"/>
      <c r="B14" s="22">
        <v>11</v>
      </c>
      <c r="C14" s="33" t="s">
        <v>45</v>
      </c>
      <c r="D14" s="34" t="s">
        <v>35</v>
      </c>
      <c r="E14" s="25" t="s">
        <v>31</v>
      </c>
      <c r="F14" s="25" t="s">
        <v>31</v>
      </c>
      <c r="G14" s="29">
        <v>1.1200000000000001</v>
      </c>
      <c r="H14" s="25" t="s">
        <v>31</v>
      </c>
      <c r="I14" s="25" t="s">
        <v>31</v>
      </c>
      <c r="J14" s="29">
        <v>0.56000000000000005</v>
      </c>
      <c r="K14" s="29">
        <v>9.2999999999999999E-2</v>
      </c>
      <c r="L14" s="25" t="s">
        <v>31</v>
      </c>
      <c r="M14" s="25" t="s">
        <v>31</v>
      </c>
      <c r="N14" s="25" t="s">
        <v>31</v>
      </c>
      <c r="O14" s="25" t="s">
        <v>31</v>
      </c>
      <c r="P14" s="25" t="s">
        <v>31</v>
      </c>
      <c r="Q14" s="25" t="s">
        <v>31</v>
      </c>
      <c r="R14" s="25" t="s">
        <v>31</v>
      </c>
      <c r="S14" s="25" t="s">
        <v>31</v>
      </c>
      <c r="T14" s="25" t="s">
        <v>31</v>
      </c>
    </row>
    <row r="15" spans="1:20">
      <c r="A15" s="1"/>
      <c r="B15" s="22">
        <v>12</v>
      </c>
      <c r="C15" s="33" t="s">
        <v>46</v>
      </c>
      <c r="D15" s="34" t="s">
        <v>47</v>
      </c>
      <c r="E15" s="25" t="s">
        <v>31</v>
      </c>
      <c r="F15" s="25" t="s">
        <v>31</v>
      </c>
      <c r="G15" s="29">
        <f>0.0021*1000</f>
        <v>2.1</v>
      </c>
      <c r="H15" s="25" t="s">
        <v>31</v>
      </c>
      <c r="I15" s="25" t="s">
        <v>31</v>
      </c>
      <c r="J15" s="37" t="s">
        <v>40</v>
      </c>
      <c r="K15" s="29">
        <f>0.0002*1000</f>
        <v>0.2</v>
      </c>
      <c r="L15" s="25" t="s">
        <v>31</v>
      </c>
      <c r="M15" s="25" t="s">
        <v>31</v>
      </c>
      <c r="N15" s="25" t="s">
        <v>31</v>
      </c>
      <c r="O15" s="25" t="s">
        <v>31</v>
      </c>
      <c r="P15" s="25" t="s">
        <v>31</v>
      </c>
      <c r="Q15" s="25" t="s">
        <v>31</v>
      </c>
      <c r="R15" s="25" t="s">
        <v>31</v>
      </c>
      <c r="S15" s="25" t="s">
        <v>31</v>
      </c>
      <c r="T15" s="25" t="s">
        <v>31</v>
      </c>
    </row>
    <row r="16" spans="1:20">
      <c r="A16" s="1"/>
      <c r="B16" s="22">
        <v>13</v>
      </c>
      <c r="C16" s="23" t="s">
        <v>48</v>
      </c>
      <c r="D16" s="24" t="s">
        <v>49</v>
      </c>
      <c r="E16" s="25" t="s">
        <v>31</v>
      </c>
      <c r="F16" s="25" t="s">
        <v>31</v>
      </c>
      <c r="G16" s="39">
        <v>0.85399999999999998</v>
      </c>
      <c r="H16" s="25" t="s">
        <v>31</v>
      </c>
      <c r="I16" s="25" t="s">
        <v>31</v>
      </c>
      <c r="J16" s="39">
        <v>8.9999999999999993E-3</v>
      </c>
      <c r="K16" s="25" t="s">
        <v>31</v>
      </c>
      <c r="L16" s="25" t="s">
        <v>31</v>
      </c>
      <c r="M16" s="25" t="s">
        <v>31</v>
      </c>
      <c r="N16" s="25" t="s">
        <v>31</v>
      </c>
      <c r="O16" s="39">
        <v>0.2</v>
      </c>
      <c r="P16" s="39">
        <v>2E-3</v>
      </c>
      <c r="Q16" s="25" t="s">
        <v>31</v>
      </c>
      <c r="R16" s="25" t="s">
        <v>31</v>
      </c>
      <c r="S16" s="39">
        <v>4.2999999999999997E-2</v>
      </c>
      <c r="T16" s="25" t="s">
        <v>31</v>
      </c>
    </row>
    <row r="17" spans="1:20">
      <c r="A17" s="1"/>
      <c r="B17" s="22">
        <v>14</v>
      </c>
      <c r="C17" s="40" t="s">
        <v>50</v>
      </c>
      <c r="D17" s="24" t="s">
        <v>37</v>
      </c>
      <c r="E17" s="25">
        <v>1.9</v>
      </c>
      <c r="F17" s="25" t="s">
        <v>31</v>
      </c>
      <c r="G17" s="25" t="s">
        <v>31</v>
      </c>
      <c r="H17" s="25">
        <v>0.25</v>
      </c>
      <c r="I17" s="25" t="s">
        <v>31</v>
      </c>
      <c r="J17" s="25" t="s">
        <v>31</v>
      </c>
      <c r="K17" s="25">
        <v>7.0000000000000007E-2</v>
      </c>
      <c r="L17" s="25" t="s">
        <v>31</v>
      </c>
      <c r="M17" s="25" t="s">
        <v>31</v>
      </c>
      <c r="N17" s="25" t="s">
        <v>31</v>
      </c>
      <c r="O17" s="25" t="s">
        <v>31</v>
      </c>
      <c r="P17" s="25" t="s">
        <v>31</v>
      </c>
      <c r="Q17" s="25" t="s">
        <v>31</v>
      </c>
      <c r="R17" s="25" t="s">
        <v>31</v>
      </c>
      <c r="S17" s="25" t="s">
        <v>31</v>
      </c>
      <c r="T17" s="25" t="s">
        <v>31</v>
      </c>
    </row>
    <row r="18" spans="1:20">
      <c r="A18" s="1"/>
      <c r="B18" s="22">
        <v>15</v>
      </c>
      <c r="C18" s="33" t="s">
        <v>54</v>
      </c>
      <c r="D18" s="41" t="s">
        <v>55</v>
      </c>
      <c r="E18" s="25" t="s">
        <v>31</v>
      </c>
      <c r="F18" s="25" t="s">
        <v>31</v>
      </c>
      <c r="G18" s="25" t="s">
        <v>31</v>
      </c>
      <c r="H18" s="25" t="s">
        <v>31</v>
      </c>
      <c r="I18" s="25" t="s">
        <v>31</v>
      </c>
      <c r="J18" s="25" t="s">
        <v>31</v>
      </c>
      <c r="K18" s="25" t="s">
        <v>31</v>
      </c>
      <c r="L18" s="25" t="s">
        <v>31</v>
      </c>
      <c r="M18" s="25" t="s">
        <v>31</v>
      </c>
      <c r="N18" s="25" t="s">
        <v>31</v>
      </c>
      <c r="O18" s="29">
        <v>67</v>
      </c>
      <c r="P18" s="25" t="s">
        <v>31</v>
      </c>
      <c r="Q18" s="25" t="s">
        <v>31</v>
      </c>
      <c r="R18" s="25" t="s">
        <v>31</v>
      </c>
      <c r="S18" s="25" t="s">
        <v>31</v>
      </c>
      <c r="T18" s="25" t="s">
        <v>31</v>
      </c>
    </row>
    <row r="19" spans="1:20">
      <c r="A19" s="1"/>
      <c r="B19" s="22">
        <v>16</v>
      </c>
      <c r="C19" s="33" t="s">
        <v>56</v>
      </c>
      <c r="D19" s="41" t="s">
        <v>55</v>
      </c>
      <c r="E19" s="25" t="s">
        <v>31</v>
      </c>
      <c r="F19" s="25" t="s">
        <v>31</v>
      </c>
      <c r="G19" s="25" t="s">
        <v>31</v>
      </c>
      <c r="H19" s="25" t="s">
        <v>31</v>
      </c>
      <c r="I19" s="25" t="s">
        <v>31</v>
      </c>
      <c r="J19" s="25" t="s">
        <v>31</v>
      </c>
      <c r="K19" s="25" t="s">
        <v>31</v>
      </c>
      <c r="L19" s="25" t="s">
        <v>31</v>
      </c>
      <c r="M19" s="25" t="s">
        <v>31</v>
      </c>
      <c r="N19" s="25" t="s">
        <v>31</v>
      </c>
      <c r="O19" s="29">
        <f>0.097*1000</f>
        <v>97</v>
      </c>
      <c r="P19" s="25" t="s">
        <v>31</v>
      </c>
      <c r="Q19" s="25" t="s">
        <v>31</v>
      </c>
      <c r="R19" s="25" t="s">
        <v>31</v>
      </c>
      <c r="S19" s="25" t="s">
        <v>31</v>
      </c>
      <c r="T19" s="25" t="s">
        <v>31</v>
      </c>
    </row>
    <row r="20" spans="1:20">
      <c r="A20" s="1"/>
      <c r="B20" s="22">
        <v>17</v>
      </c>
      <c r="C20" s="33" t="s">
        <v>57</v>
      </c>
      <c r="D20" s="41" t="s">
        <v>55</v>
      </c>
      <c r="E20" s="25" t="s">
        <v>31</v>
      </c>
      <c r="F20" s="25" t="s">
        <v>31</v>
      </c>
      <c r="G20" s="25" t="s">
        <v>31</v>
      </c>
      <c r="H20" s="25" t="s">
        <v>31</v>
      </c>
      <c r="I20" s="25" t="s">
        <v>31</v>
      </c>
      <c r="J20" s="25" t="s">
        <v>31</v>
      </c>
      <c r="K20" s="25" t="s">
        <v>31</v>
      </c>
      <c r="L20" s="25" t="s">
        <v>31</v>
      </c>
      <c r="M20" s="25" t="s">
        <v>31</v>
      </c>
      <c r="N20" s="25" t="s">
        <v>31</v>
      </c>
      <c r="O20" s="29">
        <v>128</v>
      </c>
      <c r="P20" s="25" t="s">
        <v>31</v>
      </c>
      <c r="Q20" s="25" t="s">
        <v>31</v>
      </c>
      <c r="R20" s="25" t="s">
        <v>31</v>
      </c>
      <c r="S20" s="25" t="s">
        <v>31</v>
      </c>
      <c r="T20" s="25" t="s">
        <v>31</v>
      </c>
    </row>
    <row r="21" spans="1:20">
      <c r="A21" s="1"/>
      <c r="B21" s="22">
        <v>18</v>
      </c>
      <c r="C21" s="33" t="s">
        <v>58</v>
      </c>
      <c r="D21" s="41" t="s">
        <v>55</v>
      </c>
      <c r="E21" s="25" t="s">
        <v>31</v>
      </c>
      <c r="F21" s="25" t="s">
        <v>31</v>
      </c>
      <c r="G21" s="25" t="s">
        <v>31</v>
      </c>
      <c r="H21" s="25" t="s">
        <v>31</v>
      </c>
      <c r="I21" s="25" t="s">
        <v>31</v>
      </c>
      <c r="J21" s="25" t="s">
        <v>31</v>
      </c>
      <c r="K21" s="25" t="s">
        <v>31</v>
      </c>
      <c r="L21" s="25" t="s">
        <v>31</v>
      </c>
      <c r="M21" s="25" t="s">
        <v>31</v>
      </c>
      <c r="N21" s="25" t="s">
        <v>31</v>
      </c>
      <c r="O21" s="29">
        <f>0.044*1000</f>
        <v>44</v>
      </c>
      <c r="P21" s="25" t="s">
        <v>31</v>
      </c>
      <c r="Q21" s="25" t="s">
        <v>31</v>
      </c>
      <c r="R21" s="25" t="s">
        <v>31</v>
      </c>
      <c r="S21" s="25" t="s">
        <v>31</v>
      </c>
      <c r="T21" s="25" t="s">
        <v>31</v>
      </c>
    </row>
    <row r="22" spans="1:20">
      <c r="A22" s="1"/>
      <c r="B22" s="22">
        <v>19</v>
      </c>
      <c r="C22" s="33" t="s">
        <v>59</v>
      </c>
      <c r="D22" s="41" t="s">
        <v>55</v>
      </c>
      <c r="E22" s="25" t="s">
        <v>31</v>
      </c>
      <c r="F22" s="25" t="s">
        <v>31</v>
      </c>
      <c r="G22" s="25" t="s">
        <v>31</v>
      </c>
      <c r="H22" s="25" t="s">
        <v>31</v>
      </c>
      <c r="I22" s="25" t="s">
        <v>31</v>
      </c>
      <c r="J22" s="25" t="s">
        <v>31</v>
      </c>
      <c r="K22" s="25" t="s">
        <v>31</v>
      </c>
      <c r="L22" s="25" t="s">
        <v>31</v>
      </c>
      <c r="M22" s="25" t="s">
        <v>31</v>
      </c>
      <c r="N22" s="25" t="s">
        <v>31</v>
      </c>
      <c r="O22" s="29">
        <f>0.24*1000</f>
        <v>240</v>
      </c>
      <c r="P22" s="25" t="s">
        <v>31</v>
      </c>
      <c r="Q22" s="25" t="s">
        <v>31</v>
      </c>
      <c r="R22" s="25" t="s">
        <v>31</v>
      </c>
      <c r="S22" s="25" t="s">
        <v>31</v>
      </c>
      <c r="T22" s="25" t="s">
        <v>31</v>
      </c>
    </row>
    <row r="23" spans="1:20">
      <c r="A23" s="1"/>
      <c r="B23" s="22">
        <v>20</v>
      </c>
      <c r="C23" s="33" t="s">
        <v>60</v>
      </c>
      <c r="D23" s="41" t="s">
        <v>55</v>
      </c>
      <c r="E23" s="25" t="s">
        <v>31</v>
      </c>
      <c r="F23" s="25" t="s">
        <v>31</v>
      </c>
      <c r="G23" s="25" t="s">
        <v>31</v>
      </c>
      <c r="H23" s="25" t="s">
        <v>31</v>
      </c>
      <c r="I23" s="25" t="s">
        <v>31</v>
      </c>
      <c r="J23" s="25" t="s">
        <v>31</v>
      </c>
      <c r="K23" s="25" t="s">
        <v>31</v>
      </c>
      <c r="L23" s="25" t="s">
        <v>31</v>
      </c>
      <c r="M23" s="25" t="s">
        <v>31</v>
      </c>
      <c r="N23" s="25" t="s">
        <v>31</v>
      </c>
      <c r="O23" s="29">
        <f>0.29*1000</f>
        <v>290</v>
      </c>
      <c r="P23" s="25" t="s">
        <v>31</v>
      </c>
      <c r="Q23" s="25" t="s">
        <v>31</v>
      </c>
      <c r="R23" s="25" t="s">
        <v>31</v>
      </c>
      <c r="S23" s="25" t="s">
        <v>31</v>
      </c>
      <c r="T23" s="25" t="s">
        <v>31</v>
      </c>
    </row>
    <row r="24" spans="1:20">
      <c r="A24" s="1"/>
      <c r="B24" s="22">
        <v>21</v>
      </c>
      <c r="C24" s="33" t="s">
        <v>61</v>
      </c>
      <c r="D24" s="41" t="s">
        <v>55</v>
      </c>
      <c r="E24" s="25" t="s">
        <v>31</v>
      </c>
      <c r="F24" s="25" t="s">
        <v>31</v>
      </c>
      <c r="G24" s="25" t="s">
        <v>31</v>
      </c>
      <c r="H24" s="25" t="s">
        <v>31</v>
      </c>
      <c r="I24" s="25" t="s">
        <v>31</v>
      </c>
      <c r="J24" s="25" t="s">
        <v>31</v>
      </c>
      <c r="K24" s="25" t="s">
        <v>31</v>
      </c>
      <c r="L24" s="25" t="s">
        <v>31</v>
      </c>
      <c r="M24" s="25" t="s">
        <v>31</v>
      </c>
      <c r="N24" s="25" t="s">
        <v>31</v>
      </c>
      <c r="O24" s="29">
        <f>0.182*1000</f>
        <v>182</v>
      </c>
      <c r="P24" s="25" t="s">
        <v>31</v>
      </c>
      <c r="Q24" s="25" t="s">
        <v>31</v>
      </c>
      <c r="R24" s="25" t="s">
        <v>31</v>
      </c>
      <c r="S24" s="25" t="s">
        <v>31</v>
      </c>
      <c r="T24" s="25" t="s">
        <v>31</v>
      </c>
    </row>
    <row r="25" spans="1:20">
      <c r="A25" s="1"/>
      <c r="B25" s="22">
        <v>22</v>
      </c>
      <c r="C25" s="33" t="s">
        <v>62</v>
      </c>
      <c r="D25" s="41" t="s">
        <v>55</v>
      </c>
      <c r="E25" s="25" t="s">
        <v>31</v>
      </c>
      <c r="F25" s="25" t="s">
        <v>31</v>
      </c>
      <c r="G25" s="25" t="s">
        <v>31</v>
      </c>
      <c r="H25" s="25" t="s">
        <v>31</v>
      </c>
      <c r="I25" s="25" t="s">
        <v>31</v>
      </c>
      <c r="J25" s="25" t="s">
        <v>31</v>
      </c>
      <c r="K25" s="25" t="s">
        <v>31</v>
      </c>
      <c r="L25" s="25" t="s">
        <v>31</v>
      </c>
      <c r="M25" s="25" t="s">
        <v>31</v>
      </c>
      <c r="N25" s="25" t="s">
        <v>31</v>
      </c>
      <c r="O25" s="29">
        <f>0.018*1000</f>
        <v>18</v>
      </c>
      <c r="P25" s="25" t="s">
        <v>31</v>
      </c>
      <c r="Q25" s="25" t="s">
        <v>31</v>
      </c>
      <c r="R25" s="25" t="s">
        <v>31</v>
      </c>
      <c r="S25" s="25" t="s">
        <v>31</v>
      </c>
      <c r="T25" s="25" t="s">
        <v>31</v>
      </c>
    </row>
    <row r="26" spans="1:20">
      <c r="A26" s="1"/>
      <c r="B26" s="22">
        <v>23</v>
      </c>
      <c r="C26" s="33" t="s">
        <v>63</v>
      </c>
      <c r="D26" s="41" t="s">
        <v>55</v>
      </c>
      <c r="E26" s="25" t="s">
        <v>31</v>
      </c>
      <c r="F26" s="25" t="s">
        <v>31</v>
      </c>
      <c r="G26" s="25" t="s">
        <v>31</v>
      </c>
      <c r="H26" s="25" t="s">
        <v>31</v>
      </c>
      <c r="I26" s="25" t="s">
        <v>31</v>
      </c>
      <c r="J26" s="25" t="s">
        <v>31</v>
      </c>
      <c r="K26" s="25" t="s">
        <v>31</v>
      </c>
      <c r="L26" s="25" t="s">
        <v>31</v>
      </c>
      <c r="M26" s="25" t="s">
        <v>31</v>
      </c>
      <c r="N26" s="25" t="s">
        <v>31</v>
      </c>
      <c r="O26" s="29">
        <f>0.024*1000</f>
        <v>24</v>
      </c>
      <c r="P26" s="25" t="s">
        <v>31</v>
      </c>
      <c r="Q26" s="25" t="s">
        <v>31</v>
      </c>
      <c r="R26" s="25" t="s">
        <v>31</v>
      </c>
      <c r="S26" s="25" t="s">
        <v>31</v>
      </c>
      <c r="T26" s="25" t="s">
        <v>31</v>
      </c>
    </row>
    <row r="27" spans="1:20">
      <c r="A27" s="1"/>
      <c r="B27" s="22">
        <v>24</v>
      </c>
      <c r="C27" s="33" t="s">
        <v>64</v>
      </c>
      <c r="D27" s="41" t="s">
        <v>55</v>
      </c>
      <c r="E27" s="25" t="s">
        <v>31</v>
      </c>
      <c r="F27" s="25" t="s">
        <v>31</v>
      </c>
      <c r="G27" s="25" t="s">
        <v>31</v>
      </c>
      <c r="H27" s="25" t="s">
        <v>31</v>
      </c>
      <c r="I27" s="25" t="s">
        <v>31</v>
      </c>
      <c r="J27" s="25" t="s">
        <v>31</v>
      </c>
      <c r="K27" s="25" t="s">
        <v>31</v>
      </c>
      <c r="L27" s="25" t="s">
        <v>31</v>
      </c>
      <c r="M27" s="25" t="s">
        <v>31</v>
      </c>
      <c r="N27" s="25" t="s">
        <v>31</v>
      </c>
      <c r="O27" s="29">
        <v>36</v>
      </c>
      <c r="P27" s="25" t="s">
        <v>31</v>
      </c>
      <c r="Q27" s="25" t="s">
        <v>31</v>
      </c>
      <c r="R27" s="25" t="s">
        <v>31</v>
      </c>
      <c r="S27" s="25" t="s">
        <v>31</v>
      </c>
      <c r="T27" s="25" t="s">
        <v>31</v>
      </c>
    </row>
    <row r="28" spans="1:20">
      <c r="A28" s="1"/>
      <c r="B28" s="22">
        <v>25</v>
      </c>
      <c r="C28" s="33" t="s">
        <v>65</v>
      </c>
      <c r="D28" s="41" t="s">
        <v>55</v>
      </c>
      <c r="E28" s="25" t="s">
        <v>31</v>
      </c>
      <c r="F28" s="25" t="s">
        <v>31</v>
      </c>
      <c r="G28" s="25" t="s">
        <v>31</v>
      </c>
      <c r="H28" s="25" t="s">
        <v>31</v>
      </c>
      <c r="I28" s="25" t="s">
        <v>31</v>
      </c>
      <c r="J28" s="25" t="s">
        <v>31</v>
      </c>
      <c r="K28" s="25" t="s">
        <v>31</v>
      </c>
      <c r="L28" s="25" t="s">
        <v>31</v>
      </c>
      <c r="M28" s="25" t="s">
        <v>31</v>
      </c>
      <c r="N28" s="25" t="s">
        <v>31</v>
      </c>
      <c r="O28" s="29">
        <f>0.0745*1000</f>
        <v>74.5</v>
      </c>
      <c r="P28" s="25" t="s">
        <v>31</v>
      </c>
      <c r="Q28" s="25" t="s">
        <v>31</v>
      </c>
      <c r="R28" s="25" t="s">
        <v>31</v>
      </c>
      <c r="S28" s="25" t="s">
        <v>31</v>
      </c>
      <c r="T28" s="25" t="s">
        <v>31</v>
      </c>
    </row>
    <row r="29" spans="1:20">
      <c r="A29" s="1"/>
      <c r="B29" s="42">
        <v>26</v>
      </c>
      <c r="C29" s="40" t="s">
        <v>66</v>
      </c>
      <c r="D29" s="41" t="s">
        <v>55</v>
      </c>
      <c r="E29" s="25" t="s">
        <v>31</v>
      </c>
      <c r="F29" s="25" t="s">
        <v>31</v>
      </c>
      <c r="G29" s="25" t="s">
        <v>31</v>
      </c>
      <c r="H29" s="25" t="s">
        <v>31</v>
      </c>
      <c r="I29" s="25" t="s">
        <v>31</v>
      </c>
      <c r="J29" s="44" t="s">
        <v>40</v>
      </c>
      <c r="K29" s="25" t="s">
        <v>31</v>
      </c>
      <c r="L29" s="39">
        <v>0.76</v>
      </c>
      <c r="M29" s="39">
        <v>1.9</v>
      </c>
      <c r="N29" s="25" t="s">
        <v>31</v>
      </c>
      <c r="O29" s="39">
        <v>135</v>
      </c>
      <c r="P29" s="25" t="s">
        <v>31</v>
      </c>
      <c r="Q29" s="39">
        <v>0.11</v>
      </c>
      <c r="R29" s="25" t="s">
        <v>31</v>
      </c>
      <c r="S29" s="25" t="s">
        <v>31</v>
      </c>
      <c r="T29" s="25" t="s">
        <v>31</v>
      </c>
    </row>
    <row r="30" spans="1:20">
      <c r="A30" s="1"/>
      <c r="B30" s="42">
        <v>27</v>
      </c>
      <c r="C30" s="40" t="s">
        <v>67</v>
      </c>
      <c r="D30" s="41" t="s">
        <v>55</v>
      </c>
      <c r="E30" s="25" t="s">
        <v>31</v>
      </c>
      <c r="F30" s="25" t="s">
        <v>31</v>
      </c>
      <c r="G30" s="25" t="s">
        <v>31</v>
      </c>
      <c r="H30" s="25" t="s">
        <v>31</v>
      </c>
      <c r="I30" s="25" t="s">
        <v>31</v>
      </c>
      <c r="J30" s="44" t="s">
        <v>40</v>
      </c>
      <c r="K30" s="25" t="s">
        <v>31</v>
      </c>
      <c r="L30" s="39">
        <v>0.56999999999999995</v>
      </c>
      <c r="M30" s="39">
        <v>1.5</v>
      </c>
      <c r="N30" s="25" t="s">
        <v>31</v>
      </c>
      <c r="O30" s="39">
        <v>103</v>
      </c>
      <c r="P30" s="25" t="s">
        <v>31</v>
      </c>
      <c r="Q30" s="39">
        <v>8.4000000000000005E-2</v>
      </c>
      <c r="R30" s="25" t="s">
        <v>31</v>
      </c>
      <c r="S30" s="25" t="s">
        <v>31</v>
      </c>
      <c r="T30" s="25" t="s">
        <v>31</v>
      </c>
    </row>
    <row r="31" spans="1:20">
      <c r="A31" s="1"/>
      <c r="B31" s="42">
        <v>28</v>
      </c>
      <c r="C31" s="40" t="s">
        <v>69</v>
      </c>
      <c r="D31" s="41" t="s">
        <v>55</v>
      </c>
      <c r="E31" s="25" t="s">
        <v>31</v>
      </c>
      <c r="F31" s="25" t="s">
        <v>31</v>
      </c>
      <c r="G31" s="25" t="s">
        <v>31</v>
      </c>
      <c r="H31" s="25" t="s">
        <v>31</v>
      </c>
      <c r="I31" s="25" t="s">
        <v>31</v>
      </c>
      <c r="J31" s="44" t="s">
        <v>40</v>
      </c>
      <c r="K31" s="25" t="s">
        <v>31</v>
      </c>
      <c r="L31" s="39">
        <v>0.44</v>
      </c>
      <c r="M31" s="39">
        <v>1.1000000000000001</v>
      </c>
      <c r="N31" s="25" t="s">
        <v>31</v>
      </c>
      <c r="O31" s="39">
        <v>82</v>
      </c>
      <c r="P31" s="25" t="s">
        <v>31</v>
      </c>
      <c r="Q31" s="39">
        <v>6.8000000000000005E-2</v>
      </c>
      <c r="R31" s="25" t="s">
        <v>31</v>
      </c>
      <c r="S31" s="25" t="s">
        <v>31</v>
      </c>
      <c r="T31" s="25" t="s">
        <v>31</v>
      </c>
    </row>
    <row r="32" spans="1:20">
      <c r="A32" s="1"/>
      <c r="B32" s="42">
        <v>29</v>
      </c>
      <c r="C32" s="40" t="s">
        <v>71</v>
      </c>
      <c r="D32" s="41" t="s">
        <v>55</v>
      </c>
      <c r="E32" s="25" t="s">
        <v>31</v>
      </c>
      <c r="F32" s="25" t="s">
        <v>31</v>
      </c>
      <c r="G32" s="25" t="s">
        <v>31</v>
      </c>
      <c r="H32" s="25" t="s">
        <v>31</v>
      </c>
      <c r="I32" s="25" t="s">
        <v>31</v>
      </c>
      <c r="J32" s="44" t="s">
        <v>40</v>
      </c>
      <c r="K32" s="25" t="s">
        <v>31</v>
      </c>
      <c r="L32" s="39">
        <v>0.35</v>
      </c>
      <c r="M32" s="39">
        <v>0.8</v>
      </c>
      <c r="N32" s="25" t="s">
        <v>31</v>
      </c>
      <c r="O32" s="39">
        <v>60</v>
      </c>
      <c r="P32" s="25" t="s">
        <v>31</v>
      </c>
      <c r="Q32" s="39">
        <v>4.8000000000000001E-2</v>
      </c>
      <c r="R32" s="25" t="s">
        <v>31</v>
      </c>
      <c r="S32" s="25" t="s">
        <v>31</v>
      </c>
      <c r="T32" s="25" t="s">
        <v>31</v>
      </c>
    </row>
    <row r="33" spans="1:20">
      <c r="A33" s="1"/>
      <c r="B33" s="42">
        <v>30</v>
      </c>
      <c r="C33" s="40" t="s">
        <v>73</v>
      </c>
      <c r="D33" s="41" t="s">
        <v>55</v>
      </c>
      <c r="E33" s="25" t="s">
        <v>31</v>
      </c>
      <c r="F33" s="25" t="s">
        <v>31</v>
      </c>
      <c r="G33" s="25" t="s">
        <v>31</v>
      </c>
      <c r="H33" s="25" t="s">
        <v>31</v>
      </c>
      <c r="I33" s="25" t="s">
        <v>31</v>
      </c>
      <c r="J33" s="39">
        <v>0.125</v>
      </c>
      <c r="K33" s="25" t="s">
        <v>31</v>
      </c>
      <c r="L33" s="39">
        <v>0.06</v>
      </c>
      <c r="M33" s="39">
        <f>0.0001*1000</f>
        <v>0.1</v>
      </c>
      <c r="N33" s="25" t="s">
        <v>31</v>
      </c>
      <c r="O33" s="39">
        <f>0.15*1000</f>
        <v>150</v>
      </c>
      <c r="P33" s="25" t="s">
        <v>31</v>
      </c>
      <c r="Q33" s="44" t="s">
        <v>40</v>
      </c>
      <c r="R33" s="25" t="s">
        <v>31</v>
      </c>
      <c r="S33" s="25" t="s">
        <v>31</v>
      </c>
      <c r="T33" s="25" t="s">
        <v>31</v>
      </c>
    </row>
    <row r="34" spans="1:20">
      <c r="A34" s="1"/>
      <c r="B34" s="42">
        <v>31</v>
      </c>
      <c r="C34" s="40" t="s">
        <v>74</v>
      </c>
      <c r="D34" s="41" t="s">
        <v>55</v>
      </c>
      <c r="E34" s="25" t="s">
        <v>31</v>
      </c>
      <c r="F34" s="25" t="s">
        <v>31</v>
      </c>
      <c r="G34" s="25" t="s">
        <v>31</v>
      </c>
      <c r="H34" s="25" t="s">
        <v>31</v>
      </c>
      <c r="I34" s="25" t="s">
        <v>31</v>
      </c>
      <c r="J34" s="44" t="s">
        <v>40</v>
      </c>
      <c r="K34" s="25" t="s">
        <v>31</v>
      </c>
      <c r="L34" s="39">
        <v>0.8</v>
      </c>
      <c r="M34" s="39">
        <v>2.1</v>
      </c>
      <c r="N34" s="25" t="s">
        <v>31</v>
      </c>
      <c r="O34" s="39">
        <v>88</v>
      </c>
      <c r="P34" s="25" t="s">
        <v>31</v>
      </c>
      <c r="Q34" s="39">
        <v>0.12</v>
      </c>
      <c r="R34" s="25" t="s">
        <v>31</v>
      </c>
      <c r="S34" s="25" t="s">
        <v>31</v>
      </c>
      <c r="T34" s="25" t="s">
        <v>31</v>
      </c>
    </row>
    <row r="35" spans="1:20">
      <c r="A35" s="1"/>
      <c r="B35" s="42">
        <v>32</v>
      </c>
      <c r="C35" s="40" t="s">
        <v>76</v>
      </c>
      <c r="D35" s="41" t="s">
        <v>55</v>
      </c>
      <c r="E35" s="25" t="s">
        <v>31</v>
      </c>
      <c r="F35" s="25" t="s">
        <v>31</v>
      </c>
      <c r="G35" s="25" t="s">
        <v>31</v>
      </c>
      <c r="H35" s="25" t="s">
        <v>31</v>
      </c>
      <c r="I35" s="25" t="s">
        <v>31</v>
      </c>
      <c r="J35" s="44" t="s">
        <v>40</v>
      </c>
      <c r="K35" s="25" t="s">
        <v>31</v>
      </c>
      <c r="L35" s="39">
        <v>0.55200000000000005</v>
      </c>
      <c r="M35" s="39">
        <f>0.0009*1000</f>
        <v>0.9</v>
      </c>
      <c r="N35" s="25" t="s">
        <v>31</v>
      </c>
      <c r="O35" s="39">
        <f>0.0868*1000</f>
        <v>86.8</v>
      </c>
      <c r="P35" s="25" t="s">
        <v>31</v>
      </c>
      <c r="Q35" s="39">
        <f>0.0006*1000</f>
        <v>0.6</v>
      </c>
      <c r="R35" s="25" t="s">
        <v>31</v>
      </c>
      <c r="S35" s="25" t="s">
        <v>31</v>
      </c>
      <c r="T35" s="25" t="s">
        <v>31</v>
      </c>
    </row>
    <row r="36" spans="1:20">
      <c r="A36" s="1"/>
      <c r="B36" s="42">
        <v>33</v>
      </c>
      <c r="C36" s="40" t="s">
        <v>77</v>
      </c>
      <c r="D36" s="41" t="s">
        <v>55</v>
      </c>
      <c r="E36" s="25" t="s">
        <v>31</v>
      </c>
      <c r="F36" s="25" t="s">
        <v>31</v>
      </c>
      <c r="G36" s="25" t="s">
        <v>31</v>
      </c>
      <c r="H36" s="25" t="s">
        <v>31</v>
      </c>
      <c r="I36" s="25" t="s">
        <v>31</v>
      </c>
      <c r="J36" s="44" t="s">
        <v>40</v>
      </c>
      <c r="K36" s="25" t="s">
        <v>31</v>
      </c>
      <c r="L36" s="39">
        <v>0.45</v>
      </c>
      <c r="M36" s="39">
        <v>0.66</v>
      </c>
      <c r="N36" s="25" t="s">
        <v>31</v>
      </c>
      <c r="O36" s="39">
        <v>74</v>
      </c>
      <c r="P36" s="25" t="s">
        <v>31</v>
      </c>
      <c r="Q36" s="39">
        <v>0.04</v>
      </c>
      <c r="R36" s="25" t="s">
        <v>31</v>
      </c>
      <c r="S36" s="25" t="s">
        <v>31</v>
      </c>
      <c r="T36" s="25" t="s">
        <v>31</v>
      </c>
    </row>
    <row r="37" spans="1:20">
      <c r="A37" s="1"/>
      <c r="B37" s="42">
        <v>34</v>
      </c>
      <c r="C37" s="40" t="s">
        <v>79</v>
      </c>
      <c r="D37" s="41" t="s">
        <v>55</v>
      </c>
      <c r="E37" s="25" t="s">
        <v>31</v>
      </c>
      <c r="F37" s="25" t="s">
        <v>31</v>
      </c>
      <c r="G37" s="25" t="s">
        <v>31</v>
      </c>
      <c r="H37" s="25" t="s">
        <v>31</v>
      </c>
      <c r="I37" s="25" t="s">
        <v>31</v>
      </c>
      <c r="J37" s="44" t="s">
        <v>40</v>
      </c>
      <c r="K37" s="25" t="s">
        <v>31</v>
      </c>
      <c r="L37" s="39">
        <f>0.00076*1000</f>
        <v>0.76</v>
      </c>
      <c r="M37" s="39">
        <f>0.0005*1000</f>
        <v>0.5</v>
      </c>
      <c r="N37" s="25" t="s">
        <v>31</v>
      </c>
      <c r="O37" s="39">
        <f>0.156*1000</f>
        <v>156</v>
      </c>
      <c r="P37" s="25" t="s">
        <v>31</v>
      </c>
      <c r="Q37" s="39">
        <f>0.00003*1000</f>
        <v>3.0000000000000002E-2</v>
      </c>
      <c r="R37" s="25" t="s">
        <v>31</v>
      </c>
      <c r="S37" s="25" t="s">
        <v>31</v>
      </c>
      <c r="T37" s="25" t="s">
        <v>31</v>
      </c>
    </row>
    <row r="38" spans="1:20">
      <c r="A38" s="1"/>
      <c r="B38" s="42">
        <v>35</v>
      </c>
      <c r="C38" s="40" t="s">
        <v>81</v>
      </c>
      <c r="D38" s="41" t="s">
        <v>55</v>
      </c>
      <c r="E38" s="25" t="s">
        <v>31</v>
      </c>
      <c r="F38" s="25" t="s">
        <v>31</v>
      </c>
      <c r="G38" s="25" t="s">
        <v>31</v>
      </c>
      <c r="H38" s="25" t="s">
        <v>31</v>
      </c>
      <c r="I38" s="25" t="s">
        <v>31</v>
      </c>
      <c r="J38" s="44" t="s">
        <v>40</v>
      </c>
      <c r="K38" s="25" t="s">
        <v>31</v>
      </c>
      <c r="L38" s="39">
        <f>0.00055*1000</f>
        <v>0.55000000000000004</v>
      </c>
      <c r="M38" s="39">
        <f>0.00036*1000</f>
        <v>0.36000000000000004</v>
      </c>
      <c r="N38" s="25" t="s">
        <v>31</v>
      </c>
      <c r="O38" s="39">
        <f>0.082*1000</f>
        <v>82</v>
      </c>
      <c r="P38" s="25" t="s">
        <v>31</v>
      </c>
      <c r="Q38" s="39">
        <f>0.00002*1000</f>
        <v>0.02</v>
      </c>
      <c r="R38" s="25" t="s">
        <v>31</v>
      </c>
      <c r="S38" s="25" t="s">
        <v>31</v>
      </c>
      <c r="T38" s="25" t="s">
        <v>31</v>
      </c>
    </row>
    <row r="39" spans="1:20">
      <c r="A39" s="1"/>
      <c r="B39" s="42">
        <v>36</v>
      </c>
      <c r="C39" s="40" t="s">
        <v>83</v>
      </c>
      <c r="D39" s="41" t="s">
        <v>55</v>
      </c>
      <c r="E39" s="25" t="s">
        <v>31</v>
      </c>
      <c r="F39" s="25" t="s">
        <v>31</v>
      </c>
      <c r="G39" s="39">
        <f>0.0034*1000</f>
        <v>3.4</v>
      </c>
      <c r="H39" s="25" t="s">
        <v>31</v>
      </c>
      <c r="I39" s="25" t="s">
        <v>31</v>
      </c>
      <c r="J39" s="25" t="s">
        <v>31</v>
      </c>
      <c r="K39" s="25" t="s">
        <v>31</v>
      </c>
      <c r="L39" s="39">
        <f>0.0014*1000</f>
        <v>1.4</v>
      </c>
      <c r="M39" s="25" t="s">
        <v>31</v>
      </c>
      <c r="N39" s="25" t="s">
        <v>31</v>
      </c>
      <c r="O39" s="39">
        <f>0.075*1000</f>
        <v>75</v>
      </c>
      <c r="P39" s="25" t="s">
        <v>31</v>
      </c>
      <c r="Q39" s="25" t="s">
        <v>31</v>
      </c>
      <c r="R39" s="25" t="s">
        <v>31</v>
      </c>
      <c r="S39" s="25" t="s">
        <v>31</v>
      </c>
      <c r="T39" s="25" t="s">
        <v>31</v>
      </c>
    </row>
    <row r="40" spans="1:20">
      <c r="A40" s="1"/>
      <c r="B40" s="22">
        <v>37</v>
      </c>
      <c r="C40" s="23" t="s">
        <v>84</v>
      </c>
      <c r="D40" s="41" t="s">
        <v>55</v>
      </c>
      <c r="E40" s="25" t="s">
        <v>31</v>
      </c>
      <c r="F40" s="25" t="s">
        <v>31</v>
      </c>
      <c r="G40" s="25" t="s">
        <v>31</v>
      </c>
      <c r="H40" s="25" t="s">
        <v>31</v>
      </c>
      <c r="I40" s="25" t="s">
        <v>31</v>
      </c>
      <c r="J40" s="25" t="s">
        <v>31</v>
      </c>
      <c r="K40" s="25" t="s">
        <v>31</v>
      </c>
      <c r="L40" s="45">
        <f>0.00088*1000</f>
        <v>0.88</v>
      </c>
      <c r="M40" s="45">
        <f>0.00058*1000</f>
        <v>0.57999999999999996</v>
      </c>
      <c r="N40" s="25" t="s">
        <v>31</v>
      </c>
      <c r="O40" s="45">
        <f>0.363*1000</f>
        <v>363</v>
      </c>
      <c r="P40" s="25" t="s">
        <v>31</v>
      </c>
      <c r="Q40" s="45">
        <f>0.00004*1000</f>
        <v>0.04</v>
      </c>
      <c r="R40" s="25" t="s">
        <v>31</v>
      </c>
      <c r="S40" s="25" t="s">
        <v>31</v>
      </c>
      <c r="T40" s="25" t="s">
        <v>31</v>
      </c>
    </row>
    <row r="41" spans="1:20">
      <c r="A41" s="1"/>
      <c r="B41" s="46">
        <v>38</v>
      </c>
      <c r="C41" s="33" t="s">
        <v>86</v>
      </c>
      <c r="D41" s="47" t="s">
        <v>87</v>
      </c>
      <c r="E41" s="29">
        <f>0.395*1000</f>
        <v>395</v>
      </c>
      <c r="F41" s="25" t="s">
        <v>31</v>
      </c>
      <c r="G41" s="25" t="s">
        <v>31</v>
      </c>
      <c r="H41" s="37" t="s">
        <v>40</v>
      </c>
      <c r="I41" s="37" t="s">
        <v>40</v>
      </c>
      <c r="J41" s="25" t="s">
        <v>31</v>
      </c>
      <c r="K41" s="25" t="s">
        <v>31</v>
      </c>
      <c r="L41" s="25" t="s">
        <v>31</v>
      </c>
      <c r="M41" s="25" t="s">
        <v>31</v>
      </c>
      <c r="N41" s="25" t="s">
        <v>31</v>
      </c>
      <c r="O41" s="25" t="s">
        <v>31</v>
      </c>
      <c r="P41" s="25" t="s">
        <v>31</v>
      </c>
      <c r="Q41" s="25" t="s">
        <v>31</v>
      </c>
      <c r="R41" s="25" t="s">
        <v>31</v>
      </c>
      <c r="S41" s="25" t="s">
        <v>31</v>
      </c>
      <c r="T41" s="25" t="s">
        <v>31</v>
      </c>
    </row>
    <row r="42" spans="1:20">
      <c r="A42" s="1"/>
      <c r="B42" s="46">
        <v>39</v>
      </c>
      <c r="C42" s="33" t="s">
        <v>88</v>
      </c>
      <c r="D42" s="47" t="s">
        <v>87</v>
      </c>
      <c r="E42" s="29">
        <v>510</v>
      </c>
      <c r="F42" s="25" t="s">
        <v>31</v>
      </c>
      <c r="G42" s="25" t="s">
        <v>31</v>
      </c>
      <c r="H42" s="37" t="s">
        <v>40</v>
      </c>
      <c r="I42" s="37" t="s">
        <v>40</v>
      </c>
      <c r="J42" s="25" t="s">
        <v>31</v>
      </c>
      <c r="K42" s="25" t="s">
        <v>31</v>
      </c>
      <c r="L42" s="25" t="s">
        <v>31</v>
      </c>
      <c r="M42" s="25" t="s">
        <v>31</v>
      </c>
      <c r="N42" s="25" t="s">
        <v>31</v>
      </c>
      <c r="O42" s="25" t="s">
        <v>31</v>
      </c>
      <c r="P42" s="25" t="s">
        <v>31</v>
      </c>
      <c r="Q42" s="25" t="s">
        <v>31</v>
      </c>
      <c r="R42" s="25" t="s">
        <v>31</v>
      </c>
      <c r="S42" s="25" t="s">
        <v>31</v>
      </c>
      <c r="T42" s="25" t="s">
        <v>31</v>
      </c>
    </row>
    <row r="43" spans="1:20">
      <c r="A43" s="1"/>
      <c r="B43" s="46">
        <v>40</v>
      </c>
      <c r="C43" s="33" t="s">
        <v>89</v>
      </c>
      <c r="D43" s="47" t="s">
        <v>87</v>
      </c>
      <c r="E43" s="29">
        <f>0.264*1000</f>
        <v>264</v>
      </c>
      <c r="F43" s="25" t="s">
        <v>31</v>
      </c>
      <c r="G43" s="25" t="s">
        <v>31</v>
      </c>
      <c r="H43" s="37" t="s">
        <v>40</v>
      </c>
      <c r="I43" s="37" t="s">
        <v>40</v>
      </c>
      <c r="J43" s="25" t="s">
        <v>31</v>
      </c>
      <c r="K43" s="25" t="s">
        <v>31</v>
      </c>
      <c r="L43" s="25" t="s">
        <v>31</v>
      </c>
      <c r="M43" s="25" t="s">
        <v>31</v>
      </c>
      <c r="N43" s="25" t="s">
        <v>31</v>
      </c>
      <c r="O43" s="25" t="s">
        <v>31</v>
      </c>
      <c r="P43" s="25" t="s">
        <v>31</v>
      </c>
      <c r="Q43" s="25" t="s">
        <v>31</v>
      </c>
      <c r="R43" s="25" t="s">
        <v>31</v>
      </c>
      <c r="S43" s="25" t="s">
        <v>31</v>
      </c>
      <c r="T43" s="25" t="s">
        <v>31</v>
      </c>
    </row>
    <row r="44" spans="1:20">
      <c r="A44" s="1"/>
      <c r="B44" s="46">
        <v>41</v>
      </c>
      <c r="C44" s="33" t="s">
        <v>90</v>
      </c>
      <c r="D44" s="47" t="s">
        <v>87</v>
      </c>
      <c r="E44" s="29">
        <f>0.74*1000</f>
        <v>740</v>
      </c>
      <c r="F44" s="25" t="s">
        <v>31</v>
      </c>
      <c r="G44" s="25" t="s">
        <v>31</v>
      </c>
      <c r="H44" s="37" t="s">
        <v>40</v>
      </c>
      <c r="I44" s="37" t="s">
        <v>40</v>
      </c>
      <c r="J44" s="25" t="s">
        <v>31</v>
      </c>
      <c r="K44" s="25" t="s">
        <v>31</v>
      </c>
      <c r="L44" s="25" t="s">
        <v>31</v>
      </c>
      <c r="M44" s="25" t="s">
        <v>31</v>
      </c>
      <c r="N44" s="25" t="s">
        <v>31</v>
      </c>
      <c r="O44" s="25" t="s">
        <v>31</v>
      </c>
      <c r="P44" s="25" t="s">
        <v>31</v>
      </c>
      <c r="Q44" s="25" t="s">
        <v>31</v>
      </c>
      <c r="R44" s="25" t="s">
        <v>31</v>
      </c>
      <c r="S44" s="25" t="s">
        <v>31</v>
      </c>
      <c r="T44" s="25" t="s">
        <v>31</v>
      </c>
    </row>
    <row r="45" spans="1:20">
      <c r="A45" s="1"/>
      <c r="B45" s="46">
        <v>42</v>
      </c>
      <c r="C45" s="33" t="s">
        <v>91</v>
      </c>
      <c r="D45" s="47" t="s">
        <v>87</v>
      </c>
      <c r="E45" s="29">
        <f>1.3*1000</f>
        <v>1300</v>
      </c>
      <c r="F45" s="25" t="s">
        <v>31</v>
      </c>
      <c r="G45" s="25" t="s">
        <v>31</v>
      </c>
      <c r="H45" s="37" t="s">
        <v>40</v>
      </c>
      <c r="I45" s="37" t="s">
        <v>40</v>
      </c>
      <c r="J45" s="25" t="s">
        <v>31</v>
      </c>
      <c r="K45" s="25" t="s">
        <v>31</v>
      </c>
      <c r="L45" s="25" t="s">
        <v>31</v>
      </c>
      <c r="M45" s="25" t="s">
        <v>31</v>
      </c>
      <c r="N45" s="25" t="s">
        <v>31</v>
      </c>
      <c r="O45" s="25" t="s">
        <v>31</v>
      </c>
      <c r="P45" s="25" t="s">
        <v>31</v>
      </c>
      <c r="Q45" s="25" t="s">
        <v>31</v>
      </c>
      <c r="R45" s="25" t="s">
        <v>31</v>
      </c>
      <c r="S45" s="25" t="s">
        <v>31</v>
      </c>
      <c r="T45" s="25" t="s">
        <v>31</v>
      </c>
    </row>
    <row r="46" spans="1:20">
      <c r="A46" s="1"/>
      <c r="B46" s="46">
        <v>43</v>
      </c>
      <c r="C46" s="33" t="s">
        <v>93</v>
      </c>
      <c r="D46" s="47" t="s">
        <v>87</v>
      </c>
      <c r="E46" s="29">
        <f>0.07*1000</f>
        <v>70</v>
      </c>
      <c r="F46" s="25" t="s">
        <v>31</v>
      </c>
      <c r="G46" s="25" t="s">
        <v>31</v>
      </c>
      <c r="H46" s="37" t="s">
        <v>40</v>
      </c>
      <c r="I46" s="37" t="s">
        <v>40</v>
      </c>
      <c r="J46" s="25" t="s">
        <v>31</v>
      </c>
      <c r="K46" s="25" t="s">
        <v>31</v>
      </c>
      <c r="L46" s="25" t="s">
        <v>31</v>
      </c>
      <c r="M46" s="25" t="s">
        <v>31</v>
      </c>
      <c r="N46" s="25" t="s">
        <v>31</v>
      </c>
      <c r="O46" s="25" t="s">
        <v>31</v>
      </c>
      <c r="P46" s="25" t="s">
        <v>31</v>
      </c>
      <c r="Q46" s="25" t="s">
        <v>31</v>
      </c>
      <c r="R46" s="25" t="s">
        <v>31</v>
      </c>
      <c r="S46" s="25" t="s">
        <v>31</v>
      </c>
      <c r="T46" s="25" t="s">
        <v>31</v>
      </c>
    </row>
    <row r="47" spans="1:20">
      <c r="A47" s="1"/>
      <c r="B47" s="46">
        <v>44</v>
      </c>
      <c r="C47" s="33" t="s">
        <v>94</v>
      </c>
      <c r="D47" s="47" t="s">
        <v>87</v>
      </c>
      <c r="E47" s="29">
        <f>0.0372*1000</f>
        <v>37.199999999999996</v>
      </c>
      <c r="F47" s="25" t="s">
        <v>31</v>
      </c>
      <c r="G47" s="25" t="s">
        <v>31</v>
      </c>
      <c r="H47" s="29">
        <f>0.0316*1000</f>
        <v>31.6</v>
      </c>
      <c r="I47" s="37" t="s">
        <v>40</v>
      </c>
      <c r="J47" s="25" t="s">
        <v>31</v>
      </c>
      <c r="K47" s="25" t="s">
        <v>31</v>
      </c>
      <c r="L47" s="25" t="s">
        <v>31</v>
      </c>
      <c r="M47" s="25" t="s">
        <v>31</v>
      </c>
      <c r="N47" s="25" t="s">
        <v>31</v>
      </c>
      <c r="O47" s="25" t="s">
        <v>31</v>
      </c>
      <c r="P47" s="25" t="s">
        <v>31</v>
      </c>
      <c r="Q47" s="25" t="s">
        <v>31</v>
      </c>
      <c r="R47" s="25" t="s">
        <v>31</v>
      </c>
      <c r="S47" s="25" t="s">
        <v>31</v>
      </c>
      <c r="T47" s="25" t="s">
        <v>31</v>
      </c>
    </row>
    <row r="48" spans="1:20">
      <c r="A48" s="1"/>
      <c r="B48" s="46">
        <v>45</v>
      </c>
      <c r="C48" s="33" t="s">
        <v>95</v>
      </c>
      <c r="D48" s="47" t="s">
        <v>87</v>
      </c>
      <c r="E48" s="29">
        <v>94</v>
      </c>
      <c r="F48" s="25" t="s">
        <v>31</v>
      </c>
      <c r="G48" s="25" t="s">
        <v>31</v>
      </c>
      <c r="H48" s="37" t="s">
        <v>40</v>
      </c>
      <c r="I48" s="37" t="s">
        <v>40</v>
      </c>
      <c r="J48" s="25" t="s">
        <v>31</v>
      </c>
      <c r="K48" s="25" t="s">
        <v>31</v>
      </c>
      <c r="L48" s="25" t="s">
        <v>31</v>
      </c>
      <c r="M48" s="25" t="s">
        <v>31</v>
      </c>
      <c r="N48" s="25" t="s">
        <v>31</v>
      </c>
      <c r="O48" s="25" t="s">
        <v>31</v>
      </c>
      <c r="P48" s="25" t="s">
        <v>31</v>
      </c>
      <c r="Q48" s="25" t="s">
        <v>31</v>
      </c>
      <c r="R48" s="25" t="s">
        <v>31</v>
      </c>
      <c r="S48" s="25" t="s">
        <v>31</v>
      </c>
      <c r="T48" s="25" t="s">
        <v>31</v>
      </c>
    </row>
    <row r="49" spans="1:20">
      <c r="A49" s="1"/>
      <c r="B49" s="46">
        <v>46</v>
      </c>
      <c r="C49" s="33" t="s">
        <v>96</v>
      </c>
      <c r="D49" s="47" t="s">
        <v>87</v>
      </c>
      <c r="E49" s="29">
        <f>0.12*1000</f>
        <v>120</v>
      </c>
      <c r="F49" s="25" t="s">
        <v>31</v>
      </c>
      <c r="G49" s="25" t="s">
        <v>31</v>
      </c>
      <c r="H49" s="37" t="s">
        <v>40</v>
      </c>
      <c r="I49" s="37" t="s">
        <v>40</v>
      </c>
      <c r="J49" s="25" t="s">
        <v>31</v>
      </c>
      <c r="K49" s="25" t="s">
        <v>31</v>
      </c>
      <c r="L49" s="25" t="s">
        <v>31</v>
      </c>
      <c r="M49" s="25" t="s">
        <v>31</v>
      </c>
      <c r="N49" s="25" t="s">
        <v>31</v>
      </c>
      <c r="O49" s="25" t="s">
        <v>31</v>
      </c>
      <c r="P49" s="25" t="s">
        <v>31</v>
      </c>
      <c r="Q49" s="25" t="s">
        <v>31</v>
      </c>
      <c r="R49" s="25" t="s">
        <v>31</v>
      </c>
      <c r="S49" s="25" t="s">
        <v>31</v>
      </c>
      <c r="T49" s="25" t="s">
        <v>31</v>
      </c>
    </row>
    <row r="50" spans="1:20">
      <c r="A50" s="1"/>
      <c r="B50" s="46">
        <v>47</v>
      </c>
      <c r="C50" s="33" t="s">
        <v>97</v>
      </c>
      <c r="D50" s="47" t="s">
        <v>87</v>
      </c>
      <c r="E50" s="29">
        <f>0.2*1000</f>
        <v>200</v>
      </c>
      <c r="F50" s="25" t="s">
        <v>31</v>
      </c>
      <c r="G50" s="25" t="s">
        <v>31</v>
      </c>
      <c r="H50" s="37" t="s">
        <v>40</v>
      </c>
      <c r="I50" s="37" t="s">
        <v>40</v>
      </c>
      <c r="J50" s="25" t="s">
        <v>31</v>
      </c>
      <c r="K50" s="25" t="s">
        <v>31</v>
      </c>
      <c r="L50" s="25" t="s">
        <v>31</v>
      </c>
      <c r="M50" s="25" t="s">
        <v>31</v>
      </c>
      <c r="N50" s="25" t="s">
        <v>31</v>
      </c>
      <c r="O50" s="25" t="s">
        <v>31</v>
      </c>
      <c r="P50" s="25" t="s">
        <v>31</v>
      </c>
      <c r="Q50" s="25" t="s">
        <v>31</v>
      </c>
      <c r="R50" s="25" t="s">
        <v>31</v>
      </c>
      <c r="S50" s="25" t="s">
        <v>31</v>
      </c>
      <c r="T50" s="25" t="s">
        <v>31</v>
      </c>
    </row>
    <row r="51" spans="1:20">
      <c r="A51" s="1"/>
      <c r="B51" s="46">
        <v>48</v>
      </c>
      <c r="C51" s="33" t="s">
        <v>98</v>
      </c>
      <c r="D51" s="49" t="s">
        <v>87</v>
      </c>
      <c r="E51" s="25">
        <v>32.9</v>
      </c>
      <c r="F51" s="25" t="s">
        <v>31</v>
      </c>
      <c r="G51" s="25" t="s">
        <v>31</v>
      </c>
      <c r="H51" s="25" t="s">
        <v>31</v>
      </c>
      <c r="I51" s="25">
        <v>16.2</v>
      </c>
      <c r="J51" s="25" t="s">
        <v>31</v>
      </c>
      <c r="K51" s="25" t="s">
        <v>31</v>
      </c>
      <c r="L51" s="25" t="s">
        <v>31</v>
      </c>
      <c r="M51" s="25" t="s">
        <v>31</v>
      </c>
      <c r="N51" s="25" t="s">
        <v>31</v>
      </c>
      <c r="O51" s="25" t="s">
        <v>31</v>
      </c>
      <c r="P51" s="25" t="s">
        <v>31</v>
      </c>
      <c r="Q51" s="25" t="s">
        <v>31</v>
      </c>
      <c r="R51" s="25" t="s">
        <v>31</v>
      </c>
      <c r="S51" s="25" t="s">
        <v>31</v>
      </c>
      <c r="T51" s="25" t="s">
        <v>31</v>
      </c>
    </row>
    <row r="52" spans="1:20">
      <c r="A52" s="1"/>
      <c r="B52" s="22">
        <v>49</v>
      </c>
      <c r="C52" s="23" t="s">
        <v>99</v>
      </c>
      <c r="D52" s="49" t="s">
        <v>87</v>
      </c>
      <c r="E52" s="39">
        <v>310</v>
      </c>
      <c r="F52" s="25" t="s">
        <v>31</v>
      </c>
      <c r="G52" s="25" t="s">
        <v>31</v>
      </c>
      <c r="H52" s="25" t="s">
        <v>31</v>
      </c>
      <c r="I52" s="25" t="s">
        <v>31</v>
      </c>
      <c r="J52" s="25" t="s">
        <v>31</v>
      </c>
      <c r="K52" s="39">
        <v>3.4</v>
      </c>
      <c r="L52" s="39">
        <v>0.5</v>
      </c>
      <c r="M52" s="25" t="s">
        <v>31</v>
      </c>
      <c r="N52" s="25" t="s">
        <v>31</v>
      </c>
      <c r="O52" s="25" t="s">
        <v>31</v>
      </c>
      <c r="P52" s="25" t="s">
        <v>31</v>
      </c>
      <c r="Q52" s="39">
        <v>0.22</v>
      </c>
      <c r="R52" s="25" t="s">
        <v>31</v>
      </c>
      <c r="S52" s="25" t="s">
        <v>31</v>
      </c>
      <c r="T52" s="25" t="s">
        <v>31</v>
      </c>
    </row>
    <row r="53" spans="1:20">
      <c r="A53" s="1"/>
      <c r="B53" s="22">
        <v>50</v>
      </c>
      <c r="C53" s="23" t="s">
        <v>100</v>
      </c>
      <c r="D53" s="49" t="s">
        <v>87</v>
      </c>
      <c r="E53" s="39">
        <f>0.25*1000</f>
        <v>250</v>
      </c>
      <c r="F53" s="25" t="s">
        <v>31</v>
      </c>
      <c r="G53" s="25" t="s">
        <v>31</v>
      </c>
      <c r="H53" s="25" t="s">
        <v>31</v>
      </c>
      <c r="I53" s="25" t="s">
        <v>31</v>
      </c>
      <c r="J53" s="25" t="s">
        <v>31</v>
      </c>
      <c r="K53" s="25" t="s">
        <v>31</v>
      </c>
      <c r="L53" s="39">
        <f>0.00108*1000</f>
        <v>1.08</v>
      </c>
      <c r="M53" s="25">
        <v>1.8</v>
      </c>
      <c r="N53" s="25" t="s">
        <v>31</v>
      </c>
      <c r="O53" s="25" t="s">
        <v>31</v>
      </c>
      <c r="P53" s="25" t="s">
        <v>31</v>
      </c>
      <c r="Q53" s="39">
        <v>7.1999999999999995E-2</v>
      </c>
      <c r="R53" s="25" t="s">
        <v>31</v>
      </c>
      <c r="S53" s="25" t="s">
        <v>31</v>
      </c>
      <c r="T53" s="25" t="s">
        <v>31</v>
      </c>
    </row>
    <row r="54" spans="1:20">
      <c r="A54" s="1"/>
      <c r="B54" s="22">
        <v>51</v>
      </c>
      <c r="C54" s="23" t="s">
        <v>101</v>
      </c>
      <c r="D54" s="49" t="s">
        <v>87</v>
      </c>
      <c r="E54" s="39">
        <v>200</v>
      </c>
      <c r="F54" s="25" t="s">
        <v>31</v>
      </c>
      <c r="G54" s="25" t="s">
        <v>31</v>
      </c>
      <c r="H54" s="25" t="s">
        <v>31</v>
      </c>
      <c r="I54" s="25" t="s">
        <v>31</v>
      </c>
      <c r="J54" s="25" t="s">
        <v>31</v>
      </c>
      <c r="K54" s="39">
        <v>2.2000000000000002</v>
      </c>
      <c r="L54" s="39">
        <v>0.32</v>
      </c>
      <c r="M54" s="25" t="s">
        <v>31</v>
      </c>
      <c r="N54" s="25" t="s">
        <v>31</v>
      </c>
      <c r="O54" s="25" t="s">
        <v>31</v>
      </c>
      <c r="P54" s="25" t="s">
        <v>31</v>
      </c>
      <c r="Q54" s="39">
        <v>0.14000000000000001</v>
      </c>
      <c r="R54" s="25" t="s">
        <v>31</v>
      </c>
      <c r="S54" s="25" t="s">
        <v>31</v>
      </c>
      <c r="T54" s="25" t="s">
        <v>31</v>
      </c>
    </row>
    <row r="55" spans="1:20">
      <c r="A55" s="1"/>
      <c r="B55" s="22">
        <v>52</v>
      </c>
      <c r="C55" s="23" t="s">
        <v>102</v>
      </c>
      <c r="D55" s="49" t="s">
        <v>87</v>
      </c>
      <c r="E55" s="39">
        <v>148.5</v>
      </c>
      <c r="F55" s="25" t="s">
        <v>31</v>
      </c>
      <c r="G55" s="25" t="s">
        <v>31</v>
      </c>
      <c r="H55" s="25" t="s">
        <v>31</v>
      </c>
      <c r="I55" s="25" t="s">
        <v>31</v>
      </c>
      <c r="J55" s="25" t="s">
        <v>31</v>
      </c>
      <c r="K55" s="39">
        <v>1.6</v>
      </c>
      <c r="L55" s="39">
        <v>0.24</v>
      </c>
      <c r="M55" s="25" t="s">
        <v>31</v>
      </c>
      <c r="N55" s="25" t="s">
        <v>31</v>
      </c>
      <c r="O55" s="25" t="s">
        <v>31</v>
      </c>
      <c r="P55" s="25" t="s">
        <v>31</v>
      </c>
      <c r="Q55" s="39">
        <v>0.104</v>
      </c>
      <c r="R55" s="25" t="s">
        <v>31</v>
      </c>
      <c r="S55" s="25" t="s">
        <v>31</v>
      </c>
      <c r="T55" s="25" t="s">
        <v>31</v>
      </c>
    </row>
    <row r="56" spans="1:20">
      <c r="A56" s="1"/>
      <c r="B56" s="22">
        <v>53</v>
      </c>
      <c r="C56" s="23" t="s">
        <v>104</v>
      </c>
      <c r="D56" s="49" t="s">
        <v>87</v>
      </c>
      <c r="E56" s="39">
        <f>0.107*1000</f>
        <v>107</v>
      </c>
      <c r="F56" s="25" t="s">
        <v>31</v>
      </c>
      <c r="G56" s="25" t="s">
        <v>31</v>
      </c>
      <c r="H56" s="25" t="s">
        <v>31</v>
      </c>
      <c r="I56" s="25" t="s">
        <v>31</v>
      </c>
      <c r="J56" s="25" t="s">
        <v>31</v>
      </c>
      <c r="K56" s="44" t="s">
        <v>40</v>
      </c>
      <c r="L56" s="39">
        <f>0.00108*1000</f>
        <v>1.08</v>
      </c>
      <c r="M56" s="25" t="s">
        <v>31</v>
      </c>
      <c r="N56" s="25" t="s">
        <v>31</v>
      </c>
      <c r="O56" s="25" t="s">
        <v>31</v>
      </c>
      <c r="P56" s="25" t="s">
        <v>31</v>
      </c>
      <c r="Q56" s="39">
        <f>0.00007*1000</f>
        <v>6.9999999999999993E-2</v>
      </c>
      <c r="R56" s="25" t="s">
        <v>31</v>
      </c>
      <c r="S56" s="25" t="s">
        <v>31</v>
      </c>
      <c r="T56" s="25" t="s">
        <v>31</v>
      </c>
    </row>
    <row r="57" spans="1:20">
      <c r="A57" s="1"/>
      <c r="B57" s="22">
        <v>54</v>
      </c>
      <c r="C57" s="23" t="s">
        <v>106</v>
      </c>
      <c r="D57" s="49" t="s">
        <v>87</v>
      </c>
      <c r="E57" s="39">
        <f>0.314*1000</f>
        <v>314</v>
      </c>
      <c r="F57" s="25" t="s">
        <v>31</v>
      </c>
      <c r="G57" s="25" t="s">
        <v>31</v>
      </c>
      <c r="H57" s="25" t="s">
        <v>31</v>
      </c>
      <c r="I57" s="25" t="s">
        <v>31</v>
      </c>
      <c r="J57" s="25" t="s">
        <v>31</v>
      </c>
      <c r="K57" s="39">
        <f>0.00263*1000</f>
        <v>2.63</v>
      </c>
      <c r="L57" s="39">
        <f>0.00402*1000</f>
        <v>4.0200000000000005</v>
      </c>
      <c r="M57" s="25" t="s">
        <v>31</v>
      </c>
      <c r="N57" s="25" t="s">
        <v>31</v>
      </c>
      <c r="O57" s="25" t="s">
        <v>31</v>
      </c>
      <c r="P57" s="25" t="s">
        <v>31</v>
      </c>
      <c r="Q57" s="39">
        <f>0.00017*1000</f>
        <v>0.17</v>
      </c>
      <c r="R57" s="25" t="s">
        <v>31</v>
      </c>
      <c r="S57" s="25" t="s">
        <v>31</v>
      </c>
      <c r="T57" s="25" t="s">
        <v>31</v>
      </c>
    </row>
    <row r="58" spans="1:20">
      <c r="A58" s="1"/>
      <c r="B58" s="22">
        <v>55</v>
      </c>
      <c r="C58" s="23" t="s">
        <v>108</v>
      </c>
      <c r="D58" s="49" t="s">
        <v>87</v>
      </c>
      <c r="E58" s="39">
        <f>0.173*1000</f>
        <v>173</v>
      </c>
      <c r="F58" s="25" t="s">
        <v>31</v>
      </c>
      <c r="G58" s="25" t="s">
        <v>31</v>
      </c>
      <c r="H58" s="25" t="s">
        <v>31</v>
      </c>
      <c r="I58" s="25" t="s">
        <v>31</v>
      </c>
      <c r="J58" s="25" t="s">
        <v>31</v>
      </c>
      <c r="K58" s="39">
        <f>0.00177*1000</f>
        <v>1.77</v>
      </c>
      <c r="L58" s="39">
        <f>0.00271*1000</f>
        <v>2.71</v>
      </c>
      <c r="M58" s="25" t="s">
        <v>31</v>
      </c>
      <c r="N58" s="25" t="s">
        <v>31</v>
      </c>
      <c r="O58" s="25" t="s">
        <v>31</v>
      </c>
      <c r="P58" s="25" t="s">
        <v>31</v>
      </c>
      <c r="Q58" s="39">
        <f>0.00012*1000</f>
        <v>0.12000000000000001</v>
      </c>
      <c r="R58" s="25" t="s">
        <v>31</v>
      </c>
      <c r="S58" s="25" t="s">
        <v>31</v>
      </c>
      <c r="T58" s="25" t="s">
        <v>31</v>
      </c>
    </row>
    <row r="59" spans="1:20">
      <c r="A59" s="1"/>
      <c r="B59" s="22">
        <v>56</v>
      </c>
      <c r="C59" s="23" t="s">
        <v>110</v>
      </c>
      <c r="D59" s="49" t="s">
        <v>87</v>
      </c>
      <c r="E59" s="39">
        <f>0.333*1000</f>
        <v>333</v>
      </c>
      <c r="F59" s="25" t="s">
        <v>31</v>
      </c>
      <c r="G59" s="25" t="s">
        <v>31</v>
      </c>
      <c r="H59" s="25" t="s">
        <v>31</v>
      </c>
      <c r="I59" s="25" t="s">
        <v>31</v>
      </c>
      <c r="J59" s="25" t="s">
        <v>31</v>
      </c>
      <c r="K59" s="39">
        <f>0.00049*1000</f>
        <v>0.49</v>
      </c>
      <c r="L59" s="39">
        <f>0.00075*1000</f>
        <v>0.75</v>
      </c>
      <c r="M59" s="25" t="s">
        <v>31</v>
      </c>
      <c r="N59" s="25" t="s">
        <v>31</v>
      </c>
      <c r="O59" s="25" t="s">
        <v>31</v>
      </c>
      <c r="P59" s="25" t="s">
        <v>31</v>
      </c>
      <c r="Q59" s="39">
        <f>0.000032*1000</f>
        <v>3.2000000000000001E-2</v>
      </c>
      <c r="R59" s="25" t="s">
        <v>31</v>
      </c>
      <c r="S59" s="25" t="s">
        <v>31</v>
      </c>
      <c r="T59" s="25" t="s">
        <v>31</v>
      </c>
    </row>
    <row r="60" spans="1:20">
      <c r="A60" s="1"/>
      <c r="B60" s="22">
        <v>57</v>
      </c>
      <c r="C60" s="23" t="s">
        <v>112</v>
      </c>
      <c r="D60" s="49" t="s">
        <v>87</v>
      </c>
      <c r="E60" s="39">
        <f>0.18*1000</f>
        <v>180</v>
      </c>
      <c r="F60" s="25" t="s">
        <v>31</v>
      </c>
      <c r="G60" s="25" t="s">
        <v>31</v>
      </c>
      <c r="H60" s="25" t="s">
        <v>31</v>
      </c>
      <c r="I60" s="25" t="s">
        <v>31</v>
      </c>
      <c r="J60" s="25" t="s">
        <v>31</v>
      </c>
      <c r="K60" s="39">
        <f>0.00053*1000</f>
        <v>0.53</v>
      </c>
      <c r="L60" s="39">
        <f>0.00081*1000</f>
        <v>0.80999999999999994</v>
      </c>
      <c r="M60" s="25" t="s">
        <v>31</v>
      </c>
      <c r="N60" s="25" t="s">
        <v>31</v>
      </c>
      <c r="O60" s="25" t="s">
        <v>31</v>
      </c>
      <c r="P60" s="25" t="s">
        <v>31</v>
      </c>
      <c r="Q60" s="39">
        <f>0.000035*1000</f>
        <v>3.4999999999999996E-2</v>
      </c>
      <c r="R60" s="25" t="s">
        <v>31</v>
      </c>
      <c r="S60" s="25" t="s">
        <v>31</v>
      </c>
      <c r="T60" s="25" t="s">
        <v>31</v>
      </c>
    </row>
    <row r="61" spans="1:20">
      <c r="A61" s="1"/>
      <c r="B61" s="22">
        <v>58</v>
      </c>
      <c r="C61" s="23" t="s">
        <v>114</v>
      </c>
      <c r="D61" s="50" t="s">
        <v>115</v>
      </c>
      <c r="E61" s="25" t="s">
        <v>31</v>
      </c>
      <c r="F61" s="25" t="s">
        <v>31</v>
      </c>
      <c r="G61" s="25" t="s">
        <v>31</v>
      </c>
      <c r="H61" s="25" t="s">
        <v>31</v>
      </c>
      <c r="I61" s="25" t="s">
        <v>31</v>
      </c>
      <c r="J61" s="25" t="s">
        <v>31</v>
      </c>
      <c r="K61" s="25" t="s">
        <v>31</v>
      </c>
      <c r="L61" s="31">
        <v>1.1000000000000001</v>
      </c>
      <c r="M61" s="51">
        <v>0.8</v>
      </c>
      <c r="N61" s="25" t="s">
        <v>31</v>
      </c>
      <c r="O61" s="25" t="s">
        <v>31</v>
      </c>
      <c r="P61" s="25" t="s">
        <v>31</v>
      </c>
      <c r="Q61" s="25" t="s">
        <v>31</v>
      </c>
      <c r="R61" s="25" t="s">
        <v>31</v>
      </c>
      <c r="S61" s="25" t="s">
        <v>31</v>
      </c>
      <c r="T61" s="25" t="s">
        <v>31</v>
      </c>
    </row>
    <row r="62" spans="1:20">
      <c r="A62" s="1"/>
      <c r="B62" s="22">
        <v>59</v>
      </c>
      <c r="C62" s="23" t="s">
        <v>117</v>
      </c>
      <c r="D62" s="50" t="s">
        <v>115</v>
      </c>
      <c r="E62" s="25" t="s">
        <v>31</v>
      </c>
      <c r="F62" s="25" t="s">
        <v>31</v>
      </c>
      <c r="G62" s="25" t="s">
        <v>31</v>
      </c>
      <c r="H62" s="25" t="s">
        <v>31</v>
      </c>
      <c r="I62" s="25" t="s">
        <v>31</v>
      </c>
      <c r="J62" s="25" t="s">
        <v>31</v>
      </c>
      <c r="K62" s="25" t="s">
        <v>31</v>
      </c>
      <c r="L62" s="51">
        <v>1.86</v>
      </c>
      <c r="M62" s="51">
        <v>1.28</v>
      </c>
      <c r="N62" s="25" t="s">
        <v>31</v>
      </c>
      <c r="O62" s="25" t="s">
        <v>31</v>
      </c>
      <c r="P62" s="25" t="s">
        <v>31</v>
      </c>
      <c r="Q62" s="25" t="s">
        <v>31</v>
      </c>
      <c r="R62" s="25" t="s">
        <v>31</v>
      </c>
      <c r="S62" s="25" t="s">
        <v>31</v>
      </c>
      <c r="T62" s="25" t="s">
        <v>31</v>
      </c>
    </row>
    <row r="63" spans="1:20">
      <c r="A63" s="1"/>
      <c r="B63" s="22">
        <v>60</v>
      </c>
      <c r="C63" s="23" t="s">
        <v>119</v>
      </c>
      <c r="D63" s="50" t="s">
        <v>115</v>
      </c>
      <c r="E63" s="25" t="s">
        <v>31</v>
      </c>
      <c r="F63" s="25" t="s">
        <v>31</v>
      </c>
      <c r="G63" s="25" t="s">
        <v>31</v>
      </c>
      <c r="H63" s="25" t="s">
        <v>31</v>
      </c>
      <c r="I63" s="25" t="s">
        <v>31</v>
      </c>
      <c r="J63" s="25" t="s">
        <v>31</v>
      </c>
      <c r="K63" s="25" t="s">
        <v>31</v>
      </c>
      <c r="L63" s="51">
        <v>3.15</v>
      </c>
      <c r="M63" s="51">
        <v>1.9</v>
      </c>
      <c r="N63" s="25" t="s">
        <v>31</v>
      </c>
      <c r="O63" s="25" t="s">
        <v>31</v>
      </c>
      <c r="P63" s="25" t="s">
        <v>31</v>
      </c>
      <c r="Q63" s="25" t="s">
        <v>31</v>
      </c>
      <c r="R63" s="25" t="s">
        <v>31</v>
      </c>
      <c r="S63" s="25" t="s">
        <v>31</v>
      </c>
      <c r="T63" s="25" t="s">
        <v>31</v>
      </c>
    </row>
    <row r="64" spans="1:20">
      <c r="A64" s="1"/>
      <c r="B64" s="22">
        <v>61</v>
      </c>
      <c r="C64" s="23" t="s">
        <v>121</v>
      </c>
      <c r="D64" s="50" t="s">
        <v>115</v>
      </c>
      <c r="E64" s="25" t="s">
        <v>31</v>
      </c>
      <c r="F64" s="25" t="s">
        <v>31</v>
      </c>
      <c r="G64" s="25" t="s">
        <v>31</v>
      </c>
      <c r="H64" s="25" t="s">
        <v>31</v>
      </c>
      <c r="I64" s="25" t="s">
        <v>31</v>
      </c>
      <c r="J64" s="25" t="s">
        <v>31</v>
      </c>
      <c r="K64" s="25" t="s">
        <v>31</v>
      </c>
      <c r="L64" s="51">
        <f>0.00078*1000</f>
        <v>0.78</v>
      </c>
      <c r="M64" s="51">
        <f>0.00049*1000</f>
        <v>0.49</v>
      </c>
      <c r="N64" s="25" t="s">
        <v>31</v>
      </c>
      <c r="O64" s="25" t="s">
        <v>31</v>
      </c>
      <c r="P64" s="25" t="s">
        <v>31</v>
      </c>
      <c r="Q64" s="25" t="s">
        <v>31</v>
      </c>
      <c r="R64" s="25" t="s">
        <v>31</v>
      </c>
      <c r="S64" s="25" t="s">
        <v>31</v>
      </c>
      <c r="T64" s="25" t="s">
        <v>31</v>
      </c>
    </row>
    <row r="65" spans="1:20" ht="15" customHeight="1">
      <c r="A65" s="1"/>
      <c r="B65" s="46">
        <v>62</v>
      </c>
      <c r="C65" s="33" t="s">
        <v>123</v>
      </c>
      <c r="D65" s="52" t="s">
        <v>115</v>
      </c>
      <c r="E65" s="25" t="s">
        <v>31</v>
      </c>
      <c r="F65" s="25" t="s">
        <v>31</v>
      </c>
      <c r="G65" s="25" t="s">
        <v>31</v>
      </c>
      <c r="H65" s="25" t="s">
        <v>31</v>
      </c>
      <c r="I65" s="25" t="s">
        <v>31</v>
      </c>
      <c r="J65" s="25" t="s">
        <v>31</v>
      </c>
      <c r="K65" s="25" t="s">
        <v>31</v>
      </c>
      <c r="L65" s="29">
        <v>0.32</v>
      </c>
      <c r="M65" s="29">
        <v>0.2</v>
      </c>
      <c r="N65" s="25" t="s">
        <v>31</v>
      </c>
      <c r="O65" s="25" t="s">
        <v>31</v>
      </c>
      <c r="P65" s="25" t="s">
        <v>31</v>
      </c>
      <c r="Q65" s="25" t="s">
        <v>31</v>
      </c>
      <c r="R65" s="25" t="s">
        <v>31</v>
      </c>
      <c r="S65" s="25" t="s">
        <v>31</v>
      </c>
      <c r="T65" s="25" t="s">
        <v>31</v>
      </c>
    </row>
    <row r="66" spans="1:20">
      <c r="A66" s="1"/>
      <c r="B66" s="46">
        <v>63</v>
      </c>
      <c r="C66" s="33" t="s">
        <v>125</v>
      </c>
      <c r="D66" s="52" t="s">
        <v>115</v>
      </c>
      <c r="E66" s="25" t="s">
        <v>31</v>
      </c>
      <c r="F66" s="25" t="s">
        <v>31</v>
      </c>
      <c r="G66" s="29">
        <v>4.6120000000000001</v>
      </c>
      <c r="H66" s="25" t="s">
        <v>31</v>
      </c>
      <c r="I66" s="25" t="s">
        <v>31</v>
      </c>
      <c r="J66" s="29">
        <f>0.00042*1000</f>
        <v>0.42000000000000004</v>
      </c>
      <c r="K66" s="25" t="s">
        <v>31</v>
      </c>
      <c r="L66" s="29">
        <v>1</v>
      </c>
      <c r="M66" s="25" t="s">
        <v>31</v>
      </c>
      <c r="N66" s="25" t="s">
        <v>31</v>
      </c>
      <c r="O66" s="25" t="s">
        <v>31</v>
      </c>
      <c r="P66" s="29">
        <v>7.2999999999999995E-2</v>
      </c>
      <c r="Q66" s="25" t="s">
        <v>31</v>
      </c>
      <c r="R66" s="25" t="s">
        <v>31</v>
      </c>
      <c r="S66" s="29">
        <v>4.1399999999999997</v>
      </c>
      <c r="T66" s="25" t="s">
        <v>31</v>
      </c>
    </row>
    <row r="67" spans="1:20">
      <c r="A67" s="1"/>
      <c r="B67" s="22">
        <v>64</v>
      </c>
      <c r="C67" s="23" t="s">
        <v>126</v>
      </c>
      <c r="D67" s="50" t="s">
        <v>115</v>
      </c>
      <c r="E67" s="25" t="s">
        <v>31</v>
      </c>
      <c r="F67" s="25" t="s">
        <v>31</v>
      </c>
      <c r="G67" s="25" t="s">
        <v>31</v>
      </c>
      <c r="H67" s="25" t="s">
        <v>31</v>
      </c>
      <c r="I67" s="25" t="s">
        <v>31</v>
      </c>
      <c r="J67" s="25" t="s">
        <v>31</v>
      </c>
      <c r="K67" s="39" t="s">
        <v>40</v>
      </c>
      <c r="L67" s="39">
        <v>1.6000000000000001E-3</v>
      </c>
      <c r="M67" s="39">
        <f>0.00026*1000</f>
        <v>0.25999999999999995</v>
      </c>
      <c r="N67" s="25" t="s">
        <v>31</v>
      </c>
      <c r="O67" s="25" t="s">
        <v>31</v>
      </c>
      <c r="P67" s="25" t="s">
        <v>31</v>
      </c>
      <c r="Q67" s="39">
        <f>0.00001*1000</f>
        <v>0.01</v>
      </c>
      <c r="R67" s="25" t="s">
        <v>31</v>
      </c>
      <c r="S67" s="25" t="s">
        <v>31</v>
      </c>
      <c r="T67" s="39" t="s">
        <v>40</v>
      </c>
    </row>
    <row r="68" spans="1:20">
      <c r="A68" s="1"/>
      <c r="B68" s="22">
        <v>65</v>
      </c>
      <c r="C68" s="23" t="s">
        <v>127</v>
      </c>
      <c r="D68" s="50" t="s">
        <v>115</v>
      </c>
      <c r="E68" s="25" t="s">
        <v>31</v>
      </c>
      <c r="F68" s="25" t="s">
        <v>31</v>
      </c>
      <c r="G68" s="25" t="s">
        <v>31</v>
      </c>
      <c r="H68" s="25" t="s">
        <v>31</v>
      </c>
      <c r="I68" s="25" t="s">
        <v>31</v>
      </c>
      <c r="J68" s="25" t="s">
        <v>31</v>
      </c>
      <c r="K68" s="39" t="s">
        <v>40</v>
      </c>
      <c r="L68" s="39">
        <v>6.8000000000000005E-2</v>
      </c>
      <c r="M68" s="39">
        <f>0.00114*1000</f>
        <v>1.1399999999999999</v>
      </c>
      <c r="N68" s="25" t="s">
        <v>31</v>
      </c>
      <c r="O68" s="25" t="s">
        <v>31</v>
      </c>
      <c r="P68" s="25" t="s">
        <v>31</v>
      </c>
      <c r="Q68" s="39">
        <f>0.000048*1000</f>
        <v>4.8000000000000001E-2</v>
      </c>
      <c r="R68" s="25" t="s">
        <v>31</v>
      </c>
      <c r="S68" s="25" t="s">
        <v>31</v>
      </c>
      <c r="T68" s="39" t="s">
        <v>40</v>
      </c>
    </row>
    <row r="69" spans="1:20">
      <c r="A69" s="1"/>
      <c r="B69" s="22">
        <v>66</v>
      </c>
      <c r="C69" s="23" t="s">
        <v>128</v>
      </c>
      <c r="D69" s="50" t="s">
        <v>115</v>
      </c>
      <c r="E69" s="25" t="s">
        <v>31</v>
      </c>
      <c r="F69" s="25" t="s">
        <v>31</v>
      </c>
      <c r="G69" s="25" t="s">
        <v>31</v>
      </c>
      <c r="H69" s="25" t="s">
        <v>31</v>
      </c>
      <c r="I69" s="25" t="s">
        <v>31</v>
      </c>
      <c r="J69" s="25" t="s">
        <v>31</v>
      </c>
      <c r="K69" s="39" t="s">
        <v>40</v>
      </c>
      <c r="L69" s="39">
        <f>0.00046*1000</f>
        <v>0.46</v>
      </c>
      <c r="M69" s="39">
        <f>0.00003*1000</f>
        <v>3.0000000000000002E-2</v>
      </c>
      <c r="N69" s="25" t="s">
        <v>31</v>
      </c>
      <c r="O69" s="25" t="s">
        <v>31</v>
      </c>
      <c r="P69" s="25" t="s">
        <v>31</v>
      </c>
      <c r="Q69" s="39">
        <f>0.00002*1000</f>
        <v>0.02</v>
      </c>
      <c r="R69" s="25" t="s">
        <v>31</v>
      </c>
      <c r="S69" s="25" t="s">
        <v>31</v>
      </c>
      <c r="T69" s="39" t="s">
        <v>40</v>
      </c>
    </row>
    <row r="70" spans="1:20">
      <c r="A70" s="1"/>
      <c r="B70" s="22">
        <v>67</v>
      </c>
      <c r="C70" s="23" t="s">
        <v>130</v>
      </c>
      <c r="D70" s="50" t="s">
        <v>115</v>
      </c>
      <c r="E70" s="25" t="s">
        <v>31</v>
      </c>
      <c r="F70" s="25" t="s">
        <v>31</v>
      </c>
      <c r="G70" s="25" t="s">
        <v>31</v>
      </c>
      <c r="H70" s="25" t="s">
        <v>31</v>
      </c>
      <c r="I70" s="25" t="s">
        <v>31</v>
      </c>
      <c r="J70" s="25" t="s">
        <v>31</v>
      </c>
      <c r="K70" s="29" t="s">
        <v>40</v>
      </c>
      <c r="L70" s="29">
        <v>0.12</v>
      </c>
      <c r="M70" s="29">
        <f>0.00006*1000</f>
        <v>6.0000000000000005E-2</v>
      </c>
      <c r="N70" s="25" t="s">
        <v>31</v>
      </c>
      <c r="O70" s="25" t="s">
        <v>31</v>
      </c>
      <c r="P70" s="25" t="s">
        <v>31</v>
      </c>
      <c r="Q70" s="29">
        <v>6.0000000000000001E-3</v>
      </c>
      <c r="R70" s="25" t="s">
        <v>31</v>
      </c>
      <c r="S70" s="25" t="s">
        <v>31</v>
      </c>
      <c r="T70" s="29" t="s">
        <v>40</v>
      </c>
    </row>
    <row r="71" spans="1:20">
      <c r="A71" s="1"/>
      <c r="B71" s="22">
        <v>68</v>
      </c>
      <c r="C71" s="23" t="s">
        <v>131</v>
      </c>
      <c r="D71" s="50" t="s">
        <v>115</v>
      </c>
      <c r="E71" s="25" t="s">
        <v>31</v>
      </c>
      <c r="F71" s="25" t="s">
        <v>31</v>
      </c>
      <c r="G71" s="25" t="s">
        <v>31</v>
      </c>
      <c r="H71" s="25" t="s">
        <v>31</v>
      </c>
      <c r="I71" s="25" t="s">
        <v>31</v>
      </c>
      <c r="J71" s="25" t="s">
        <v>31</v>
      </c>
      <c r="K71" s="29" t="s">
        <v>40</v>
      </c>
      <c r="L71" s="29">
        <v>0.08</v>
      </c>
      <c r="M71" s="29">
        <f>0.00115*1000</f>
        <v>1.1499999999999999</v>
      </c>
      <c r="N71" s="25" t="s">
        <v>31</v>
      </c>
      <c r="O71" s="25" t="s">
        <v>31</v>
      </c>
      <c r="P71" s="25" t="s">
        <v>31</v>
      </c>
      <c r="Q71" s="29">
        <v>7.1999999999999995E-2</v>
      </c>
      <c r="R71" s="25" t="s">
        <v>31</v>
      </c>
      <c r="S71" s="25" t="s">
        <v>31</v>
      </c>
      <c r="T71" s="29">
        <f>0.00016*1000</f>
        <v>0.16</v>
      </c>
    </row>
    <row r="72" spans="1:20">
      <c r="A72" s="1"/>
      <c r="B72" s="22">
        <v>69</v>
      </c>
      <c r="C72" s="23" t="s">
        <v>132</v>
      </c>
      <c r="D72" s="50" t="s">
        <v>115</v>
      </c>
      <c r="E72" s="25" t="s">
        <v>31</v>
      </c>
      <c r="F72" s="25" t="s">
        <v>31</v>
      </c>
      <c r="G72" s="25" t="s">
        <v>31</v>
      </c>
      <c r="H72" s="25" t="s">
        <v>31</v>
      </c>
      <c r="I72" s="25" t="s">
        <v>31</v>
      </c>
      <c r="J72" s="25" t="s">
        <v>31</v>
      </c>
      <c r="K72" s="29" t="s">
        <v>40</v>
      </c>
      <c r="L72" s="29">
        <v>2</v>
      </c>
      <c r="M72" s="29">
        <v>3.2</v>
      </c>
      <c r="N72" s="25" t="s">
        <v>31</v>
      </c>
      <c r="O72" s="25" t="s">
        <v>31</v>
      </c>
      <c r="P72" s="25" t="s">
        <v>31</v>
      </c>
      <c r="Q72" s="29">
        <v>0.33</v>
      </c>
      <c r="R72" s="25" t="s">
        <v>31</v>
      </c>
      <c r="S72" s="25" t="s">
        <v>31</v>
      </c>
      <c r="T72" s="29" t="s">
        <v>40</v>
      </c>
    </row>
    <row r="73" spans="1:20">
      <c r="A73" s="1"/>
      <c r="B73" s="22">
        <v>70</v>
      </c>
      <c r="C73" s="23" t="s">
        <v>134</v>
      </c>
      <c r="D73" s="50" t="s">
        <v>115</v>
      </c>
      <c r="E73" s="25" t="s">
        <v>31</v>
      </c>
      <c r="F73" s="25" t="s">
        <v>31</v>
      </c>
      <c r="G73" s="25" t="s">
        <v>31</v>
      </c>
      <c r="H73" s="25" t="s">
        <v>31</v>
      </c>
      <c r="I73" s="25" t="s">
        <v>31</v>
      </c>
      <c r="J73" s="25" t="s">
        <v>31</v>
      </c>
      <c r="K73" s="29">
        <v>1.3</v>
      </c>
      <c r="L73" s="29" t="s">
        <v>40</v>
      </c>
      <c r="M73" s="29">
        <f>0.0026*1000</f>
        <v>2.6</v>
      </c>
      <c r="N73" s="25" t="s">
        <v>31</v>
      </c>
      <c r="O73" s="25" t="s">
        <v>31</v>
      </c>
      <c r="P73" s="25" t="s">
        <v>31</v>
      </c>
      <c r="Q73" s="29">
        <f>0.00014*1000</f>
        <v>0.13999999999999999</v>
      </c>
      <c r="R73" s="25" t="s">
        <v>31</v>
      </c>
      <c r="S73" s="25" t="s">
        <v>31</v>
      </c>
      <c r="T73" s="29" t="s">
        <v>40</v>
      </c>
    </row>
    <row r="74" spans="1:20">
      <c r="A74" s="1"/>
      <c r="B74" s="22">
        <v>71</v>
      </c>
      <c r="C74" s="23" t="s">
        <v>135</v>
      </c>
      <c r="D74" s="50" t="s">
        <v>115</v>
      </c>
      <c r="E74" s="25" t="s">
        <v>31</v>
      </c>
      <c r="F74" s="25" t="s">
        <v>31</v>
      </c>
      <c r="G74" s="25" t="s">
        <v>31</v>
      </c>
      <c r="H74" s="25" t="s">
        <v>31</v>
      </c>
      <c r="I74" s="25" t="s">
        <v>31</v>
      </c>
      <c r="J74" s="25" t="s">
        <v>31</v>
      </c>
      <c r="K74" s="29" t="s">
        <v>40</v>
      </c>
      <c r="L74" s="29">
        <f>0.00104*1000</f>
        <v>1.0399999999999998</v>
      </c>
      <c r="M74" s="29">
        <f>0.00168*1000</f>
        <v>1.6800000000000002</v>
      </c>
      <c r="N74" s="25" t="s">
        <v>31</v>
      </c>
      <c r="O74" s="25" t="s">
        <v>31</v>
      </c>
      <c r="P74" s="25" t="s">
        <v>31</v>
      </c>
      <c r="Q74" s="29">
        <v>0.13200000000000001</v>
      </c>
      <c r="R74" s="25" t="s">
        <v>31</v>
      </c>
      <c r="S74" s="25" t="s">
        <v>31</v>
      </c>
      <c r="T74" s="29" t="s">
        <v>40</v>
      </c>
    </row>
    <row r="75" spans="1:20">
      <c r="A75" s="1"/>
      <c r="B75" s="22">
        <v>72</v>
      </c>
      <c r="C75" s="23" t="s">
        <v>136</v>
      </c>
      <c r="D75" s="50" t="s">
        <v>115</v>
      </c>
      <c r="E75" s="25" t="s">
        <v>31</v>
      </c>
      <c r="F75" s="25" t="s">
        <v>31</v>
      </c>
      <c r="G75" s="25" t="s">
        <v>31</v>
      </c>
      <c r="H75" s="25" t="s">
        <v>31</v>
      </c>
      <c r="I75" s="25" t="s">
        <v>31</v>
      </c>
      <c r="J75" s="25" t="s">
        <v>31</v>
      </c>
      <c r="K75" s="29" t="s">
        <v>40</v>
      </c>
      <c r="L75" s="29">
        <v>0.52</v>
      </c>
      <c r="M75" s="29">
        <v>0.75</v>
      </c>
      <c r="N75" s="25" t="s">
        <v>31</v>
      </c>
      <c r="O75" s="25" t="s">
        <v>31</v>
      </c>
      <c r="P75" s="25" t="s">
        <v>31</v>
      </c>
      <c r="Q75" s="29">
        <v>4.8000000000000001E-2</v>
      </c>
      <c r="R75" s="25" t="s">
        <v>31</v>
      </c>
      <c r="S75" s="25" t="s">
        <v>31</v>
      </c>
      <c r="T75" s="29" t="s">
        <v>40</v>
      </c>
    </row>
    <row r="76" spans="1:20">
      <c r="A76" s="1"/>
      <c r="B76" s="22">
        <v>73</v>
      </c>
      <c r="C76" s="23" t="s">
        <v>138</v>
      </c>
      <c r="D76" s="50" t="s">
        <v>115</v>
      </c>
      <c r="E76" s="25" t="s">
        <v>31</v>
      </c>
      <c r="F76" s="25" t="s">
        <v>31</v>
      </c>
      <c r="G76" s="25" t="s">
        <v>31</v>
      </c>
      <c r="H76" s="25" t="s">
        <v>31</v>
      </c>
      <c r="I76" s="25" t="s">
        <v>31</v>
      </c>
      <c r="J76" s="25" t="s">
        <v>31</v>
      </c>
      <c r="K76" s="29" t="s">
        <v>40</v>
      </c>
      <c r="L76" s="29">
        <f>0.0003*1000</f>
        <v>0.3</v>
      </c>
      <c r="M76" s="29">
        <f>0.0006*1000</f>
        <v>0.6</v>
      </c>
      <c r="N76" s="25" t="s">
        <v>31</v>
      </c>
      <c r="O76" s="25" t="s">
        <v>31</v>
      </c>
      <c r="P76" s="25" t="s">
        <v>31</v>
      </c>
      <c r="Q76" s="29">
        <f>0.00006*1000</f>
        <v>6.0000000000000005E-2</v>
      </c>
      <c r="R76" s="25" t="s">
        <v>31</v>
      </c>
      <c r="S76" s="25" t="s">
        <v>31</v>
      </c>
      <c r="T76" s="29">
        <f>0.00002*1000</f>
        <v>0.02</v>
      </c>
    </row>
    <row r="77" spans="1:20">
      <c r="A77" s="1"/>
      <c r="B77" s="22">
        <v>74</v>
      </c>
      <c r="C77" s="23" t="s">
        <v>139</v>
      </c>
      <c r="D77" s="50" t="s">
        <v>115</v>
      </c>
      <c r="E77" s="25" t="s">
        <v>31</v>
      </c>
      <c r="F77" s="25" t="s">
        <v>31</v>
      </c>
      <c r="G77" s="25" t="s">
        <v>31</v>
      </c>
      <c r="H77" s="25" t="s">
        <v>31</v>
      </c>
      <c r="I77" s="25" t="s">
        <v>31</v>
      </c>
      <c r="J77" s="25" t="s">
        <v>31</v>
      </c>
      <c r="K77" s="29" t="s">
        <v>40</v>
      </c>
      <c r="L77" s="29">
        <v>0.28999999999999998</v>
      </c>
      <c r="M77" s="29">
        <f>0.00049*1000</f>
        <v>0.49</v>
      </c>
      <c r="N77" s="25" t="s">
        <v>31</v>
      </c>
      <c r="O77" s="25" t="s">
        <v>31</v>
      </c>
      <c r="P77" s="25" t="s">
        <v>31</v>
      </c>
      <c r="Q77" s="29">
        <f>0.000036*1000</f>
        <v>3.6000000000000004E-2</v>
      </c>
      <c r="R77" s="25" t="s">
        <v>31</v>
      </c>
      <c r="S77" s="25" t="s">
        <v>31</v>
      </c>
      <c r="T77" s="29" t="s">
        <v>40</v>
      </c>
    </row>
    <row r="78" spans="1:20">
      <c r="A78" s="1"/>
      <c r="B78" s="22">
        <v>75</v>
      </c>
      <c r="C78" s="23" t="s">
        <v>140</v>
      </c>
      <c r="D78" s="50" t="s">
        <v>115</v>
      </c>
      <c r="E78" s="25" t="s">
        <v>31</v>
      </c>
      <c r="F78" s="25" t="s">
        <v>31</v>
      </c>
      <c r="G78" s="25" t="s">
        <v>31</v>
      </c>
      <c r="H78" s="25" t="s">
        <v>31</v>
      </c>
      <c r="I78" s="25" t="s">
        <v>31</v>
      </c>
      <c r="J78" s="25" t="s">
        <v>31</v>
      </c>
      <c r="K78" s="29" t="s">
        <v>40</v>
      </c>
      <c r="L78" s="29">
        <f>0.00119*1000</f>
        <v>1.1900000000000002</v>
      </c>
      <c r="M78" s="29">
        <f>0.00078*1000</f>
        <v>0.78</v>
      </c>
      <c r="N78" s="25" t="s">
        <v>31</v>
      </c>
      <c r="O78" s="25" t="s">
        <v>31</v>
      </c>
      <c r="P78" s="25" t="s">
        <v>31</v>
      </c>
      <c r="Q78" s="29">
        <f>0.00005*1000</f>
        <v>0.05</v>
      </c>
      <c r="R78" s="25" t="s">
        <v>31</v>
      </c>
      <c r="S78" s="25" t="s">
        <v>31</v>
      </c>
      <c r="T78" s="29" t="s">
        <v>40</v>
      </c>
    </row>
    <row r="79" spans="1:20">
      <c r="A79" s="1"/>
      <c r="B79" s="22">
        <v>76</v>
      </c>
      <c r="C79" s="53" t="s">
        <v>142</v>
      </c>
      <c r="D79" s="50" t="s">
        <v>115</v>
      </c>
      <c r="E79" s="51" t="s">
        <v>31</v>
      </c>
      <c r="F79" s="25" t="s">
        <v>31</v>
      </c>
      <c r="G79" s="25" t="s">
        <v>31</v>
      </c>
      <c r="H79" s="25" t="s">
        <v>31</v>
      </c>
      <c r="I79" s="25" t="s">
        <v>31</v>
      </c>
      <c r="J79" s="25" t="s">
        <v>31</v>
      </c>
      <c r="K79" s="25" t="s">
        <v>31</v>
      </c>
      <c r="L79" s="29">
        <v>0.23</v>
      </c>
      <c r="M79" s="25" t="s">
        <v>31</v>
      </c>
      <c r="N79" s="39" t="s">
        <v>40</v>
      </c>
      <c r="O79" s="51" t="s">
        <v>31</v>
      </c>
      <c r="P79" s="25" t="s">
        <v>31</v>
      </c>
      <c r="Q79" s="25" t="s">
        <v>31</v>
      </c>
      <c r="R79" s="29">
        <v>0.18</v>
      </c>
      <c r="S79" s="25" t="s">
        <v>31</v>
      </c>
      <c r="T79" s="25" t="s">
        <v>31</v>
      </c>
    </row>
    <row r="80" spans="1:20">
      <c r="A80" s="1"/>
      <c r="B80" s="22">
        <v>77</v>
      </c>
      <c r="C80" s="23" t="s">
        <v>143</v>
      </c>
      <c r="D80" s="54" t="s">
        <v>144</v>
      </c>
      <c r="E80" s="51">
        <f>0.0018*1000</f>
        <v>1.8</v>
      </c>
      <c r="F80" s="25" t="s">
        <v>31</v>
      </c>
      <c r="G80" s="25" t="s">
        <v>31</v>
      </c>
      <c r="H80" s="25" t="s">
        <v>31</v>
      </c>
      <c r="I80" s="25" t="s">
        <v>31</v>
      </c>
      <c r="J80" s="25" t="s">
        <v>31</v>
      </c>
      <c r="K80" s="25" t="s">
        <v>31</v>
      </c>
      <c r="L80" s="29" t="s">
        <v>40</v>
      </c>
      <c r="M80" s="25" t="s">
        <v>31</v>
      </c>
      <c r="N80" s="29">
        <f>0.0027*1000</f>
        <v>2.7</v>
      </c>
      <c r="O80" s="51">
        <f>0.00044*1000</f>
        <v>0.44</v>
      </c>
      <c r="P80" s="25" t="s">
        <v>31</v>
      </c>
      <c r="Q80" s="25" t="s">
        <v>31</v>
      </c>
      <c r="R80" s="39" t="s">
        <v>40</v>
      </c>
      <c r="S80" s="25" t="s">
        <v>31</v>
      </c>
      <c r="T80" s="25" t="s">
        <v>31</v>
      </c>
    </row>
    <row r="81" spans="1:20">
      <c r="A81" s="1"/>
      <c r="B81" s="22">
        <v>78</v>
      </c>
      <c r="C81" s="23" t="s">
        <v>145</v>
      </c>
      <c r="D81" s="54" t="s">
        <v>144</v>
      </c>
      <c r="E81" s="51">
        <v>3.8</v>
      </c>
      <c r="F81" s="25" t="s">
        <v>31</v>
      </c>
      <c r="G81" s="25" t="s">
        <v>31</v>
      </c>
      <c r="H81" s="25" t="s">
        <v>31</v>
      </c>
      <c r="I81" s="25" t="s">
        <v>31</v>
      </c>
      <c r="J81" s="25" t="s">
        <v>31</v>
      </c>
      <c r="K81" s="25" t="s">
        <v>31</v>
      </c>
      <c r="L81" s="29" t="s">
        <v>40</v>
      </c>
      <c r="M81" s="25" t="s">
        <v>31</v>
      </c>
      <c r="N81" s="29">
        <v>5.6</v>
      </c>
      <c r="O81" s="51">
        <v>0.96</v>
      </c>
      <c r="P81" s="25" t="s">
        <v>31</v>
      </c>
      <c r="Q81" s="25" t="s">
        <v>31</v>
      </c>
      <c r="R81" s="39" t="s">
        <v>40</v>
      </c>
      <c r="S81" s="25" t="s">
        <v>31</v>
      </c>
      <c r="T81" s="25" t="s">
        <v>31</v>
      </c>
    </row>
    <row r="82" spans="1:20">
      <c r="A82" s="1"/>
      <c r="B82" s="22">
        <v>79</v>
      </c>
      <c r="C82" s="6">
        <v>9262</v>
      </c>
      <c r="D82" s="54" t="s">
        <v>144</v>
      </c>
      <c r="E82" s="51">
        <v>3.2</v>
      </c>
      <c r="F82" s="25" t="s">
        <v>31</v>
      </c>
      <c r="G82" s="25" t="s">
        <v>31</v>
      </c>
      <c r="H82" s="25" t="s">
        <v>31</v>
      </c>
      <c r="I82" s="25" t="s">
        <v>31</v>
      </c>
      <c r="J82" s="25" t="s">
        <v>31</v>
      </c>
      <c r="K82" s="25" t="s">
        <v>31</v>
      </c>
      <c r="L82" s="29" t="s">
        <v>40</v>
      </c>
      <c r="M82" s="25" t="s">
        <v>31</v>
      </c>
      <c r="N82" s="29">
        <v>4.3</v>
      </c>
      <c r="O82" s="51">
        <v>0.6</v>
      </c>
      <c r="P82" s="25" t="s">
        <v>31</v>
      </c>
      <c r="Q82" s="25" t="s">
        <v>31</v>
      </c>
      <c r="R82" s="39" t="s">
        <v>40</v>
      </c>
      <c r="S82" s="25" t="s">
        <v>31</v>
      </c>
      <c r="T82" s="25" t="s">
        <v>31</v>
      </c>
    </row>
    <row r="83" spans="1:20">
      <c r="A83" s="1"/>
      <c r="B83" s="22">
        <v>80</v>
      </c>
      <c r="C83" s="6">
        <v>9263</v>
      </c>
      <c r="D83" s="54" t="s">
        <v>144</v>
      </c>
      <c r="E83" s="51">
        <v>1.3</v>
      </c>
      <c r="F83" s="25" t="s">
        <v>31</v>
      </c>
      <c r="G83" s="25" t="s">
        <v>31</v>
      </c>
      <c r="H83" s="25" t="s">
        <v>31</v>
      </c>
      <c r="I83" s="25" t="s">
        <v>31</v>
      </c>
      <c r="J83" s="25" t="s">
        <v>31</v>
      </c>
      <c r="K83" s="25" t="s">
        <v>31</v>
      </c>
      <c r="L83" s="29" t="s">
        <v>40</v>
      </c>
      <c r="M83" s="25" t="s">
        <v>31</v>
      </c>
      <c r="N83" s="29">
        <v>1.8</v>
      </c>
      <c r="O83" s="51">
        <v>0.3</v>
      </c>
      <c r="P83" s="25" t="s">
        <v>31</v>
      </c>
      <c r="Q83" s="25" t="s">
        <v>31</v>
      </c>
      <c r="R83" s="39" t="s">
        <v>40</v>
      </c>
      <c r="S83" s="25" t="s">
        <v>31</v>
      </c>
      <c r="T83" s="25" t="s">
        <v>31</v>
      </c>
    </row>
    <row r="84" spans="1:20">
      <c r="A84" s="1"/>
      <c r="B84" s="22">
        <v>81</v>
      </c>
      <c r="C84" s="6">
        <v>9265</v>
      </c>
      <c r="D84" s="54" t="s">
        <v>144</v>
      </c>
      <c r="E84" s="51">
        <f>0.000468*1000</f>
        <v>0.46799999999999997</v>
      </c>
      <c r="F84" s="25" t="s">
        <v>31</v>
      </c>
      <c r="G84" s="25" t="s">
        <v>31</v>
      </c>
      <c r="H84" s="25" t="s">
        <v>31</v>
      </c>
      <c r="I84" s="25" t="s">
        <v>31</v>
      </c>
      <c r="J84" s="25" t="s">
        <v>31</v>
      </c>
      <c r="K84" s="25" t="s">
        <v>31</v>
      </c>
      <c r="L84" s="29" t="s">
        <v>40</v>
      </c>
      <c r="M84" s="25" t="s">
        <v>31</v>
      </c>
      <c r="N84" s="29">
        <f>0.00067*1000</f>
        <v>0.67</v>
      </c>
      <c r="O84" s="51">
        <f>0.0001*1000</f>
        <v>0.1</v>
      </c>
      <c r="P84" s="25" t="s">
        <v>31</v>
      </c>
      <c r="Q84" s="25" t="s">
        <v>31</v>
      </c>
      <c r="R84" s="39" t="s">
        <v>40</v>
      </c>
      <c r="S84" s="25" t="s">
        <v>31</v>
      </c>
      <c r="T84" s="25" t="s">
        <v>31</v>
      </c>
    </row>
    <row r="85" spans="1:20">
      <c r="A85" s="1"/>
      <c r="B85" s="46">
        <v>82</v>
      </c>
      <c r="C85" s="33" t="s">
        <v>146</v>
      </c>
      <c r="D85" s="47" t="s">
        <v>87</v>
      </c>
      <c r="E85" s="29">
        <v>89</v>
      </c>
      <c r="F85" s="25" t="s">
        <v>31</v>
      </c>
      <c r="G85" s="25" t="s">
        <v>31</v>
      </c>
      <c r="H85" s="25" t="s">
        <v>31</v>
      </c>
      <c r="I85" s="25" t="s">
        <v>31</v>
      </c>
      <c r="J85" s="25" t="s">
        <v>31</v>
      </c>
      <c r="K85" s="25" t="s">
        <v>31</v>
      </c>
      <c r="L85" s="25" t="s">
        <v>31</v>
      </c>
      <c r="M85" s="25" t="s">
        <v>31</v>
      </c>
      <c r="N85" s="25" t="s">
        <v>31</v>
      </c>
      <c r="O85" s="25" t="s">
        <v>31</v>
      </c>
      <c r="P85" s="25" t="s">
        <v>31</v>
      </c>
      <c r="Q85" s="25" t="s">
        <v>31</v>
      </c>
      <c r="R85" s="25" t="s">
        <v>31</v>
      </c>
      <c r="S85" s="25" t="s">
        <v>31</v>
      </c>
      <c r="T85" s="25" t="s">
        <v>31</v>
      </c>
    </row>
    <row r="86" spans="1:20">
      <c r="A86" s="1"/>
      <c r="B86" s="70"/>
      <c r="C86" s="71"/>
      <c r="D86" s="74"/>
      <c r="E86" s="72"/>
      <c r="F86" s="73"/>
      <c r="G86" s="73"/>
      <c r="H86" s="73"/>
      <c r="I86" s="73"/>
      <c r="J86" s="73"/>
      <c r="K86" s="73"/>
      <c r="L86" s="73"/>
      <c r="M86" s="73"/>
      <c r="N86" s="73"/>
      <c r="O86" s="73"/>
      <c r="P86" s="73"/>
      <c r="Q86" s="73"/>
      <c r="R86" s="73"/>
      <c r="S86" s="73"/>
      <c r="T86" s="73"/>
    </row>
    <row r="87" spans="1:20">
      <c r="A87" s="1"/>
      <c r="B87" s="1"/>
      <c r="C87" s="67" t="s">
        <v>170</v>
      </c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</row>
    <row r="88" spans="1:20">
      <c r="A88" s="1"/>
      <c r="B88" s="1"/>
      <c r="C88" s="67" t="s">
        <v>171</v>
      </c>
      <c r="D88" s="1"/>
      <c r="E88" s="1"/>
      <c r="F88" s="1"/>
      <c r="G88" s="1"/>
      <c r="H88" s="1"/>
      <c r="I88" s="1"/>
      <c r="K88" s="1"/>
      <c r="L88" s="1"/>
      <c r="M88" s="1"/>
      <c r="N88" s="1"/>
      <c r="O88" s="1"/>
      <c r="P88" s="1"/>
      <c r="Q88" s="1"/>
      <c r="R88" s="1"/>
      <c r="S88" s="1"/>
      <c r="T88" s="1"/>
    </row>
    <row r="89" spans="1:20">
      <c r="A89" s="1"/>
      <c r="B89" s="1"/>
      <c r="C89" s="67" t="s">
        <v>172</v>
      </c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</row>
    <row r="90" spans="1:20">
      <c r="A90" s="1"/>
      <c r="B90" s="1"/>
      <c r="C90" s="67" t="s">
        <v>173</v>
      </c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</row>
    <row r="91" spans="1:20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</row>
    <row r="92" spans="1:20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</row>
    <row r="93" spans="1:20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</row>
    <row r="94" spans="1:20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AB109"/>
  <sheetViews>
    <sheetView tabSelected="1" view="pageBreakPreview" zoomScale="85" zoomScaleNormal="70" zoomScaleSheetLayoutView="85" workbookViewId="0">
      <pane xSplit="4" ySplit="3" topLeftCell="O40" activePane="bottomRight" state="frozen"/>
      <selection pane="topRight" activeCell="E1" sqref="E1"/>
      <selection pane="bottomLeft" activeCell="A4" sqref="A4"/>
      <selection pane="bottomRight" activeCell="H64" sqref="H64"/>
    </sheetView>
  </sheetViews>
  <sheetFormatPr defaultColWidth="9" defaultRowHeight="13.8"/>
  <cols>
    <col min="1" max="1" width="3.21875" style="68" customWidth="1"/>
    <col min="2" max="2" width="6.6640625" style="3" customWidth="1"/>
    <col min="3" max="3" width="9" style="3"/>
    <col min="4" max="4" width="13.6640625" style="3" customWidth="1"/>
    <col min="5" max="5" width="9" style="3" bestFit="1" customWidth="1"/>
    <col min="6" max="7" width="8.88671875" style="3" bestFit="1" customWidth="1"/>
    <col min="8" max="8" width="8.33203125" style="3" bestFit="1" customWidth="1"/>
    <col min="9" max="9" width="9.6640625" style="3" bestFit="1" customWidth="1"/>
    <col min="10" max="10" width="8.33203125" style="3" bestFit="1" customWidth="1"/>
    <col min="11" max="11" width="9" style="3"/>
    <col min="12" max="14" width="10.33203125" style="3" bestFit="1" customWidth="1"/>
    <col min="15" max="16" width="11.33203125" style="3" customWidth="1"/>
    <col min="17" max="17" width="10.6640625" style="3" bestFit="1" customWidth="1"/>
    <col min="18" max="23" width="11.33203125" style="3" customWidth="1"/>
    <col min="24" max="25" width="11.21875" style="3" customWidth="1"/>
    <col min="26" max="26" width="9" style="3"/>
    <col min="27" max="27" width="8.33203125" style="69" bestFit="1" customWidth="1"/>
    <col min="28" max="28" width="29.88671875" style="3" customWidth="1"/>
    <col min="29" max="16384" width="9" style="3"/>
  </cols>
  <sheetData>
    <row r="1" spans="1:28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2"/>
    </row>
    <row r="2" spans="1:28" s="5" customFormat="1">
      <c r="A2" s="1"/>
      <c r="B2" s="1"/>
      <c r="C2" s="1"/>
      <c r="D2" s="1"/>
      <c r="E2" s="1"/>
      <c r="F2" s="1" t="s">
        <v>0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4" t="s">
        <v>1</v>
      </c>
      <c r="Z2" s="75">
        <v>42746</v>
      </c>
      <c r="AA2" s="75"/>
    </row>
    <row r="3" spans="1:28" s="21" customFormat="1" ht="27" customHeight="1">
      <c r="A3" s="1"/>
      <c r="B3" s="6" t="s">
        <v>2</v>
      </c>
      <c r="C3" s="6" t="s">
        <v>3</v>
      </c>
      <c r="D3" s="6" t="s">
        <v>4</v>
      </c>
      <c r="E3" s="7" t="s">
        <v>5</v>
      </c>
      <c r="F3" s="8" t="s">
        <v>6</v>
      </c>
      <c r="G3" s="9" t="s">
        <v>7</v>
      </c>
      <c r="H3" s="9" t="s">
        <v>8</v>
      </c>
      <c r="I3" s="8" t="s">
        <v>9</v>
      </c>
      <c r="J3" s="8" t="s">
        <v>10</v>
      </c>
      <c r="K3" s="10" t="s">
        <v>11</v>
      </c>
      <c r="L3" s="11" t="s">
        <v>12</v>
      </c>
      <c r="M3" s="11" t="s">
        <v>13</v>
      </c>
      <c r="N3" s="11" t="s">
        <v>14</v>
      </c>
      <c r="O3" s="11" t="s">
        <v>15</v>
      </c>
      <c r="P3" s="11" t="s">
        <v>16</v>
      </c>
      <c r="Q3" s="12" t="s">
        <v>17</v>
      </c>
      <c r="R3" s="13" t="s">
        <v>18</v>
      </c>
      <c r="S3" s="13" t="s">
        <v>19</v>
      </c>
      <c r="T3" s="14" t="s">
        <v>20</v>
      </c>
      <c r="U3" s="15" t="s">
        <v>21</v>
      </c>
      <c r="V3" s="15" t="s">
        <v>22</v>
      </c>
      <c r="W3" s="15" t="s">
        <v>23</v>
      </c>
      <c r="X3" s="16" t="s">
        <v>24</v>
      </c>
      <c r="Y3" s="17" t="s">
        <v>25</v>
      </c>
      <c r="Z3" s="18" t="s">
        <v>26</v>
      </c>
      <c r="AA3" s="19" t="s">
        <v>27</v>
      </c>
      <c r="AB3" s="20" t="s">
        <v>28</v>
      </c>
    </row>
    <row r="4" spans="1:28" s="28" customFormat="1" ht="13.2">
      <c r="A4" s="1"/>
      <c r="B4" s="22">
        <v>1</v>
      </c>
      <c r="C4" s="23" t="s">
        <v>29</v>
      </c>
      <c r="D4" s="24" t="s">
        <v>30</v>
      </c>
      <c r="E4" s="6">
        <v>100</v>
      </c>
      <c r="F4" s="25" t="s">
        <v>31</v>
      </c>
      <c r="G4" s="25" t="s">
        <v>31</v>
      </c>
      <c r="H4" s="25" t="s">
        <v>31</v>
      </c>
      <c r="I4" s="25" t="s">
        <v>31</v>
      </c>
      <c r="J4" s="25" t="s">
        <v>31</v>
      </c>
      <c r="K4" s="25" t="s">
        <v>31</v>
      </c>
      <c r="L4" s="25" t="s">
        <v>31</v>
      </c>
      <c r="M4" s="25" t="s">
        <v>31</v>
      </c>
      <c r="N4" s="25" t="s">
        <v>31</v>
      </c>
      <c r="O4" s="25" t="s">
        <v>31</v>
      </c>
      <c r="P4" s="25" t="s">
        <v>31</v>
      </c>
      <c r="Q4" s="25" t="s">
        <v>31</v>
      </c>
      <c r="R4" s="25" t="s">
        <v>31</v>
      </c>
      <c r="S4" s="25" t="s">
        <v>31</v>
      </c>
      <c r="T4" s="25" t="s">
        <v>31</v>
      </c>
      <c r="U4" s="25" t="s">
        <v>31</v>
      </c>
      <c r="V4" s="25" t="s">
        <v>31</v>
      </c>
      <c r="W4" s="25" t="s">
        <v>31</v>
      </c>
      <c r="X4" s="25" t="s">
        <v>31</v>
      </c>
      <c r="Y4" s="25" t="s">
        <v>31</v>
      </c>
      <c r="Z4" s="25" t="s">
        <v>31</v>
      </c>
      <c r="AA4" s="26" t="s">
        <v>31</v>
      </c>
      <c r="AB4" s="27"/>
    </row>
    <row r="5" spans="1:28" s="28" customFormat="1" ht="13.2">
      <c r="A5" s="1"/>
      <c r="B5" s="22">
        <v>2</v>
      </c>
      <c r="C5" s="23" t="s">
        <v>32</v>
      </c>
      <c r="D5" s="24" t="s">
        <v>33</v>
      </c>
      <c r="E5" s="6">
        <v>100</v>
      </c>
      <c r="F5" s="25" t="s">
        <v>31</v>
      </c>
      <c r="G5" s="25" t="s">
        <v>31</v>
      </c>
      <c r="H5" s="25" t="s">
        <v>31</v>
      </c>
      <c r="I5" s="25" t="s">
        <v>31</v>
      </c>
      <c r="J5" s="25" t="s">
        <v>31</v>
      </c>
      <c r="K5" s="25" t="s">
        <v>31</v>
      </c>
      <c r="L5" s="25" t="s">
        <v>31</v>
      </c>
      <c r="M5" s="25" t="s">
        <v>31</v>
      </c>
      <c r="N5" s="25" t="s">
        <v>31</v>
      </c>
      <c r="O5" s="29">
        <f>0.00062*1000</f>
        <v>0.62</v>
      </c>
      <c r="P5" s="25" t="s">
        <v>31</v>
      </c>
      <c r="Q5" s="25" t="s">
        <v>31</v>
      </c>
      <c r="R5" s="29">
        <v>2.5000000000000001E-2</v>
      </c>
      <c r="S5" s="25" t="s">
        <v>31</v>
      </c>
      <c r="T5" s="25" t="s">
        <v>31</v>
      </c>
      <c r="U5" s="25" t="s">
        <v>31</v>
      </c>
      <c r="V5" s="25" t="s">
        <v>31</v>
      </c>
      <c r="W5" s="25" t="s">
        <v>31</v>
      </c>
      <c r="X5" s="29">
        <f>0.00116*1000</f>
        <v>1.1599999999999999</v>
      </c>
      <c r="Y5" s="25" t="s">
        <v>31</v>
      </c>
      <c r="Z5" s="29">
        <f>0.03*1000</f>
        <v>30</v>
      </c>
      <c r="AA5" s="30">
        <v>16.495000000000001</v>
      </c>
      <c r="AB5" s="27"/>
    </row>
    <row r="6" spans="1:28" s="28" customFormat="1" ht="13.2">
      <c r="A6" s="1"/>
      <c r="B6" s="22">
        <v>3</v>
      </c>
      <c r="C6" s="23" t="s">
        <v>34</v>
      </c>
      <c r="D6" s="24" t="s">
        <v>35</v>
      </c>
      <c r="E6" s="6">
        <v>100</v>
      </c>
      <c r="F6" s="31">
        <f>0.00036*1000</f>
        <v>0.36000000000000004</v>
      </c>
      <c r="G6" s="31">
        <f>0.00092*1000</f>
        <v>0.92</v>
      </c>
      <c r="H6" s="25" t="s">
        <v>31</v>
      </c>
      <c r="I6" s="25" t="s">
        <v>31</v>
      </c>
      <c r="J6" s="25" t="s">
        <v>31</v>
      </c>
      <c r="K6" s="25" t="s">
        <v>31</v>
      </c>
      <c r="L6" s="25" t="s">
        <v>31</v>
      </c>
      <c r="M6" s="25" t="s">
        <v>31</v>
      </c>
      <c r="N6" s="25" t="s">
        <v>31</v>
      </c>
      <c r="O6" s="25" t="s">
        <v>31</v>
      </c>
      <c r="P6" s="25" t="s">
        <v>31</v>
      </c>
      <c r="Q6" s="31">
        <f>0.0016*1000</f>
        <v>1.6</v>
      </c>
      <c r="R6" s="25" t="s">
        <v>31</v>
      </c>
      <c r="S6" s="25" t="s">
        <v>31</v>
      </c>
      <c r="T6" s="25" t="s">
        <v>31</v>
      </c>
      <c r="U6" s="25" t="s">
        <v>31</v>
      </c>
      <c r="V6" s="25" t="s">
        <v>31</v>
      </c>
      <c r="W6" s="25" t="s">
        <v>31</v>
      </c>
      <c r="X6" s="25" t="s">
        <v>31</v>
      </c>
      <c r="Y6" s="25" t="s">
        <v>31</v>
      </c>
      <c r="Z6" s="25" t="s">
        <v>31</v>
      </c>
      <c r="AA6" s="26" t="s">
        <v>31</v>
      </c>
      <c r="AB6" s="27"/>
    </row>
    <row r="7" spans="1:28" s="28" customFormat="1" ht="13.2">
      <c r="A7" s="1"/>
      <c r="B7" s="22">
        <v>4</v>
      </c>
      <c r="C7" s="23" t="s">
        <v>36</v>
      </c>
      <c r="D7" s="24" t="s">
        <v>37</v>
      </c>
      <c r="E7" s="6">
        <v>100</v>
      </c>
      <c r="F7" s="25" t="s">
        <v>31</v>
      </c>
      <c r="G7" s="29">
        <v>2.5649999999999999</v>
      </c>
      <c r="H7" s="25" t="s">
        <v>31</v>
      </c>
      <c r="I7" s="25" t="s">
        <v>31</v>
      </c>
      <c r="J7" s="25" t="s">
        <v>31</v>
      </c>
      <c r="K7" s="25" t="s">
        <v>31</v>
      </c>
      <c r="L7" s="25" t="s">
        <v>31</v>
      </c>
      <c r="M7" s="25" t="s">
        <v>31</v>
      </c>
      <c r="N7" s="25" t="s">
        <v>31</v>
      </c>
      <c r="O7" s="25" t="s">
        <v>31</v>
      </c>
      <c r="P7" s="25" t="s">
        <v>31</v>
      </c>
      <c r="Q7" s="29">
        <v>1.33</v>
      </c>
      <c r="R7" s="25" t="s">
        <v>31</v>
      </c>
      <c r="S7" s="25" t="s">
        <v>31</v>
      </c>
      <c r="T7" s="25" t="s">
        <v>31</v>
      </c>
      <c r="U7" s="25" t="s">
        <v>31</v>
      </c>
      <c r="V7" s="25" t="s">
        <v>31</v>
      </c>
      <c r="W7" s="25" t="s">
        <v>31</v>
      </c>
      <c r="X7" s="25" t="s">
        <v>31</v>
      </c>
      <c r="Y7" s="25" t="s">
        <v>31</v>
      </c>
      <c r="Z7" s="25" t="s">
        <v>31</v>
      </c>
      <c r="AA7" s="30">
        <v>0.105</v>
      </c>
      <c r="AB7" s="27"/>
    </row>
    <row r="8" spans="1:28" s="28" customFormat="1" ht="13.2">
      <c r="A8" s="1"/>
      <c r="B8" s="22">
        <v>5</v>
      </c>
      <c r="C8" s="23" t="s">
        <v>38</v>
      </c>
      <c r="D8" s="24" t="s">
        <v>37</v>
      </c>
      <c r="E8" s="6">
        <v>100</v>
      </c>
      <c r="F8" s="31">
        <v>0.3</v>
      </c>
      <c r="G8" s="31">
        <v>2.7</v>
      </c>
      <c r="H8" s="25" t="s">
        <v>31</v>
      </c>
      <c r="I8" s="25" t="s">
        <v>31</v>
      </c>
      <c r="J8" s="25" t="s">
        <v>31</v>
      </c>
      <c r="K8" s="25" t="s">
        <v>31</v>
      </c>
      <c r="L8" s="25" t="s">
        <v>31</v>
      </c>
      <c r="M8" s="25" t="s">
        <v>31</v>
      </c>
      <c r="N8" s="25" t="s">
        <v>31</v>
      </c>
      <c r="O8" s="25" t="s">
        <v>31</v>
      </c>
      <c r="P8" s="25" t="s">
        <v>31</v>
      </c>
      <c r="Q8" s="31">
        <v>1.2</v>
      </c>
      <c r="R8" s="25" t="s">
        <v>31</v>
      </c>
      <c r="S8" s="25" t="s">
        <v>31</v>
      </c>
      <c r="T8" s="25" t="s">
        <v>31</v>
      </c>
      <c r="U8" s="25" t="s">
        <v>31</v>
      </c>
      <c r="V8" s="25" t="s">
        <v>31</v>
      </c>
      <c r="W8" s="25" t="s">
        <v>31</v>
      </c>
      <c r="X8" s="25" t="s">
        <v>31</v>
      </c>
      <c r="Y8" s="25" t="s">
        <v>31</v>
      </c>
      <c r="Z8" s="25" t="s">
        <v>31</v>
      </c>
      <c r="AA8" s="30">
        <v>10.5</v>
      </c>
      <c r="AB8" s="27"/>
    </row>
    <row r="9" spans="1:28" s="28" customFormat="1" ht="13.2">
      <c r="A9" s="1"/>
      <c r="B9" s="22">
        <v>6</v>
      </c>
      <c r="C9" s="23" t="s">
        <v>39</v>
      </c>
      <c r="D9" s="24" t="s">
        <v>37</v>
      </c>
      <c r="E9" s="6">
        <v>100</v>
      </c>
      <c r="F9" s="31">
        <f>0.00028*1000</f>
        <v>0.27999999999999997</v>
      </c>
      <c r="G9" s="31">
        <f>0.00206*1000</f>
        <v>2.06</v>
      </c>
      <c r="H9" s="25" t="s">
        <v>31</v>
      </c>
      <c r="I9" s="25" t="s">
        <v>31</v>
      </c>
      <c r="J9" s="25" t="s">
        <v>31</v>
      </c>
      <c r="K9" s="25" t="s">
        <v>31</v>
      </c>
      <c r="L9" s="25" t="s">
        <v>31</v>
      </c>
      <c r="M9" s="25" t="s">
        <v>31</v>
      </c>
      <c r="N9" s="25" t="s">
        <v>31</v>
      </c>
      <c r="O9" s="25" t="s">
        <v>31</v>
      </c>
      <c r="P9" s="25" t="s">
        <v>31</v>
      </c>
      <c r="Q9" s="31">
        <f>0.00112*1000</f>
        <v>1.1199999999999999</v>
      </c>
      <c r="R9" s="25" t="s">
        <v>31</v>
      </c>
      <c r="S9" s="25" t="s">
        <v>31</v>
      </c>
      <c r="T9" s="25" t="s">
        <v>31</v>
      </c>
      <c r="U9" s="25" t="s">
        <v>31</v>
      </c>
      <c r="V9" s="25" t="s">
        <v>31</v>
      </c>
      <c r="W9" s="25" t="s">
        <v>31</v>
      </c>
      <c r="X9" s="25" t="s">
        <v>31</v>
      </c>
      <c r="Y9" s="25" t="s">
        <v>31</v>
      </c>
      <c r="Z9" s="25" t="s">
        <v>31</v>
      </c>
      <c r="AA9" s="32" t="s">
        <v>40</v>
      </c>
      <c r="AB9" s="27"/>
    </row>
    <row r="10" spans="1:28" s="28" customFormat="1" ht="13.2">
      <c r="A10" s="1"/>
      <c r="B10" s="22">
        <v>7</v>
      </c>
      <c r="C10" s="23" t="s">
        <v>41</v>
      </c>
      <c r="D10" s="24" t="s">
        <v>37</v>
      </c>
      <c r="E10" s="6">
        <v>100</v>
      </c>
      <c r="F10" s="29">
        <f>0.00026*1000</f>
        <v>0.25999999999999995</v>
      </c>
      <c r="G10" s="31">
        <f>0.00177*1000</f>
        <v>1.77</v>
      </c>
      <c r="H10" s="25" t="s">
        <v>31</v>
      </c>
      <c r="I10" s="25" t="s">
        <v>31</v>
      </c>
      <c r="J10" s="25" t="s">
        <v>31</v>
      </c>
      <c r="K10" s="25" t="s">
        <v>31</v>
      </c>
      <c r="L10" s="25" t="s">
        <v>31</v>
      </c>
      <c r="M10" s="25" t="s">
        <v>31</v>
      </c>
      <c r="N10" s="25" t="s">
        <v>31</v>
      </c>
      <c r="O10" s="25" t="s">
        <v>31</v>
      </c>
      <c r="P10" s="25" t="s">
        <v>31</v>
      </c>
      <c r="Q10" s="31">
        <f>0.00094*1000</f>
        <v>0.94</v>
      </c>
      <c r="R10" s="25" t="s">
        <v>31</v>
      </c>
      <c r="S10" s="25" t="s">
        <v>31</v>
      </c>
      <c r="T10" s="25" t="s">
        <v>31</v>
      </c>
      <c r="U10" s="25" t="s">
        <v>31</v>
      </c>
      <c r="V10" s="25" t="s">
        <v>31</v>
      </c>
      <c r="W10" s="25" t="s">
        <v>31</v>
      </c>
      <c r="X10" s="25" t="s">
        <v>31</v>
      </c>
      <c r="Y10" s="25" t="s">
        <v>31</v>
      </c>
      <c r="Z10" s="25" t="s">
        <v>31</v>
      </c>
      <c r="AA10" s="30">
        <f>0.00003*1000</f>
        <v>3.0000000000000002E-2</v>
      </c>
      <c r="AB10" s="27"/>
    </row>
    <row r="11" spans="1:28" s="28" customFormat="1" ht="13.2">
      <c r="A11" s="1"/>
      <c r="B11" s="22">
        <v>8</v>
      </c>
      <c r="C11" s="23" t="s">
        <v>42</v>
      </c>
      <c r="D11" s="24" t="s">
        <v>37</v>
      </c>
      <c r="E11" s="6">
        <v>100</v>
      </c>
      <c r="F11" s="29">
        <f>0.00113*1000</f>
        <v>1.1299999999999999</v>
      </c>
      <c r="G11" s="25" t="s">
        <v>31</v>
      </c>
      <c r="H11" s="25" t="s">
        <v>31</v>
      </c>
      <c r="I11" s="25" t="s">
        <v>31</v>
      </c>
      <c r="J11" s="25" t="s">
        <v>31</v>
      </c>
      <c r="K11" s="25" t="s">
        <v>31</v>
      </c>
      <c r="L11" s="25" t="s">
        <v>31</v>
      </c>
      <c r="M11" s="25" t="s">
        <v>31</v>
      </c>
      <c r="N11" s="31">
        <v>0.42</v>
      </c>
      <c r="O11" s="25" t="s">
        <v>31</v>
      </c>
      <c r="P11" s="25" t="s">
        <v>31</v>
      </c>
      <c r="Q11" s="25" t="s">
        <v>31</v>
      </c>
      <c r="R11" s="25" t="s">
        <v>31</v>
      </c>
      <c r="S11" s="25" t="s">
        <v>31</v>
      </c>
      <c r="T11" s="31">
        <f>0.00016*1000</f>
        <v>0.16</v>
      </c>
      <c r="U11" s="25" t="s">
        <v>31</v>
      </c>
      <c r="V11" s="25" t="s">
        <v>31</v>
      </c>
      <c r="W11" s="25" t="s">
        <v>31</v>
      </c>
      <c r="X11" s="25" t="s">
        <v>31</v>
      </c>
      <c r="Y11" s="25" t="s">
        <v>31</v>
      </c>
      <c r="Z11" s="25" t="s">
        <v>31</v>
      </c>
      <c r="AA11" s="30">
        <f>0.00009*1000</f>
        <v>9.0000000000000011E-2</v>
      </c>
      <c r="AB11" s="27"/>
    </row>
    <row r="12" spans="1:28" s="28" customFormat="1" ht="13.2">
      <c r="A12" s="1"/>
      <c r="B12" s="22">
        <v>9</v>
      </c>
      <c r="C12" s="23" t="s">
        <v>43</v>
      </c>
      <c r="D12" s="24" t="s">
        <v>35</v>
      </c>
      <c r="E12" s="6">
        <v>100</v>
      </c>
      <c r="F12" s="31">
        <f>0.0009*1000</f>
        <v>0.9</v>
      </c>
      <c r="G12" s="25" t="s">
        <v>31</v>
      </c>
      <c r="H12" s="25" t="s">
        <v>31</v>
      </c>
      <c r="I12" s="25" t="s">
        <v>31</v>
      </c>
      <c r="J12" s="25" t="s">
        <v>31</v>
      </c>
      <c r="K12" s="25" t="s">
        <v>31</v>
      </c>
      <c r="L12" s="25" t="s">
        <v>31</v>
      </c>
      <c r="M12" s="25" t="s">
        <v>31</v>
      </c>
      <c r="N12" s="25" t="s">
        <v>31</v>
      </c>
      <c r="O12" s="25" t="s">
        <v>31</v>
      </c>
      <c r="P12" s="25" t="s">
        <v>31</v>
      </c>
      <c r="Q12" s="31">
        <f>0.00102*1000</f>
        <v>1.02</v>
      </c>
      <c r="R12" s="25" t="s">
        <v>31</v>
      </c>
      <c r="S12" s="25" t="s">
        <v>31</v>
      </c>
      <c r="T12" s="25" t="s">
        <v>31</v>
      </c>
      <c r="U12" s="25" t="s">
        <v>31</v>
      </c>
      <c r="V12" s="25" t="s">
        <v>31</v>
      </c>
      <c r="W12" s="25" t="s">
        <v>31</v>
      </c>
      <c r="X12" s="25" t="s">
        <v>31</v>
      </c>
      <c r="Y12" s="25" t="s">
        <v>31</v>
      </c>
      <c r="Z12" s="25" t="s">
        <v>31</v>
      </c>
      <c r="AA12" s="26" t="s">
        <v>31</v>
      </c>
      <c r="AB12" s="27"/>
    </row>
    <row r="13" spans="1:28" s="28" customFormat="1" ht="13.2">
      <c r="A13" s="1"/>
      <c r="B13" s="22">
        <v>10</v>
      </c>
      <c r="C13" s="23" t="s">
        <v>44</v>
      </c>
      <c r="D13" s="24" t="s">
        <v>35</v>
      </c>
      <c r="E13" s="6">
        <v>100</v>
      </c>
      <c r="F13" s="31">
        <f>0.0012*1000</f>
        <v>1.2</v>
      </c>
      <c r="G13" s="25" t="s">
        <v>31</v>
      </c>
      <c r="H13" s="25" t="s">
        <v>31</v>
      </c>
      <c r="I13" s="25" t="s">
        <v>31</v>
      </c>
      <c r="J13" s="25" t="s">
        <v>31</v>
      </c>
      <c r="K13" s="25" t="s">
        <v>31</v>
      </c>
      <c r="L13" s="25" t="s">
        <v>31</v>
      </c>
      <c r="M13" s="25" t="s">
        <v>31</v>
      </c>
      <c r="N13" s="25" t="s">
        <v>31</v>
      </c>
      <c r="O13" s="25" t="s">
        <v>31</v>
      </c>
      <c r="P13" s="25" t="s">
        <v>31</v>
      </c>
      <c r="Q13" s="31">
        <f>0.00126*1000</f>
        <v>1.26</v>
      </c>
      <c r="R13" s="25" t="s">
        <v>31</v>
      </c>
      <c r="S13" s="25" t="s">
        <v>31</v>
      </c>
      <c r="T13" s="25" t="s">
        <v>31</v>
      </c>
      <c r="U13" s="25" t="s">
        <v>31</v>
      </c>
      <c r="V13" s="25" t="s">
        <v>31</v>
      </c>
      <c r="W13" s="25" t="s">
        <v>31</v>
      </c>
      <c r="X13" s="25" t="s">
        <v>31</v>
      </c>
      <c r="Y13" s="25" t="s">
        <v>31</v>
      </c>
      <c r="Z13" s="25" t="s">
        <v>31</v>
      </c>
      <c r="AA13" s="26" t="s">
        <v>31</v>
      </c>
      <c r="AB13" s="27"/>
    </row>
    <row r="14" spans="1:28">
      <c r="A14" s="1"/>
      <c r="B14" s="22">
        <v>11</v>
      </c>
      <c r="C14" s="33" t="s">
        <v>45</v>
      </c>
      <c r="D14" s="34" t="s">
        <v>35</v>
      </c>
      <c r="E14" s="35">
        <v>100</v>
      </c>
      <c r="F14" s="25" t="s">
        <v>31</v>
      </c>
      <c r="G14" s="25" t="s">
        <v>31</v>
      </c>
      <c r="H14" s="29">
        <v>1.1200000000000001</v>
      </c>
      <c r="I14" s="25" t="s">
        <v>31</v>
      </c>
      <c r="J14" s="25" t="s">
        <v>31</v>
      </c>
      <c r="K14" s="29">
        <v>0.56000000000000005</v>
      </c>
      <c r="L14" s="29">
        <v>9.2999999999999999E-2</v>
      </c>
      <c r="M14" s="25" t="s">
        <v>31</v>
      </c>
      <c r="N14" s="25" t="s">
        <v>31</v>
      </c>
      <c r="O14" s="25" t="s">
        <v>31</v>
      </c>
      <c r="P14" s="25" t="s">
        <v>31</v>
      </c>
      <c r="Q14" s="25" t="s">
        <v>31</v>
      </c>
      <c r="R14" s="25" t="s">
        <v>31</v>
      </c>
      <c r="S14" s="25" t="s">
        <v>31</v>
      </c>
      <c r="T14" s="25" t="s">
        <v>31</v>
      </c>
      <c r="U14" s="25" t="s">
        <v>31</v>
      </c>
      <c r="V14" s="25" t="s">
        <v>31</v>
      </c>
      <c r="W14" s="25" t="s">
        <v>31</v>
      </c>
      <c r="X14" s="25" t="s">
        <v>31</v>
      </c>
      <c r="Y14" s="25" t="s">
        <v>31</v>
      </c>
      <c r="Z14" s="25" t="s">
        <v>31</v>
      </c>
      <c r="AA14" s="30">
        <v>9.1999999999999993</v>
      </c>
      <c r="AB14" s="36"/>
    </row>
    <row r="15" spans="1:28">
      <c r="A15" s="1"/>
      <c r="B15" s="22">
        <v>12</v>
      </c>
      <c r="C15" s="33" t="s">
        <v>46</v>
      </c>
      <c r="D15" s="34" t="s">
        <v>47</v>
      </c>
      <c r="E15" s="35">
        <v>100</v>
      </c>
      <c r="F15" s="25" t="s">
        <v>31</v>
      </c>
      <c r="G15" s="25" t="s">
        <v>31</v>
      </c>
      <c r="H15" s="29">
        <f>0.0021*1000</f>
        <v>2.1</v>
      </c>
      <c r="I15" s="25" t="s">
        <v>31</v>
      </c>
      <c r="J15" s="25" t="s">
        <v>31</v>
      </c>
      <c r="K15" s="37" t="s">
        <v>40</v>
      </c>
      <c r="L15" s="29">
        <f>0.0002*1000</f>
        <v>0.2</v>
      </c>
      <c r="M15" s="25" t="s">
        <v>31</v>
      </c>
      <c r="N15" s="25" t="s">
        <v>31</v>
      </c>
      <c r="O15" s="25" t="s">
        <v>31</v>
      </c>
      <c r="P15" s="25" t="s">
        <v>31</v>
      </c>
      <c r="Q15" s="25" t="s">
        <v>31</v>
      </c>
      <c r="R15" s="25" t="s">
        <v>31</v>
      </c>
      <c r="S15" s="25" t="s">
        <v>31</v>
      </c>
      <c r="T15" s="25" t="s">
        <v>31</v>
      </c>
      <c r="U15" s="25" t="s">
        <v>31</v>
      </c>
      <c r="V15" s="25" t="s">
        <v>31</v>
      </c>
      <c r="W15" s="25" t="s">
        <v>31</v>
      </c>
      <c r="X15" s="25" t="s">
        <v>31</v>
      </c>
      <c r="Y15" s="25" t="s">
        <v>31</v>
      </c>
      <c r="Z15" s="25" t="s">
        <v>31</v>
      </c>
      <c r="AA15" s="38">
        <v>10.199999999999999</v>
      </c>
      <c r="AB15" s="36"/>
    </row>
    <row r="16" spans="1:28">
      <c r="A16" s="1"/>
      <c r="B16" s="22">
        <v>13</v>
      </c>
      <c r="C16" s="23" t="s">
        <v>48</v>
      </c>
      <c r="D16" s="24" t="s">
        <v>49</v>
      </c>
      <c r="E16" s="6">
        <v>100</v>
      </c>
      <c r="F16" s="25" t="s">
        <v>31</v>
      </c>
      <c r="G16" s="25" t="s">
        <v>31</v>
      </c>
      <c r="H16" s="39">
        <v>0.85399999999999998</v>
      </c>
      <c r="I16" s="25" t="s">
        <v>31</v>
      </c>
      <c r="J16" s="25" t="s">
        <v>31</v>
      </c>
      <c r="K16" s="39">
        <v>8.9999999999999993E-3</v>
      </c>
      <c r="L16" s="25" t="s">
        <v>31</v>
      </c>
      <c r="M16" s="25" t="s">
        <v>31</v>
      </c>
      <c r="N16" s="25" t="s">
        <v>31</v>
      </c>
      <c r="O16" s="25" t="s">
        <v>31</v>
      </c>
      <c r="P16" s="25" t="s">
        <v>31</v>
      </c>
      <c r="Q16" s="39">
        <v>0.2</v>
      </c>
      <c r="R16" s="39">
        <v>2E-3</v>
      </c>
      <c r="S16" s="25" t="s">
        <v>31</v>
      </c>
      <c r="T16" s="25" t="s">
        <v>31</v>
      </c>
      <c r="U16" s="25" t="s">
        <v>31</v>
      </c>
      <c r="V16" s="25" t="s">
        <v>31</v>
      </c>
      <c r="W16" s="25" t="s">
        <v>31</v>
      </c>
      <c r="X16" s="39">
        <v>4.2999999999999997E-2</v>
      </c>
      <c r="Y16" s="25" t="s">
        <v>31</v>
      </c>
      <c r="Z16" s="25" t="s">
        <v>31</v>
      </c>
      <c r="AA16" s="38">
        <v>5.0919999999999996</v>
      </c>
      <c r="AB16" s="36"/>
    </row>
    <row r="17" spans="1:28">
      <c r="A17" s="1"/>
      <c r="B17" s="22">
        <v>14</v>
      </c>
      <c r="C17" s="40" t="s">
        <v>50</v>
      </c>
      <c r="D17" s="24" t="s">
        <v>37</v>
      </c>
      <c r="E17" s="6">
        <v>100</v>
      </c>
      <c r="F17" s="25" t="s">
        <v>51</v>
      </c>
      <c r="G17" s="25" t="s">
        <v>31</v>
      </c>
      <c r="H17" s="25" t="s">
        <v>31</v>
      </c>
      <c r="I17" s="25" t="s">
        <v>52</v>
      </c>
      <c r="J17" s="25" t="s">
        <v>31</v>
      </c>
      <c r="K17" s="25" t="s">
        <v>31</v>
      </c>
      <c r="L17" s="25" t="s">
        <v>53</v>
      </c>
      <c r="M17" s="25" t="s">
        <v>31</v>
      </c>
      <c r="N17" s="25" t="s">
        <v>31</v>
      </c>
      <c r="O17" s="25" t="s">
        <v>31</v>
      </c>
      <c r="P17" s="25" t="s">
        <v>31</v>
      </c>
      <c r="Q17" s="25" t="s">
        <v>31</v>
      </c>
      <c r="R17" s="25" t="s">
        <v>31</v>
      </c>
      <c r="S17" s="25" t="s">
        <v>31</v>
      </c>
      <c r="T17" s="25" t="s">
        <v>31</v>
      </c>
      <c r="U17" s="25" t="s">
        <v>31</v>
      </c>
      <c r="V17" s="25" t="s">
        <v>31</v>
      </c>
      <c r="W17" s="25" t="s">
        <v>31</v>
      </c>
      <c r="X17" s="25" t="s">
        <v>31</v>
      </c>
      <c r="Y17" s="25" t="s">
        <v>31</v>
      </c>
      <c r="Z17" s="25" t="s">
        <v>31</v>
      </c>
      <c r="AA17" s="38">
        <v>0.63</v>
      </c>
      <c r="AB17" s="36"/>
    </row>
    <row r="18" spans="1:28">
      <c r="A18" s="1"/>
      <c r="B18" s="22">
        <v>15</v>
      </c>
      <c r="C18" s="33" t="s">
        <v>54</v>
      </c>
      <c r="D18" s="41" t="s">
        <v>55</v>
      </c>
      <c r="E18" s="35">
        <v>100</v>
      </c>
      <c r="F18" s="25" t="s">
        <v>31</v>
      </c>
      <c r="G18" s="25" t="s">
        <v>31</v>
      </c>
      <c r="H18" s="25" t="s">
        <v>31</v>
      </c>
      <c r="I18" s="25" t="s">
        <v>31</v>
      </c>
      <c r="J18" s="25" t="s">
        <v>31</v>
      </c>
      <c r="K18" s="25" t="s">
        <v>31</v>
      </c>
      <c r="L18" s="25" t="s">
        <v>31</v>
      </c>
      <c r="M18" s="25" t="s">
        <v>31</v>
      </c>
      <c r="N18" s="25" t="s">
        <v>31</v>
      </c>
      <c r="O18" s="25" t="s">
        <v>31</v>
      </c>
      <c r="P18" s="25" t="s">
        <v>31</v>
      </c>
      <c r="Q18" s="29">
        <v>67</v>
      </c>
      <c r="R18" s="25" t="s">
        <v>31</v>
      </c>
      <c r="S18" s="25" t="s">
        <v>31</v>
      </c>
      <c r="T18" s="25" t="s">
        <v>31</v>
      </c>
      <c r="U18" s="25" t="s">
        <v>31</v>
      </c>
      <c r="V18" s="25" t="s">
        <v>31</v>
      </c>
      <c r="W18" s="25" t="s">
        <v>31</v>
      </c>
      <c r="X18" s="25" t="s">
        <v>31</v>
      </c>
      <c r="Y18" s="25" t="s">
        <v>31</v>
      </c>
      <c r="Z18" s="25" t="s">
        <v>31</v>
      </c>
      <c r="AA18" s="26" t="s">
        <v>31</v>
      </c>
      <c r="AB18" s="36"/>
    </row>
    <row r="19" spans="1:28">
      <c r="A19" s="1"/>
      <c r="B19" s="22">
        <v>16</v>
      </c>
      <c r="C19" s="33" t="s">
        <v>56</v>
      </c>
      <c r="D19" s="41" t="s">
        <v>55</v>
      </c>
      <c r="E19" s="35">
        <v>100</v>
      </c>
      <c r="F19" s="25" t="s">
        <v>31</v>
      </c>
      <c r="G19" s="25" t="s">
        <v>31</v>
      </c>
      <c r="H19" s="25" t="s">
        <v>31</v>
      </c>
      <c r="I19" s="25" t="s">
        <v>31</v>
      </c>
      <c r="J19" s="25" t="s">
        <v>31</v>
      </c>
      <c r="K19" s="25" t="s">
        <v>31</v>
      </c>
      <c r="L19" s="25" t="s">
        <v>31</v>
      </c>
      <c r="M19" s="25" t="s">
        <v>31</v>
      </c>
      <c r="N19" s="25" t="s">
        <v>31</v>
      </c>
      <c r="O19" s="25" t="s">
        <v>31</v>
      </c>
      <c r="P19" s="25" t="s">
        <v>31</v>
      </c>
      <c r="Q19" s="29">
        <f>0.097*1000</f>
        <v>97</v>
      </c>
      <c r="R19" s="25" t="s">
        <v>31</v>
      </c>
      <c r="S19" s="25" t="s">
        <v>31</v>
      </c>
      <c r="T19" s="25" t="s">
        <v>31</v>
      </c>
      <c r="U19" s="25" t="s">
        <v>31</v>
      </c>
      <c r="V19" s="25" t="s">
        <v>31</v>
      </c>
      <c r="W19" s="25" t="s">
        <v>31</v>
      </c>
      <c r="X19" s="25" t="s">
        <v>31</v>
      </c>
      <c r="Y19" s="25" t="s">
        <v>31</v>
      </c>
      <c r="Z19" s="25" t="s">
        <v>31</v>
      </c>
      <c r="AA19" s="26" t="s">
        <v>31</v>
      </c>
      <c r="AB19" s="36"/>
    </row>
    <row r="20" spans="1:28">
      <c r="A20" s="1"/>
      <c r="B20" s="22">
        <v>17</v>
      </c>
      <c r="C20" s="33" t="s">
        <v>57</v>
      </c>
      <c r="D20" s="41" t="s">
        <v>55</v>
      </c>
      <c r="E20" s="35">
        <v>100</v>
      </c>
      <c r="F20" s="25" t="s">
        <v>31</v>
      </c>
      <c r="G20" s="25" t="s">
        <v>31</v>
      </c>
      <c r="H20" s="25" t="s">
        <v>31</v>
      </c>
      <c r="I20" s="25" t="s">
        <v>31</v>
      </c>
      <c r="J20" s="25" t="s">
        <v>31</v>
      </c>
      <c r="K20" s="25" t="s">
        <v>31</v>
      </c>
      <c r="L20" s="25" t="s">
        <v>31</v>
      </c>
      <c r="M20" s="25" t="s">
        <v>31</v>
      </c>
      <c r="N20" s="25" t="s">
        <v>31</v>
      </c>
      <c r="O20" s="25" t="s">
        <v>31</v>
      </c>
      <c r="P20" s="25" t="s">
        <v>31</v>
      </c>
      <c r="Q20" s="29">
        <v>128</v>
      </c>
      <c r="R20" s="25" t="s">
        <v>31</v>
      </c>
      <c r="S20" s="25" t="s">
        <v>31</v>
      </c>
      <c r="T20" s="25" t="s">
        <v>31</v>
      </c>
      <c r="U20" s="25" t="s">
        <v>31</v>
      </c>
      <c r="V20" s="25" t="s">
        <v>31</v>
      </c>
      <c r="W20" s="25" t="s">
        <v>31</v>
      </c>
      <c r="X20" s="25" t="s">
        <v>31</v>
      </c>
      <c r="Y20" s="25" t="s">
        <v>31</v>
      </c>
      <c r="Z20" s="25" t="s">
        <v>31</v>
      </c>
      <c r="AA20" s="26" t="s">
        <v>31</v>
      </c>
      <c r="AB20" s="36"/>
    </row>
    <row r="21" spans="1:28">
      <c r="A21" s="1"/>
      <c r="B21" s="22">
        <v>18</v>
      </c>
      <c r="C21" s="33" t="s">
        <v>58</v>
      </c>
      <c r="D21" s="41" t="s">
        <v>55</v>
      </c>
      <c r="E21" s="35">
        <v>100</v>
      </c>
      <c r="F21" s="25" t="s">
        <v>31</v>
      </c>
      <c r="G21" s="25" t="s">
        <v>31</v>
      </c>
      <c r="H21" s="25" t="s">
        <v>31</v>
      </c>
      <c r="I21" s="25" t="s">
        <v>31</v>
      </c>
      <c r="J21" s="25" t="s">
        <v>31</v>
      </c>
      <c r="K21" s="25" t="s">
        <v>31</v>
      </c>
      <c r="L21" s="25" t="s">
        <v>31</v>
      </c>
      <c r="M21" s="25" t="s">
        <v>31</v>
      </c>
      <c r="N21" s="25" t="s">
        <v>31</v>
      </c>
      <c r="O21" s="25" t="s">
        <v>31</v>
      </c>
      <c r="P21" s="25" t="s">
        <v>31</v>
      </c>
      <c r="Q21" s="29">
        <f>0.044*1000</f>
        <v>44</v>
      </c>
      <c r="R21" s="25" t="s">
        <v>31</v>
      </c>
      <c r="S21" s="25" t="s">
        <v>31</v>
      </c>
      <c r="T21" s="25" t="s">
        <v>31</v>
      </c>
      <c r="U21" s="25" t="s">
        <v>31</v>
      </c>
      <c r="V21" s="25" t="s">
        <v>31</v>
      </c>
      <c r="W21" s="25" t="s">
        <v>31</v>
      </c>
      <c r="X21" s="25" t="s">
        <v>31</v>
      </c>
      <c r="Y21" s="25" t="s">
        <v>31</v>
      </c>
      <c r="Z21" s="25" t="s">
        <v>31</v>
      </c>
      <c r="AA21" s="26" t="s">
        <v>31</v>
      </c>
      <c r="AB21" s="36"/>
    </row>
    <row r="22" spans="1:28">
      <c r="A22" s="1"/>
      <c r="B22" s="22">
        <v>19</v>
      </c>
      <c r="C22" s="33" t="s">
        <v>59</v>
      </c>
      <c r="D22" s="41" t="s">
        <v>55</v>
      </c>
      <c r="E22" s="35">
        <v>100</v>
      </c>
      <c r="F22" s="25" t="s">
        <v>31</v>
      </c>
      <c r="G22" s="25" t="s">
        <v>31</v>
      </c>
      <c r="H22" s="25" t="s">
        <v>31</v>
      </c>
      <c r="I22" s="25" t="s">
        <v>31</v>
      </c>
      <c r="J22" s="25" t="s">
        <v>31</v>
      </c>
      <c r="K22" s="25" t="s">
        <v>31</v>
      </c>
      <c r="L22" s="25" t="s">
        <v>31</v>
      </c>
      <c r="M22" s="25" t="s">
        <v>31</v>
      </c>
      <c r="N22" s="25" t="s">
        <v>31</v>
      </c>
      <c r="O22" s="25" t="s">
        <v>31</v>
      </c>
      <c r="P22" s="25" t="s">
        <v>31</v>
      </c>
      <c r="Q22" s="29">
        <f>0.24*1000</f>
        <v>240</v>
      </c>
      <c r="R22" s="25" t="s">
        <v>31</v>
      </c>
      <c r="S22" s="25" t="s">
        <v>31</v>
      </c>
      <c r="T22" s="25" t="s">
        <v>31</v>
      </c>
      <c r="U22" s="25" t="s">
        <v>31</v>
      </c>
      <c r="V22" s="25" t="s">
        <v>31</v>
      </c>
      <c r="W22" s="25" t="s">
        <v>31</v>
      </c>
      <c r="X22" s="25" t="s">
        <v>31</v>
      </c>
      <c r="Y22" s="25" t="s">
        <v>31</v>
      </c>
      <c r="Z22" s="25" t="s">
        <v>31</v>
      </c>
      <c r="AA22" s="26" t="s">
        <v>31</v>
      </c>
      <c r="AB22" s="36"/>
    </row>
    <row r="23" spans="1:28">
      <c r="A23" s="1"/>
      <c r="B23" s="22">
        <v>20</v>
      </c>
      <c r="C23" s="33" t="s">
        <v>60</v>
      </c>
      <c r="D23" s="41" t="s">
        <v>55</v>
      </c>
      <c r="E23" s="35">
        <v>100</v>
      </c>
      <c r="F23" s="25" t="s">
        <v>31</v>
      </c>
      <c r="G23" s="25" t="s">
        <v>31</v>
      </c>
      <c r="H23" s="25" t="s">
        <v>31</v>
      </c>
      <c r="I23" s="25" t="s">
        <v>31</v>
      </c>
      <c r="J23" s="25" t="s">
        <v>31</v>
      </c>
      <c r="K23" s="25" t="s">
        <v>31</v>
      </c>
      <c r="L23" s="25" t="s">
        <v>31</v>
      </c>
      <c r="M23" s="25" t="s">
        <v>31</v>
      </c>
      <c r="N23" s="25" t="s">
        <v>31</v>
      </c>
      <c r="O23" s="25" t="s">
        <v>31</v>
      </c>
      <c r="P23" s="25" t="s">
        <v>31</v>
      </c>
      <c r="Q23" s="29">
        <f>0.29*1000</f>
        <v>290</v>
      </c>
      <c r="R23" s="25" t="s">
        <v>31</v>
      </c>
      <c r="S23" s="25" t="s">
        <v>31</v>
      </c>
      <c r="T23" s="25" t="s">
        <v>31</v>
      </c>
      <c r="U23" s="25" t="s">
        <v>31</v>
      </c>
      <c r="V23" s="25" t="s">
        <v>31</v>
      </c>
      <c r="W23" s="25" t="s">
        <v>31</v>
      </c>
      <c r="X23" s="25" t="s">
        <v>31</v>
      </c>
      <c r="Y23" s="25" t="s">
        <v>31</v>
      </c>
      <c r="Z23" s="25" t="s">
        <v>31</v>
      </c>
      <c r="AA23" s="26" t="s">
        <v>31</v>
      </c>
      <c r="AB23" s="36"/>
    </row>
    <row r="24" spans="1:28">
      <c r="A24" s="1"/>
      <c r="B24" s="22">
        <v>21</v>
      </c>
      <c r="C24" s="33" t="s">
        <v>61</v>
      </c>
      <c r="D24" s="41" t="s">
        <v>55</v>
      </c>
      <c r="E24" s="35">
        <v>100</v>
      </c>
      <c r="F24" s="25" t="s">
        <v>31</v>
      </c>
      <c r="G24" s="25" t="s">
        <v>31</v>
      </c>
      <c r="H24" s="25" t="s">
        <v>31</v>
      </c>
      <c r="I24" s="25" t="s">
        <v>31</v>
      </c>
      <c r="J24" s="25" t="s">
        <v>31</v>
      </c>
      <c r="K24" s="25" t="s">
        <v>31</v>
      </c>
      <c r="L24" s="25" t="s">
        <v>31</v>
      </c>
      <c r="M24" s="25" t="s">
        <v>31</v>
      </c>
      <c r="N24" s="25" t="s">
        <v>31</v>
      </c>
      <c r="O24" s="25" t="s">
        <v>31</v>
      </c>
      <c r="P24" s="25" t="s">
        <v>31</v>
      </c>
      <c r="Q24" s="29">
        <f>0.182*1000</f>
        <v>182</v>
      </c>
      <c r="R24" s="25" t="s">
        <v>31</v>
      </c>
      <c r="S24" s="25" t="s">
        <v>31</v>
      </c>
      <c r="T24" s="25" t="s">
        <v>31</v>
      </c>
      <c r="U24" s="25" t="s">
        <v>31</v>
      </c>
      <c r="V24" s="25" t="s">
        <v>31</v>
      </c>
      <c r="W24" s="25" t="s">
        <v>31</v>
      </c>
      <c r="X24" s="25" t="s">
        <v>31</v>
      </c>
      <c r="Y24" s="25" t="s">
        <v>31</v>
      </c>
      <c r="Z24" s="25" t="s">
        <v>31</v>
      </c>
      <c r="AA24" s="26" t="s">
        <v>31</v>
      </c>
      <c r="AB24" s="36"/>
    </row>
    <row r="25" spans="1:28">
      <c r="A25" s="1"/>
      <c r="B25" s="22">
        <v>22</v>
      </c>
      <c r="C25" s="33" t="s">
        <v>62</v>
      </c>
      <c r="D25" s="41" t="s">
        <v>55</v>
      </c>
      <c r="E25" s="35">
        <v>100</v>
      </c>
      <c r="F25" s="25" t="s">
        <v>31</v>
      </c>
      <c r="G25" s="25" t="s">
        <v>31</v>
      </c>
      <c r="H25" s="25" t="s">
        <v>31</v>
      </c>
      <c r="I25" s="25" t="s">
        <v>31</v>
      </c>
      <c r="J25" s="25" t="s">
        <v>31</v>
      </c>
      <c r="K25" s="25" t="s">
        <v>31</v>
      </c>
      <c r="L25" s="25" t="s">
        <v>31</v>
      </c>
      <c r="M25" s="25" t="s">
        <v>31</v>
      </c>
      <c r="N25" s="25" t="s">
        <v>31</v>
      </c>
      <c r="O25" s="25" t="s">
        <v>31</v>
      </c>
      <c r="P25" s="25" t="s">
        <v>31</v>
      </c>
      <c r="Q25" s="29">
        <f>0.018*1000</f>
        <v>18</v>
      </c>
      <c r="R25" s="25" t="s">
        <v>31</v>
      </c>
      <c r="S25" s="25" t="s">
        <v>31</v>
      </c>
      <c r="T25" s="25" t="s">
        <v>31</v>
      </c>
      <c r="U25" s="25" t="s">
        <v>31</v>
      </c>
      <c r="V25" s="25" t="s">
        <v>31</v>
      </c>
      <c r="W25" s="25" t="s">
        <v>31</v>
      </c>
      <c r="X25" s="25" t="s">
        <v>31</v>
      </c>
      <c r="Y25" s="25" t="s">
        <v>31</v>
      </c>
      <c r="Z25" s="25" t="s">
        <v>31</v>
      </c>
      <c r="AA25" s="26" t="s">
        <v>31</v>
      </c>
      <c r="AB25" s="36"/>
    </row>
    <row r="26" spans="1:28">
      <c r="A26" s="1"/>
      <c r="B26" s="22">
        <v>23</v>
      </c>
      <c r="C26" s="33" t="s">
        <v>63</v>
      </c>
      <c r="D26" s="41" t="s">
        <v>55</v>
      </c>
      <c r="E26" s="35">
        <v>100</v>
      </c>
      <c r="F26" s="25" t="s">
        <v>31</v>
      </c>
      <c r="G26" s="25" t="s">
        <v>31</v>
      </c>
      <c r="H26" s="25" t="s">
        <v>31</v>
      </c>
      <c r="I26" s="25" t="s">
        <v>31</v>
      </c>
      <c r="J26" s="25" t="s">
        <v>31</v>
      </c>
      <c r="K26" s="25" t="s">
        <v>31</v>
      </c>
      <c r="L26" s="25" t="s">
        <v>31</v>
      </c>
      <c r="M26" s="25" t="s">
        <v>31</v>
      </c>
      <c r="N26" s="25" t="s">
        <v>31</v>
      </c>
      <c r="O26" s="25" t="s">
        <v>31</v>
      </c>
      <c r="P26" s="25" t="s">
        <v>31</v>
      </c>
      <c r="Q26" s="29">
        <f>0.024*1000</f>
        <v>24</v>
      </c>
      <c r="R26" s="25" t="s">
        <v>31</v>
      </c>
      <c r="S26" s="25" t="s">
        <v>31</v>
      </c>
      <c r="T26" s="25" t="s">
        <v>31</v>
      </c>
      <c r="U26" s="25" t="s">
        <v>31</v>
      </c>
      <c r="V26" s="25" t="s">
        <v>31</v>
      </c>
      <c r="W26" s="25" t="s">
        <v>31</v>
      </c>
      <c r="X26" s="25" t="s">
        <v>31</v>
      </c>
      <c r="Y26" s="25" t="s">
        <v>31</v>
      </c>
      <c r="Z26" s="25" t="s">
        <v>31</v>
      </c>
      <c r="AA26" s="26" t="s">
        <v>31</v>
      </c>
      <c r="AB26" s="36"/>
    </row>
    <row r="27" spans="1:28">
      <c r="A27" s="1"/>
      <c r="B27" s="22">
        <v>24</v>
      </c>
      <c r="C27" s="33" t="s">
        <v>64</v>
      </c>
      <c r="D27" s="41" t="s">
        <v>55</v>
      </c>
      <c r="E27" s="35">
        <v>100</v>
      </c>
      <c r="F27" s="25" t="s">
        <v>31</v>
      </c>
      <c r="G27" s="25" t="s">
        <v>31</v>
      </c>
      <c r="H27" s="25" t="s">
        <v>31</v>
      </c>
      <c r="I27" s="25" t="s">
        <v>31</v>
      </c>
      <c r="J27" s="25" t="s">
        <v>31</v>
      </c>
      <c r="K27" s="25" t="s">
        <v>31</v>
      </c>
      <c r="L27" s="25" t="s">
        <v>31</v>
      </c>
      <c r="M27" s="25" t="s">
        <v>31</v>
      </c>
      <c r="N27" s="25" t="s">
        <v>31</v>
      </c>
      <c r="O27" s="25" t="s">
        <v>31</v>
      </c>
      <c r="P27" s="25" t="s">
        <v>31</v>
      </c>
      <c r="Q27" s="29">
        <v>36</v>
      </c>
      <c r="R27" s="25" t="s">
        <v>31</v>
      </c>
      <c r="S27" s="25" t="s">
        <v>31</v>
      </c>
      <c r="T27" s="25" t="s">
        <v>31</v>
      </c>
      <c r="U27" s="25" t="s">
        <v>31</v>
      </c>
      <c r="V27" s="25" t="s">
        <v>31</v>
      </c>
      <c r="W27" s="25" t="s">
        <v>31</v>
      </c>
      <c r="X27" s="25" t="s">
        <v>31</v>
      </c>
      <c r="Y27" s="25" t="s">
        <v>31</v>
      </c>
      <c r="Z27" s="25" t="s">
        <v>31</v>
      </c>
      <c r="AA27" s="26" t="s">
        <v>31</v>
      </c>
      <c r="AB27" s="36"/>
    </row>
    <row r="28" spans="1:28">
      <c r="A28" s="1"/>
      <c r="B28" s="22">
        <v>25</v>
      </c>
      <c r="C28" s="33" t="s">
        <v>65</v>
      </c>
      <c r="D28" s="41" t="s">
        <v>55</v>
      </c>
      <c r="E28" s="35">
        <v>100</v>
      </c>
      <c r="F28" s="25" t="s">
        <v>31</v>
      </c>
      <c r="G28" s="25" t="s">
        <v>31</v>
      </c>
      <c r="H28" s="25" t="s">
        <v>31</v>
      </c>
      <c r="I28" s="25" t="s">
        <v>31</v>
      </c>
      <c r="J28" s="25" t="s">
        <v>31</v>
      </c>
      <c r="K28" s="25" t="s">
        <v>31</v>
      </c>
      <c r="L28" s="25" t="s">
        <v>31</v>
      </c>
      <c r="M28" s="25" t="s">
        <v>31</v>
      </c>
      <c r="N28" s="25" t="s">
        <v>31</v>
      </c>
      <c r="O28" s="25" t="s">
        <v>31</v>
      </c>
      <c r="P28" s="25" t="s">
        <v>31</v>
      </c>
      <c r="Q28" s="29">
        <f>0.0745*1000</f>
        <v>74.5</v>
      </c>
      <c r="R28" s="25" t="s">
        <v>31</v>
      </c>
      <c r="S28" s="25" t="s">
        <v>31</v>
      </c>
      <c r="T28" s="25" t="s">
        <v>31</v>
      </c>
      <c r="U28" s="25" t="s">
        <v>31</v>
      </c>
      <c r="V28" s="25" t="s">
        <v>31</v>
      </c>
      <c r="W28" s="25" t="s">
        <v>31</v>
      </c>
      <c r="X28" s="25" t="s">
        <v>31</v>
      </c>
      <c r="Y28" s="25" t="s">
        <v>31</v>
      </c>
      <c r="Z28" s="25" t="s">
        <v>31</v>
      </c>
      <c r="AA28" s="26" t="s">
        <v>31</v>
      </c>
      <c r="AB28" s="36"/>
    </row>
    <row r="29" spans="1:28">
      <c r="A29" s="1"/>
      <c r="B29" s="42">
        <v>26</v>
      </c>
      <c r="C29" s="40" t="s">
        <v>66</v>
      </c>
      <c r="D29" s="41" t="s">
        <v>55</v>
      </c>
      <c r="E29" s="43">
        <v>100</v>
      </c>
      <c r="F29" s="25" t="s">
        <v>31</v>
      </c>
      <c r="G29" s="25" t="s">
        <v>31</v>
      </c>
      <c r="H29" s="25" t="s">
        <v>31</v>
      </c>
      <c r="I29" s="25" t="s">
        <v>31</v>
      </c>
      <c r="J29" s="25" t="s">
        <v>31</v>
      </c>
      <c r="K29" s="44" t="s">
        <v>40</v>
      </c>
      <c r="L29" s="25" t="s">
        <v>31</v>
      </c>
      <c r="M29" s="39">
        <v>0.76</v>
      </c>
      <c r="N29" s="39">
        <v>1.9</v>
      </c>
      <c r="O29" s="25" t="s">
        <v>31</v>
      </c>
      <c r="P29" s="25" t="s">
        <v>31</v>
      </c>
      <c r="Q29" s="39">
        <v>135</v>
      </c>
      <c r="R29" s="25" t="s">
        <v>31</v>
      </c>
      <c r="S29" s="25" t="s">
        <v>31</v>
      </c>
      <c r="T29" s="39">
        <v>0.11</v>
      </c>
      <c r="U29" s="25" t="s">
        <v>31</v>
      </c>
      <c r="V29" s="25" t="s">
        <v>31</v>
      </c>
      <c r="W29" s="25" t="s">
        <v>31</v>
      </c>
      <c r="X29" s="25" t="s">
        <v>31</v>
      </c>
      <c r="Y29" s="25" t="s">
        <v>31</v>
      </c>
      <c r="Z29" s="25" t="s">
        <v>31</v>
      </c>
      <c r="AA29" s="44">
        <v>12.23</v>
      </c>
      <c r="AB29" s="36"/>
    </row>
    <row r="30" spans="1:28">
      <c r="A30" s="1"/>
      <c r="B30" s="42">
        <v>27</v>
      </c>
      <c r="C30" s="40" t="s">
        <v>67</v>
      </c>
      <c r="D30" s="41" t="s">
        <v>55</v>
      </c>
      <c r="E30" s="43">
        <v>100</v>
      </c>
      <c r="F30" s="25" t="s">
        <v>31</v>
      </c>
      <c r="G30" s="25" t="s">
        <v>31</v>
      </c>
      <c r="H30" s="25" t="s">
        <v>31</v>
      </c>
      <c r="I30" s="25" t="s">
        <v>31</v>
      </c>
      <c r="J30" s="25" t="s">
        <v>31</v>
      </c>
      <c r="K30" s="44" t="s">
        <v>40</v>
      </c>
      <c r="L30" s="25" t="s">
        <v>31</v>
      </c>
      <c r="M30" s="39">
        <v>0.56999999999999995</v>
      </c>
      <c r="N30" s="39">
        <v>1.5</v>
      </c>
      <c r="O30" s="25" t="s">
        <v>31</v>
      </c>
      <c r="P30" s="25" t="s">
        <v>31</v>
      </c>
      <c r="Q30" s="39">
        <v>103</v>
      </c>
      <c r="R30" s="25" t="s">
        <v>31</v>
      </c>
      <c r="S30" s="25" t="s">
        <v>31</v>
      </c>
      <c r="T30" s="39">
        <v>8.4000000000000005E-2</v>
      </c>
      <c r="U30" s="25" t="s">
        <v>31</v>
      </c>
      <c r="V30" s="25" t="s">
        <v>31</v>
      </c>
      <c r="W30" s="25" t="s">
        <v>31</v>
      </c>
      <c r="X30" s="25" t="s">
        <v>31</v>
      </c>
      <c r="Y30" s="25" t="s">
        <v>31</v>
      </c>
      <c r="Z30" s="25" t="s">
        <v>31</v>
      </c>
      <c r="AA30" s="32" t="s">
        <v>68</v>
      </c>
      <c r="AB30" s="36"/>
    </row>
    <row r="31" spans="1:28">
      <c r="A31" s="1"/>
      <c r="B31" s="42">
        <v>28</v>
      </c>
      <c r="C31" s="40" t="s">
        <v>69</v>
      </c>
      <c r="D31" s="41" t="s">
        <v>55</v>
      </c>
      <c r="E31" s="43">
        <v>100</v>
      </c>
      <c r="F31" s="25" t="s">
        <v>31</v>
      </c>
      <c r="G31" s="25" t="s">
        <v>31</v>
      </c>
      <c r="H31" s="25" t="s">
        <v>31</v>
      </c>
      <c r="I31" s="25" t="s">
        <v>31</v>
      </c>
      <c r="J31" s="25" t="s">
        <v>31</v>
      </c>
      <c r="K31" s="44" t="s">
        <v>40</v>
      </c>
      <c r="L31" s="25" t="s">
        <v>31</v>
      </c>
      <c r="M31" s="39">
        <v>0.44</v>
      </c>
      <c r="N31" s="39">
        <v>1.1000000000000001</v>
      </c>
      <c r="O31" s="25" t="s">
        <v>31</v>
      </c>
      <c r="P31" s="25" t="s">
        <v>31</v>
      </c>
      <c r="Q31" s="39">
        <v>82</v>
      </c>
      <c r="R31" s="25" t="s">
        <v>31</v>
      </c>
      <c r="S31" s="25" t="s">
        <v>31</v>
      </c>
      <c r="T31" s="39">
        <v>6.8000000000000005E-2</v>
      </c>
      <c r="U31" s="25" t="s">
        <v>31</v>
      </c>
      <c r="V31" s="25" t="s">
        <v>31</v>
      </c>
      <c r="W31" s="25" t="s">
        <v>31</v>
      </c>
      <c r="X31" s="25" t="s">
        <v>31</v>
      </c>
      <c r="Y31" s="25" t="s">
        <v>31</v>
      </c>
      <c r="Z31" s="25" t="s">
        <v>31</v>
      </c>
      <c r="AA31" s="32" t="s">
        <v>70</v>
      </c>
      <c r="AB31" s="36"/>
    </row>
    <row r="32" spans="1:28">
      <c r="A32" s="1"/>
      <c r="B32" s="42">
        <v>29</v>
      </c>
      <c r="C32" s="40" t="s">
        <v>71</v>
      </c>
      <c r="D32" s="41" t="s">
        <v>55</v>
      </c>
      <c r="E32" s="43">
        <v>100</v>
      </c>
      <c r="F32" s="25" t="s">
        <v>31</v>
      </c>
      <c r="G32" s="25" t="s">
        <v>31</v>
      </c>
      <c r="H32" s="25" t="s">
        <v>31</v>
      </c>
      <c r="I32" s="25" t="s">
        <v>31</v>
      </c>
      <c r="J32" s="25" t="s">
        <v>31</v>
      </c>
      <c r="K32" s="44" t="s">
        <v>40</v>
      </c>
      <c r="L32" s="25" t="s">
        <v>31</v>
      </c>
      <c r="M32" s="39">
        <v>0.35</v>
      </c>
      <c r="N32" s="39">
        <v>0.8</v>
      </c>
      <c r="O32" s="25" t="s">
        <v>31</v>
      </c>
      <c r="P32" s="25" t="s">
        <v>31</v>
      </c>
      <c r="Q32" s="39">
        <v>60</v>
      </c>
      <c r="R32" s="25" t="s">
        <v>31</v>
      </c>
      <c r="S32" s="25" t="s">
        <v>31</v>
      </c>
      <c r="T32" s="39">
        <v>4.8000000000000001E-2</v>
      </c>
      <c r="U32" s="25" t="s">
        <v>31</v>
      </c>
      <c r="V32" s="25" t="s">
        <v>31</v>
      </c>
      <c r="W32" s="25" t="s">
        <v>31</v>
      </c>
      <c r="X32" s="25" t="s">
        <v>31</v>
      </c>
      <c r="Y32" s="25" t="s">
        <v>31</v>
      </c>
      <c r="Z32" s="25" t="s">
        <v>31</v>
      </c>
      <c r="AA32" s="32" t="s">
        <v>72</v>
      </c>
      <c r="AB32" s="36"/>
    </row>
    <row r="33" spans="1:28">
      <c r="A33" s="1"/>
      <c r="B33" s="42">
        <v>30</v>
      </c>
      <c r="C33" s="40" t="s">
        <v>73</v>
      </c>
      <c r="D33" s="41" t="s">
        <v>55</v>
      </c>
      <c r="E33" s="43">
        <v>100</v>
      </c>
      <c r="F33" s="25" t="s">
        <v>31</v>
      </c>
      <c r="G33" s="25" t="s">
        <v>31</v>
      </c>
      <c r="H33" s="25" t="s">
        <v>31</v>
      </c>
      <c r="I33" s="25" t="s">
        <v>31</v>
      </c>
      <c r="J33" s="25" t="s">
        <v>31</v>
      </c>
      <c r="K33" s="39">
        <v>0.125</v>
      </c>
      <c r="L33" s="25" t="s">
        <v>31</v>
      </c>
      <c r="M33" s="39">
        <v>0.06</v>
      </c>
      <c r="N33" s="39">
        <f>0.0001*1000</f>
        <v>0.1</v>
      </c>
      <c r="O33" s="25" t="s">
        <v>31</v>
      </c>
      <c r="P33" s="25" t="s">
        <v>31</v>
      </c>
      <c r="Q33" s="39">
        <f>0.15*1000</f>
        <v>150</v>
      </c>
      <c r="R33" s="25" t="s">
        <v>31</v>
      </c>
      <c r="S33" s="25" t="s">
        <v>31</v>
      </c>
      <c r="T33" s="44" t="s">
        <v>40</v>
      </c>
      <c r="U33" s="25" t="s">
        <v>31</v>
      </c>
      <c r="V33" s="25" t="s">
        <v>31</v>
      </c>
      <c r="W33" s="25" t="s">
        <v>31</v>
      </c>
      <c r="X33" s="25" t="s">
        <v>31</v>
      </c>
      <c r="Y33" s="25" t="s">
        <v>31</v>
      </c>
      <c r="Z33" s="25" t="s">
        <v>31</v>
      </c>
      <c r="AA33" s="38">
        <v>4.71</v>
      </c>
      <c r="AB33" s="36"/>
    </row>
    <row r="34" spans="1:28">
      <c r="A34" s="1"/>
      <c r="B34" s="42">
        <v>31</v>
      </c>
      <c r="C34" s="40" t="s">
        <v>74</v>
      </c>
      <c r="D34" s="41" t="s">
        <v>55</v>
      </c>
      <c r="E34" s="43">
        <v>100</v>
      </c>
      <c r="F34" s="25" t="s">
        <v>31</v>
      </c>
      <c r="G34" s="25" t="s">
        <v>31</v>
      </c>
      <c r="H34" s="25" t="s">
        <v>31</v>
      </c>
      <c r="I34" s="25" t="s">
        <v>31</v>
      </c>
      <c r="J34" s="25" t="s">
        <v>31</v>
      </c>
      <c r="K34" s="44" t="s">
        <v>40</v>
      </c>
      <c r="L34" s="25" t="s">
        <v>31</v>
      </c>
      <c r="M34" s="39">
        <v>0.8</v>
      </c>
      <c r="N34" s="39">
        <v>2.1</v>
      </c>
      <c r="O34" s="25" t="s">
        <v>31</v>
      </c>
      <c r="P34" s="25" t="s">
        <v>31</v>
      </c>
      <c r="Q34" s="39">
        <v>88</v>
      </c>
      <c r="R34" s="25" t="s">
        <v>31</v>
      </c>
      <c r="S34" s="25" t="s">
        <v>31</v>
      </c>
      <c r="T34" s="39">
        <v>0.12</v>
      </c>
      <c r="U34" s="25" t="s">
        <v>31</v>
      </c>
      <c r="V34" s="25" t="s">
        <v>31</v>
      </c>
      <c r="W34" s="25" t="s">
        <v>31</v>
      </c>
      <c r="X34" s="25" t="s">
        <v>31</v>
      </c>
      <c r="Y34" s="25" t="s">
        <v>31</v>
      </c>
      <c r="Z34" s="25" t="s">
        <v>31</v>
      </c>
      <c r="AA34" s="32" t="s">
        <v>75</v>
      </c>
      <c r="AB34" s="36"/>
    </row>
    <row r="35" spans="1:28">
      <c r="A35" s="1"/>
      <c r="B35" s="42">
        <v>32</v>
      </c>
      <c r="C35" s="40" t="s">
        <v>76</v>
      </c>
      <c r="D35" s="41" t="s">
        <v>55</v>
      </c>
      <c r="E35" s="43">
        <v>100</v>
      </c>
      <c r="F35" s="25" t="s">
        <v>31</v>
      </c>
      <c r="G35" s="25" t="s">
        <v>31</v>
      </c>
      <c r="H35" s="25" t="s">
        <v>31</v>
      </c>
      <c r="I35" s="25" t="s">
        <v>31</v>
      </c>
      <c r="J35" s="25" t="s">
        <v>31</v>
      </c>
      <c r="K35" s="44" t="s">
        <v>40</v>
      </c>
      <c r="L35" s="25" t="s">
        <v>31</v>
      </c>
      <c r="M35" s="39">
        <v>0.55200000000000005</v>
      </c>
      <c r="N35" s="39">
        <f>0.0009*1000</f>
        <v>0.9</v>
      </c>
      <c r="O35" s="25" t="s">
        <v>31</v>
      </c>
      <c r="P35" s="25" t="s">
        <v>31</v>
      </c>
      <c r="Q35" s="39">
        <f>0.0868*1000</f>
        <v>86.8</v>
      </c>
      <c r="R35" s="25" t="s">
        <v>31</v>
      </c>
      <c r="S35" s="25" t="s">
        <v>31</v>
      </c>
      <c r="T35" s="39">
        <f>0.0006*1000</f>
        <v>0.6</v>
      </c>
      <c r="U35" s="25" t="s">
        <v>31</v>
      </c>
      <c r="V35" s="25" t="s">
        <v>31</v>
      </c>
      <c r="W35" s="25" t="s">
        <v>31</v>
      </c>
      <c r="X35" s="25" t="s">
        <v>31</v>
      </c>
      <c r="Y35" s="25" t="s">
        <v>31</v>
      </c>
      <c r="Z35" s="25" t="s">
        <v>31</v>
      </c>
      <c r="AA35" s="32">
        <v>4.97</v>
      </c>
      <c r="AB35" s="36"/>
    </row>
    <row r="36" spans="1:28">
      <c r="A36" s="1"/>
      <c r="B36" s="42">
        <v>33</v>
      </c>
      <c r="C36" s="40" t="s">
        <v>77</v>
      </c>
      <c r="D36" s="41" t="s">
        <v>55</v>
      </c>
      <c r="E36" s="43">
        <v>100</v>
      </c>
      <c r="F36" s="25" t="s">
        <v>31</v>
      </c>
      <c r="G36" s="25" t="s">
        <v>31</v>
      </c>
      <c r="H36" s="25" t="s">
        <v>31</v>
      </c>
      <c r="I36" s="25" t="s">
        <v>31</v>
      </c>
      <c r="J36" s="25" t="s">
        <v>31</v>
      </c>
      <c r="K36" s="44" t="s">
        <v>40</v>
      </c>
      <c r="L36" s="25" t="s">
        <v>31</v>
      </c>
      <c r="M36" s="39">
        <v>0.45</v>
      </c>
      <c r="N36" s="39">
        <v>0.66</v>
      </c>
      <c r="O36" s="25" t="s">
        <v>31</v>
      </c>
      <c r="P36" s="25" t="s">
        <v>31</v>
      </c>
      <c r="Q36" s="39">
        <v>74</v>
      </c>
      <c r="R36" s="25" t="s">
        <v>31</v>
      </c>
      <c r="S36" s="25" t="s">
        <v>31</v>
      </c>
      <c r="T36" s="39">
        <v>0.04</v>
      </c>
      <c r="U36" s="25" t="s">
        <v>31</v>
      </c>
      <c r="V36" s="25" t="s">
        <v>31</v>
      </c>
      <c r="W36" s="25" t="s">
        <v>31</v>
      </c>
      <c r="X36" s="25" t="s">
        <v>31</v>
      </c>
      <c r="Y36" s="25" t="s">
        <v>31</v>
      </c>
      <c r="Z36" s="25" t="s">
        <v>31</v>
      </c>
      <c r="AA36" s="32" t="s">
        <v>78</v>
      </c>
      <c r="AB36" s="36"/>
    </row>
    <row r="37" spans="1:28">
      <c r="A37" s="1"/>
      <c r="B37" s="42">
        <v>34</v>
      </c>
      <c r="C37" s="40" t="s">
        <v>79</v>
      </c>
      <c r="D37" s="41" t="s">
        <v>55</v>
      </c>
      <c r="E37" s="43">
        <v>100</v>
      </c>
      <c r="F37" s="25" t="s">
        <v>31</v>
      </c>
      <c r="G37" s="25" t="s">
        <v>31</v>
      </c>
      <c r="H37" s="25" t="s">
        <v>31</v>
      </c>
      <c r="I37" s="25" t="s">
        <v>31</v>
      </c>
      <c r="J37" s="25" t="s">
        <v>31</v>
      </c>
      <c r="K37" s="44" t="s">
        <v>40</v>
      </c>
      <c r="L37" s="25" t="s">
        <v>31</v>
      </c>
      <c r="M37" s="39">
        <f>0.00076*1000</f>
        <v>0.76</v>
      </c>
      <c r="N37" s="39">
        <f>0.0005*1000</f>
        <v>0.5</v>
      </c>
      <c r="O37" s="25" t="s">
        <v>31</v>
      </c>
      <c r="P37" s="25" t="s">
        <v>31</v>
      </c>
      <c r="Q37" s="39">
        <f>0.156*1000</f>
        <v>156</v>
      </c>
      <c r="R37" s="25" t="s">
        <v>31</v>
      </c>
      <c r="S37" s="25" t="s">
        <v>31</v>
      </c>
      <c r="T37" s="39">
        <f>0.00003*1000</f>
        <v>3.0000000000000002E-2</v>
      </c>
      <c r="U37" s="25" t="s">
        <v>31</v>
      </c>
      <c r="V37" s="25" t="s">
        <v>31</v>
      </c>
      <c r="W37" s="25" t="s">
        <v>31</v>
      </c>
      <c r="X37" s="25" t="s">
        <v>31</v>
      </c>
      <c r="Y37" s="25" t="s">
        <v>31</v>
      </c>
      <c r="Z37" s="25" t="s">
        <v>31</v>
      </c>
      <c r="AA37" s="32" t="s">
        <v>80</v>
      </c>
      <c r="AB37" s="36"/>
    </row>
    <row r="38" spans="1:28">
      <c r="A38" s="1"/>
      <c r="B38" s="42">
        <v>35</v>
      </c>
      <c r="C38" s="40" t="s">
        <v>81</v>
      </c>
      <c r="D38" s="41" t="s">
        <v>55</v>
      </c>
      <c r="E38" s="43">
        <v>100</v>
      </c>
      <c r="F38" s="25" t="s">
        <v>31</v>
      </c>
      <c r="G38" s="25" t="s">
        <v>31</v>
      </c>
      <c r="H38" s="25" t="s">
        <v>31</v>
      </c>
      <c r="I38" s="25" t="s">
        <v>31</v>
      </c>
      <c r="J38" s="25" t="s">
        <v>31</v>
      </c>
      <c r="K38" s="44" t="s">
        <v>40</v>
      </c>
      <c r="L38" s="25" t="s">
        <v>31</v>
      </c>
      <c r="M38" s="39">
        <f>0.00055*1000</f>
        <v>0.55000000000000004</v>
      </c>
      <c r="N38" s="39">
        <f>0.00036*1000</f>
        <v>0.36000000000000004</v>
      </c>
      <c r="O38" s="25" t="s">
        <v>31</v>
      </c>
      <c r="P38" s="25" t="s">
        <v>31</v>
      </c>
      <c r="Q38" s="39">
        <f>0.082*1000</f>
        <v>82</v>
      </c>
      <c r="R38" s="25" t="s">
        <v>31</v>
      </c>
      <c r="S38" s="25" t="s">
        <v>31</v>
      </c>
      <c r="T38" s="39">
        <f>0.00002*1000</f>
        <v>0.02</v>
      </c>
      <c r="U38" s="25" t="s">
        <v>31</v>
      </c>
      <c r="V38" s="25" t="s">
        <v>31</v>
      </c>
      <c r="W38" s="25" t="s">
        <v>31</v>
      </c>
      <c r="X38" s="25" t="s">
        <v>31</v>
      </c>
      <c r="Y38" s="25" t="s">
        <v>31</v>
      </c>
      <c r="Z38" s="25" t="s">
        <v>31</v>
      </c>
      <c r="AA38" s="32" t="s">
        <v>82</v>
      </c>
      <c r="AB38" s="36"/>
    </row>
    <row r="39" spans="1:28">
      <c r="A39" s="1"/>
      <c r="B39" s="42">
        <v>36</v>
      </c>
      <c r="C39" s="40" t="s">
        <v>83</v>
      </c>
      <c r="D39" s="41" t="s">
        <v>55</v>
      </c>
      <c r="E39" s="43">
        <v>100</v>
      </c>
      <c r="F39" s="25" t="s">
        <v>31</v>
      </c>
      <c r="G39" s="25" t="s">
        <v>31</v>
      </c>
      <c r="H39" s="39">
        <f>0.0034*1000</f>
        <v>3.4</v>
      </c>
      <c r="I39" s="25" t="s">
        <v>31</v>
      </c>
      <c r="J39" s="25" t="s">
        <v>31</v>
      </c>
      <c r="K39" s="25" t="s">
        <v>31</v>
      </c>
      <c r="L39" s="25" t="s">
        <v>31</v>
      </c>
      <c r="M39" s="39">
        <f>0.0014*1000</f>
        <v>1.4</v>
      </c>
      <c r="N39" s="25" t="s">
        <v>31</v>
      </c>
      <c r="O39" s="25" t="s">
        <v>31</v>
      </c>
      <c r="P39" s="25" t="s">
        <v>31</v>
      </c>
      <c r="Q39" s="39">
        <f>0.075*1000</f>
        <v>75</v>
      </c>
      <c r="R39" s="25" t="s">
        <v>31</v>
      </c>
      <c r="S39" s="25" t="s">
        <v>31</v>
      </c>
      <c r="T39" s="25" t="s">
        <v>31</v>
      </c>
      <c r="U39" s="25" t="s">
        <v>31</v>
      </c>
      <c r="V39" s="25" t="s">
        <v>31</v>
      </c>
      <c r="W39" s="25" t="s">
        <v>31</v>
      </c>
      <c r="X39" s="25" t="s">
        <v>31</v>
      </c>
      <c r="Y39" s="25" t="s">
        <v>31</v>
      </c>
      <c r="Z39" s="25" t="s">
        <v>31</v>
      </c>
      <c r="AA39" s="38">
        <f>0.0126*1000</f>
        <v>12.6</v>
      </c>
      <c r="AB39" s="36"/>
    </row>
    <row r="40" spans="1:28">
      <c r="A40" s="1"/>
      <c r="B40" s="22">
        <v>37</v>
      </c>
      <c r="C40" s="23" t="s">
        <v>84</v>
      </c>
      <c r="D40" s="41" t="s">
        <v>55</v>
      </c>
      <c r="E40" s="6">
        <v>100</v>
      </c>
      <c r="F40" s="25" t="s">
        <v>31</v>
      </c>
      <c r="G40" s="25" t="s">
        <v>31</v>
      </c>
      <c r="H40" s="25" t="s">
        <v>31</v>
      </c>
      <c r="I40" s="25" t="s">
        <v>31</v>
      </c>
      <c r="J40" s="25" t="s">
        <v>31</v>
      </c>
      <c r="K40" s="25" t="s">
        <v>31</v>
      </c>
      <c r="L40" s="25" t="s">
        <v>31</v>
      </c>
      <c r="M40" s="45">
        <f>0.00088*1000</f>
        <v>0.88</v>
      </c>
      <c r="N40" s="45">
        <f>0.00058*1000</f>
        <v>0.57999999999999996</v>
      </c>
      <c r="O40" s="25" t="s">
        <v>31</v>
      </c>
      <c r="P40" s="25" t="s">
        <v>31</v>
      </c>
      <c r="Q40" s="45">
        <f>0.363*1000</f>
        <v>363</v>
      </c>
      <c r="R40" s="25" t="s">
        <v>31</v>
      </c>
      <c r="S40" s="25" t="s">
        <v>31</v>
      </c>
      <c r="T40" s="45">
        <f>0.00004*1000</f>
        <v>0.04</v>
      </c>
      <c r="U40" s="25" t="s">
        <v>31</v>
      </c>
      <c r="V40" s="25" t="s">
        <v>31</v>
      </c>
      <c r="W40" s="25" t="s">
        <v>31</v>
      </c>
      <c r="X40" s="25" t="s">
        <v>31</v>
      </c>
      <c r="Y40" s="25" t="s">
        <v>31</v>
      </c>
      <c r="Z40" s="25" t="s">
        <v>31</v>
      </c>
      <c r="AA40" s="32" t="s">
        <v>85</v>
      </c>
      <c r="AB40" s="36"/>
    </row>
    <row r="41" spans="1:28">
      <c r="A41" s="1"/>
      <c r="B41" s="46">
        <v>38</v>
      </c>
      <c r="C41" s="33" t="s">
        <v>86</v>
      </c>
      <c r="D41" s="47" t="s">
        <v>87</v>
      </c>
      <c r="E41" s="35">
        <v>100</v>
      </c>
      <c r="F41" s="29">
        <f>0.395*1000</f>
        <v>395</v>
      </c>
      <c r="G41" s="25" t="s">
        <v>31</v>
      </c>
      <c r="H41" s="25" t="s">
        <v>31</v>
      </c>
      <c r="I41" s="37" t="s">
        <v>40</v>
      </c>
      <c r="J41" s="37" t="s">
        <v>40</v>
      </c>
      <c r="K41" s="25" t="s">
        <v>31</v>
      </c>
      <c r="L41" s="25" t="s">
        <v>31</v>
      </c>
      <c r="M41" s="25" t="s">
        <v>31</v>
      </c>
      <c r="N41" s="25" t="s">
        <v>31</v>
      </c>
      <c r="O41" s="25" t="s">
        <v>31</v>
      </c>
      <c r="P41" s="25" t="s">
        <v>31</v>
      </c>
      <c r="Q41" s="25" t="s">
        <v>31</v>
      </c>
      <c r="R41" s="25" t="s">
        <v>31</v>
      </c>
      <c r="S41" s="25" t="s">
        <v>31</v>
      </c>
      <c r="T41" s="25" t="s">
        <v>31</v>
      </c>
      <c r="U41" s="25" t="s">
        <v>31</v>
      </c>
      <c r="V41" s="25" t="s">
        <v>31</v>
      </c>
      <c r="W41" s="25" t="s">
        <v>31</v>
      </c>
      <c r="X41" s="25" t="s">
        <v>31</v>
      </c>
      <c r="Y41" s="25" t="s">
        <v>31</v>
      </c>
      <c r="Z41" s="25" t="s">
        <v>31</v>
      </c>
      <c r="AA41" s="48" t="s">
        <v>40</v>
      </c>
      <c r="AB41" s="36"/>
    </row>
    <row r="42" spans="1:28">
      <c r="A42" s="1"/>
      <c r="B42" s="46">
        <v>39</v>
      </c>
      <c r="C42" s="33" t="s">
        <v>88</v>
      </c>
      <c r="D42" s="47" t="s">
        <v>87</v>
      </c>
      <c r="E42" s="35">
        <v>100</v>
      </c>
      <c r="F42" s="29">
        <v>510</v>
      </c>
      <c r="G42" s="25" t="s">
        <v>31</v>
      </c>
      <c r="H42" s="25" t="s">
        <v>31</v>
      </c>
      <c r="I42" s="37" t="s">
        <v>40</v>
      </c>
      <c r="J42" s="37" t="s">
        <v>40</v>
      </c>
      <c r="K42" s="25" t="s">
        <v>31</v>
      </c>
      <c r="L42" s="25" t="s">
        <v>31</v>
      </c>
      <c r="M42" s="25" t="s">
        <v>31</v>
      </c>
      <c r="N42" s="25" t="s">
        <v>31</v>
      </c>
      <c r="O42" s="25" t="s">
        <v>31</v>
      </c>
      <c r="P42" s="25" t="s">
        <v>31</v>
      </c>
      <c r="Q42" s="25" t="s">
        <v>31</v>
      </c>
      <c r="R42" s="25" t="s">
        <v>31</v>
      </c>
      <c r="S42" s="25" t="s">
        <v>31</v>
      </c>
      <c r="T42" s="25" t="s">
        <v>31</v>
      </c>
      <c r="U42" s="25" t="s">
        <v>31</v>
      </c>
      <c r="V42" s="25" t="s">
        <v>31</v>
      </c>
      <c r="W42" s="25" t="s">
        <v>31</v>
      </c>
      <c r="X42" s="25" t="s">
        <v>31</v>
      </c>
      <c r="Y42" s="25" t="s">
        <v>31</v>
      </c>
      <c r="Z42" s="25" t="s">
        <v>31</v>
      </c>
      <c r="AA42" s="48" t="s">
        <v>40</v>
      </c>
      <c r="AB42" s="36"/>
    </row>
    <row r="43" spans="1:28">
      <c r="A43" s="1"/>
      <c r="B43" s="46">
        <v>40</v>
      </c>
      <c r="C43" s="33" t="s">
        <v>89</v>
      </c>
      <c r="D43" s="47" t="s">
        <v>87</v>
      </c>
      <c r="E43" s="35">
        <v>100</v>
      </c>
      <c r="F43" s="29">
        <f>0.264*1000</f>
        <v>264</v>
      </c>
      <c r="G43" s="25" t="s">
        <v>31</v>
      </c>
      <c r="H43" s="25" t="s">
        <v>31</v>
      </c>
      <c r="I43" s="37" t="s">
        <v>40</v>
      </c>
      <c r="J43" s="37" t="s">
        <v>40</v>
      </c>
      <c r="K43" s="25" t="s">
        <v>31</v>
      </c>
      <c r="L43" s="25" t="s">
        <v>31</v>
      </c>
      <c r="M43" s="25" t="s">
        <v>31</v>
      </c>
      <c r="N43" s="25" t="s">
        <v>31</v>
      </c>
      <c r="O43" s="25" t="s">
        <v>31</v>
      </c>
      <c r="P43" s="25" t="s">
        <v>31</v>
      </c>
      <c r="Q43" s="25" t="s">
        <v>31</v>
      </c>
      <c r="R43" s="25" t="s">
        <v>31</v>
      </c>
      <c r="S43" s="25" t="s">
        <v>31</v>
      </c>
      <c r="T43" s="25" t="s">
        <v>31</v>
      </c>
      <c r="U43" s="25" t="s">
        <v>31</v>
      </c>
      <c r="V43" s="25" t="s">
        <v>31</v>
      </c>
      <c r="W43" s="25" t="s">
        <v>31</v>
      </c>
      <c r="X43" s="25" t="s">
        <v>31</v>
      </c>
      <c r="Y43" s="25" t="s">
        <v>31</v>
      </c>
      <c r="Z43" s="25" t="s">
        <v>31</v>
      </c>
      <c r="AA43" s="48" t="s">
        <v>40</v>
      </c>
      <c r="AB43" s="36"/>
    </row>
    <row r="44" spans="1:28">
      <c r="A44" s="1"/>
      <c r="B44" s="46">
        <v>41</v>
      </c>
      <c r="C44" s="33" t="s">
        <v>90</v>
      </c>
      <c r="D44" s="47" t="s">
        <v>87</v>
      </c>
      <c r="E44" s="35">
        <v>100</v>
      </c>
      <c r="F44" s="29">
        <f>0.74*1000</f>
        <v>740</v>
      </c>
      <c r="G44" s="25" t="s">
        <v>31</v>
      </c>
      <c r="H44" s="25" t="s">
        <v>31</v>
      </c>
      <c r="I44" s="37" t="s">
        <v>40</v>
      </c>
      <c r="J44" s="37" t="s">
        <v>40</v>
      </c>
      <c r="K44" s="25" t="s">
        <v>31</v>
      </c>
      <c r="L44" s="25" t="s">
        <v>31</v>
      </c>
      <c r="M44" s="25" t="s">
        <v>31</v>
      </c>
      <c r="N44" s="25" t="s">
        <v>31</v>
      </c>
      <c r="O44" s="25" t="s">
        <v>31</v>
      </c>
      <c r="P44" s="25" t="s">
        <v>31</v>
      </c>
      <c r="Q44" s="25" t="s">
        <v>31</v>
      </c>
      <c r="R44" s="25" t="s">
        <v>31</v>
      </c>
      <c r="S44" s="25" t="s">
        <v>31</v>
      </c>
      <c r="T44" s="25" t="s">
        <v>31</v>
      </c>
      <c r="U44" s="25" t="s">
        <v>31</v>
      </c>
      <c r="V44" s="25" t="s">
        <v>31</v>
      </c>
      <c r="W44" s="25" t="s">
        <v>31</v>
      </c>
      <c r="X44" s="25" t="s">
        <v>31</v>
      </c>
      <c r="Y44" s="25" t="s">
        <v>31</v>
      </c>
      <c r="Z44" s="25" t="s">
        <v>31</v>
      </c>
      <c r="AA44" s="30">
        <f>0.1*1000</f>
        <v>100</v>
      </c>
      <c r="AB44" s="36"/>
    </row>
    <row r="45" spans="1:28">
      <c r="A45" s="1"/>
      <c r="B45" s="46">
        <v>42</v>
      </c>
      <c r="C45" s="33" t="s">
        <v>91</v>
      </c>
      <c r="D45" s="47" t="s">
        <v>87</v>
      </c>
      <c r="E45" s="35">
        <v>100</v>
      </c>
      <c r="F45" s="29">
        <f>1.3*1000</f>
        <v>1300</v>
      </c>
      <c r="G45" s="25" t="s">
        <v>31</v>
      </c>
      <c r="H45" s="25" t="s">
        <v>31</v>
      </c>
      <c r="I45" s="37" t="s">
        <v>40</v>
      </c>
      <c r="J45" s="37" t="s">
        <v>40</v>
      </c>
      <c r="K45" s="25" t="s">
        <v>31</v>
      </c>
      <c r="L45" s="25" t="s">
        <v>31</v>
      </c>
      <c r="M45" s="25" t="s">
        <v>31</v>
      </c>
      <c r="N45" s="25" t="s">
        <v>31</v>
      </c>
      <c r="O45" s="25" t="s">
        <v>31</v>
      </c>
      <c r="P45" s="25" t="s">
        <v>31</v>
      </c>
      <c r="Q45" s="25" t="s">
        <v>31</v>
      </c>
      <c r="R45" s="25" t="s">
        <v>31</v>
      </c>
      <c r="S45" s="25" t="s">
        <v>31</v>
      </c>
      <c r="T45" s="25" t="s">
        <v>31</v>
      </c>
      <c r="U45" s="25" t="s">
        <v>31</v>
      </c>
      <c r="V45" s="25" t="s">
        <v>31</v>
      </c>
      <c r="W45" s="25" t="s">
        <v>31</v>
      </c>
      <c r="X45" s="25" t="s">
        <v>31</v>
      </c>
      <c r="Y45" s="25" t="s">
        <v>31</v>
      </c>
      <c r="Z45" s="25" t="s">
        <v>31</v>
      </c>
      <c r="AA45" s="48" t="s">
        <v>92</v>
      </c>
      <c r="AB45" s="36"/>
    </row>
    <row r="46" spans="1:28">
      <c r="A46" s="1"/>
      <c r="B46" s="46">
        <v>43</v>
      </c>
      <c r="C46" s="33" t="s">
        <v>93</v>
      </c>
      <c r="D46" s="47" t="s">
        <v>87</v>
      </c>
      <c r="E46" s="35">
        <v>100</v>
      </c>
      <c r="F46" s="29">
        <f>0.07*1000</f>
        <v>70</v>
      </c>
      <c r="G46" s="25" t="s">
        <v>31</v>
      </c>
      <c r="H46" s="25" t="s">
        <v>31</v>
      </c>
      <c r="I46" s="37" t="s">
        <v>40</v>
      </c>
      <c r="J46" s="37" t="s">
        <v>40</v>
      </c>
      <c r="K46" s="25" t="s">
        <v>31</v>
      </c>
      <c r="L46" s="25" t="s">
        <v>31</v>
      </c>
      <c r="M46" s="25" t="s">
        <v>31</v>
      </c>
      <c r="N46" s="25" t="s">
        <v>31</v>
      </c>
      <c r="O46" s="25" t="s">
        <v>31</v>
      </c>
      <c r="P46" s="25" t="s">
        <v>31</v>
      </c>
      <c r="Q46" s="25" t="s">
        <v>31</v>
      </c>
      <c r="R46" s="25" t="s">
        <v>31</v>
      </c>
      <c r="S46" s="25" t="s">
        <v>31</v>
      </c>
      <c r="T46" s="25" t="s">
        <v>31</v>
      </c>
      <c r="U46" s="25" t="s">
        <v>31</v>
      </c>
      <c r="V46" s="25" t="s">
        <v>31</v>
      </c>
      <c r="W46" s="25" t="s">
        <v>31</v>
      </c>
      <c r="X46" s="25" t="s">
        <v>31</v>
      </c>
      <c r="Y46" s="25" t="s">
        <v>31</v>
      </c>
      <c r="Z46" s="25" t="s">
        <v>31</v>
      </c>
      <c r="AA46" s="48" t="s">
        <v>40</v>
      </c>
      <c r="AB46" s="36"/>
    </row>
    <row r="47" spans="1:28">
      <c r="A47" s="1"/>
      <c r="B47" s="46">
        <v>44</v>
      </c>
      <c r="C47" s="33" t="s">
        <v>94</v>
      </c>
      <c r="D47" s="47" t="s">
        <v>87</v>
      </c>
      <c r="E47" s="35">
        <v>100</v>
      </c>
      <c r="F47" s="29">
        <f>0.0372*1000</f>
        <v>37.199999999999996</v>
      </c>
      <c r="G47" s="25" t="s">
        <v>31</v>
      </c>
      <c r="H47" s="25" t="s">
        <v>31</v>
      </c>
      <c r="I47" s="29">
        <f>0.0316*1000</f>
        <v>31.6</v>
      </c>
      <c r="J47" s="37" t="s">
        <v>40</v>
      </c>
      <c r="K47" s="25" t="s">
        <v>31</v>
      </c>
      <c r="L47" s="25" t="s">
        <v>31</v>
      </c>
      <c r="M47" s="25" t="s">
        <v>31</v>
      </c>
      <c r="N47" s="25" t="s">
        <v>31</v>
      </c>
      <c r="O47" s="25" t="s">
        <v>31</v>
      </c>
      <c r="P47" s="25" t="s">
        <v>31</v>
      </c>
      <c r="Q47" s="25" t="s">
        <v>31</v>
      </c>
      <c r="R47" s="25" t="s">
        <v>31</v>
      </c>
      <c r="S47" s="25" t="s">
        <v>31</v>
      </c>
      <c r="T47" s="25" t="s">
        <v>31</v>
      </c>
      <c r="U47" s="25" t="s">
        <v>31</v>
      </c>
      <c r="V47" s="25" t="s">
        <v>31</v>
      </c>
      <c r="W47" s="25" t="s">
        <v>31</v>
      </c>
      <c r="X47" s="25" t="s">
        <v>31</v>
      </c>
      <c r="Y47" s="25" t="s">
        <v>31</v>
      </c>
      <c r="Z47" s="25" t="s">
        <v>31</v>
      </c>
      <c r="AA47" s="48" t="s">
        <v>40</v>
      </c>
      <c r="AB47" s="36"/>
    </row>
    <row r="48" spans="1:28">
      <c r="A48" s="1"/>
      <c r="B48" s="46">
        <v>45</v>
      </c>
      <c r="C48" s="33" t="s">
        <v>95</v>
      </c>
      <c r="D48" s="47" t="s">
        <v>87</v>
      </c>
      <c r="E48" s="35">
        <v>100</v>
      </c>
      <c r="F48" s="29">
        <v>94</v>
      </c>
      <c r="G48" s="25" t="s">
        <v>31</v>
      </c>
      <c r="H48" s="25" t="s">
        <v>31</v>
      </c>
      <c r="I48" s="37" t="s">
        <v>40</v>
      </c>
      <c r="J48" s="37" t="s">
        <v>40</v>
      </c>
      <c r="K48" s="25" t="s">
        <v>31</v>
      </c>
      <c r="L48" s="25" t="s">
        <v>31</v>
      </c>
      <c r="M48" s="25" t="s">
        <v>31</v>
      </c>
      <c r="N48" s="25" t="s">
        <v>31</v>
      </c>
      <c r="O48" s="25" t="s">
        <v>31</v>
      </c>
      <c r="P48" s="25" t="s">
        <v>31</v>
      </c>
      <c r="Q48" s="25" t="s">
        <v>31</v>
      </c>
      <c r="R48" s="25" t="s">
        <v>31</v>
      </c>
      <c r="S48" s="25" t="s">
        <v>31</v>
      </c>
      <c r="T48" s="25" t="s">
        <v>31</v>
      </c>
      <c r="U48" s="25" t="s">
        <v>31</v>
      </c>
      <c r="V48" s="25" t="s">
        <v>31</v>
      </c>
      <c r="W48" s="25" t="s">
        <v>31</v>
      </c>
      <c r="X48" s="25" t="s">
        <v>31</v>
      </c>
      <c r="Y48" s="25" t="s">
        <v>31</v>
      </c>
      <c r="Z48" s="25" t="s">
        <v>31</v>
      </c>
      <c r="AA48" s="48" t="s">
        <v>40</v>
      </c>
      <c r="AB48" s="36"/>
    </row>
    <row r="49" spans="1:28">
      <c r="A49" s="1"/>
      <c r="B49" s="46">
        <v>46</v>
      </c>
      <c r="C49" s="33" t="s">
        <v>96</v>
      </c>
      <c r="D49" s="47" t="s">
        <v>87</v>
      </c>
      <c r="E49" s="35">
        <v>100</v>
      </c>
      <c r="F49" s="29">
        <f>0.12*1000</f>
        <v>120</v>
      </c>
      <c r="G49" s="25" t="s">
        <v>31</v>
      </c>
      <c r="H49" s="25" t="s">
        <v>31</v>
      </c>
      <c r="I49" s="37" t="s">
        <v>40</v>
      </c>
      <c r="J49" s="37" t="s">
        <v>40</v>
      </c>
      <c r="K49" s="25" t="s">
        <v>31</v>
      </c>
      <c r="L49" s="25" t="s">
        <v>31</v>
      </c>
      <c r="M49" s="25" t="s">
        <v>31</v>
      </c>
      <c r="N49" s="25" t="s">
        <v>31</v>
      </c>
      <c r="O49" s="25" t="s">
        <v>31</v>
      </c>
      <c r="P49" s="25" t="s">
        <v>31</v>
      </c>
      <c r="Q49" s="25" t="s">
        <v>31</v>
      </c>
      <c r="R49" s="25" t="s">
        <v>31</v>
      </c>
      <c r="S49" s="25" t="s">
        <v>31</v>
      </c>
      <c r="T49" s="25" t="s">
        <v>31</v>
      </c>
      <c r="U49" s="25" t="s">
        <v>31</v>
      </c>
      <c r="V49" s="25" t="s">
        <v>31</v>
      </c>
      <c r="W49" s="25" t="s">
        <v>31</v>
      </c>
      <c r="X49" s="25" t="s">
        <v>31</v>
      </c>
      <c r="Y49" s="25" t="s">
        <v>31</v>
      </c>
      <c r="Z49" s="25" t="s">
        <v>31</v>
      </c>
      <c r="AA49" s="48" t="s">
        <v>40</v>
      </c>
      <c r="AB49" s="36"/>
    </row>
    <row r="50" spans="1:28">
      <c r="A50" s="1"/>
      <c r="B50" s="46">
        <v>47</v>
      </c>
      <c r="C50" s="33" t="s">
        <v>97</v>
      </c>
      <c r="D50" s="47" t="s">
        <v>87</v>
      </c>
      <c r="E50" s="35">
        <v>100</v>
      </c>
      <c r="F50" s="29">
        <f>0.2*1000</f>
        <v>200</v>
      </c>
      <c r="G50" s="25" t="s">
        <v>31</v>
      </c>
      <c r="H50" s="25" t="s">
        <v>31</v>
      </c>
      <c r="I50" s="37" t="s">
        <v>40</v>
      </c>
      <c r="J50" s="37" t="s">
        <v>40</v>
      </c>
      <c r="K50" s="25" t="s">
        <v>31</v>
      </c>
      <c r="L50" s="25" t="s">
        <v>31</v>
      </c>
      <c r="M50" s="25" t="s">
        <v>31</v>
      </c>
      <c r="N50" s="25" t="s">
        <v>31</v>
      </c>
      <c r="O50" s="25" t="s">
        <v>31</v>
      </c>
      <c r="P50" s="25" t="s">
        <v>31</v>
      </c>
      <c r="Q50" s="25" t="s">
        <v>31</v>
      </c>
      <c r="R50" s="25" t="s">
        <v>31</v>
      </c>
      <c r="S50" s="25" t="s">
        <v>31</v>
      </c>
      <c r="T50" s="25" t="s">
        <v>31</v>
      </c>
      <c r="U50" s="25" t="s">
        <v>31</v>
      </c>
      <c r="V50" s="25" t="s">
        <v>31</v>
      </c>
      <c r="W50" s="25" t="s">
        <v>31</v>
      </c>
      <c r="X50" s="25" t="s">
        <v>31</v>
      </c>
      <c r="Y50" s="25" t="s">
        <v>31</v>
      </c>
      <c r="Z50" s="25" t="s">
        <v>31</v>
      </c>
      <c r="AA50" s="48" t="s">
        <v>40</v>
      </c>
      <c r="AB50" s="36"/>
    </row>
    <row r="51" spans="1:28">
      <c r="A51" s="1"/>
      <c r="B51" s="46">
        <v>48</v>
      </c>
      <c r="C51" s="33" t="s">
        <v>98</v>
      </c>
      <c r="D51" s="49" t="s">
        <v>87</v>
      </c>
      <c r="E51" s="6">
        <v>100</v>
      </c>
      <c r="F51" s="25" t="s">
        <v>31</v>
      </c>
      <c r="G51" s="25" t="s">
        <v>31</v>
      </c>
      <c r="H51" s="25" t="s">
        <v>31</v>
      </c>
      <c r="I51" s="25" t="s">
        <v>31</v>
      </c>
      <c r="J51" s="25">
        <f>$E51*0.023/100*1000</f>
        <v>23</v>
      </c>
      <c r="K51" s="25" t="s">
        <v>31</v>
      </c>
      <c r="L51" s="25" t="s">
        <v>31</v>
      </c>
      <c r="M51" s="25" t="s">
        <v>31</v>
      </c>
      <c r="N51" s="25" t="s">
        <v>31</v>
      </c>
      <c r="O51" s="25" t="s">
        <v>31</v>
      </c>
      <c r="P51" s="25" t="s">
        <v>31</v>
      </c>
      <c r="Q51" s="25" t="s">
        <v>31</v>
      </c>
      <c r="R51" s="25" t="s">
        <v>31</v>
      </c>
      <c r="S51" s="25">
        <f>$E51*0.0056/100*1000</f>
        <v>5.5999999999999988</v>
      </c>
      <c r="T51" s="25" t="s">
        <v>31</v>
      </c>
      <c r="U51" s="25" t="s">
        <v>31</v>
      </c>
      <c r="V51" s="25" t="s">
        <v>31</v>
      </c>
      <c r="W51" s="25" t="s">
        <v>31</v>
      </c>
      <c r="X51" s="25" t="s">
        <v>31</v>
      </c>
      <c r="Y51" s="25" t="s">
        <v>31</v>
      </c>
      <c r="Z51" s="25" t="s">
        <v>31</v>
      </c>
      <c r="AA51" s="25" t="s">
        <v>31</v>
      </c>
      <c r="AB51" s="36" t="s">
        <v>174</v>
      </c>
    </row>
    <row r="52" spans="1:28">
      <c r="A52" s="1"/>
      <c r="B52" s="22">
        <v>49</v>
      </c>
      <c r="C52" s="23" t="s">
        <v>99</v>
      </c>
      <c r="D52" s="49" t="s">
        <v>87</v>
      </c>
      <c r="E52" s="6">
        <v>100</v>
      </c>
      <c r="F52" s="39">
        <v>310</v>
      </c>
      <c r="G52" s="25" t="s">
        <v>31</v>
      </c>
      <c r="H52" s="25" t="s">
        <v>31</v>
      </c>
      <c r="I52" s="25" t="s">
        <v>31</v>
      </c>
      <c r="J52" s="25" t="s">
        <v>31</v>
      </c>
      <c r="K52" s="25" t="s">
        <v>31</v>
      </c>
      <c r="L52" s="39">
        <v>3.4</v>
      </c>
      <c r="M52" s="39">
        <v>0.5</v>
      </c>
      <c r="N52" s="25" t="s">
        <v>31</v>
      </c>
      <c r="O52" s="25" t="s">
        <v>31</v>
      </c>
      <c r="P52" s="25" t="s">
        <v>31</v>
      </c>
      <c r="Q52" s="25" t="s">
        <v>31</v>
      </c>
      <c r="R52" s="25" t="s">
        <v>31</v>
      </c>
      <c r="S52" s="25" t="s">
        <v>31</v>
      </c>
      <c r="T52" s="39">
        <v>0.22</v>
      </c>
      <c r="U52" s="25" t="s">
        <v>31</v>
      </c>
      <c r="V52" s="25" t="s">
        <v>31</v>
      </c>
      <c r="W52" s="25" t="s">
        <v>31</v>
      </c>
      <c r="X52" s="25" t="s">
        <v>31</v>
      </c>
      <c r="Y52" s="25" t="s">
        <v>31</v>
      </c>
      <c r="Z52" s="25" t="s">
        <v>31</v>
      </c>
      <c r="AA52" s="44">
        <v>6.48</v>
      </c>
      <c r="AB52" s="36"/>
    </row>
    <row r="53" spans="1:28">
      <c r="A53" s="1"/>
      <c r="B53" s="22">
        <v>50</v>
      </c>
      <c r="C53" s="23" t="s">
        <v>100</v>
      </c>
      <c r="D53" s="49" t="s">
        <v>87</v>
      </c>
      <c r="E53" s="6">
        <v>100</v>
      </c>
      <c r="F53" s="39">
        <f>0.25*1000</f>
        <v>250</v>
      </c>
      <c r="G53" s="25" t="s">
        <v>31</v>
      </c>
      <c r="H53" s="25" t="s">
        <v>31</v>
      </c>
      <c r="I53" s="25" t="s">
        <v>31</v>
      </c>
      <c r="J53" s="25" t="s">
        <v>31</v>
      </c>
      <c r="K53" s="25" t="s">
        <v>31</v>
      </c>
      <c r="L53" s="25" t="s">
        <v>31</v>
      </c>
      <c r="M53" s="39">
        <f>0.00108*1000</f>
        <v>1.08</v>
      </c>
      <c r="N53" s="25">
        <v>1.8</v>
      </c>
      <c r="O53" s="25" t="s">
        <v>31</v>
      </c>
      <c r="P53" s="25" t="s">
        <v>31</v>
      </c>
      <c r="Q53" s="25" t="s">
        <v>31</v>
      </c>
      <c r="R53" s="25" t="s">
        <v>31</v>
      </c>
      <c r="S53" s="25" t="s">
        <v>31</v>
      </c>
      <c r="T53" s="39">
        <v>7.1999999999999995E-2</v>
      </c>
      <c r="U53" s="25" t="s">
        <v>31</v>
      </c>
      <c r="V53" s="25" t="s">
        <v>31</v>
      </c>
      <c r="W53" s="25" t="s">
        <v>31</v>
      </c>
      <c r="X53" s="25" t="s">
        <v>31</v>
      </c>
      <c r="Y53" s="25" t="s">
        <v>31</v>
      </c>
      <c r="Z53" s="25" t="s">
        <v>31</v>
      </c>
      <c r="AA53" s="38">
        <v>13.247999999999999</v>
      </c>
      <c r="AB53" s="36"/>
    </row>
    <row r="54" spans="1:28">
      <c r="A54" s="1"/>
      <c r="B54" s="22">
        <v>51</v>
      </c>
      <c r="C54" s="23" t="s">
        <v>101</v>
      </c>
      <c r="D54" s="49" t="s">
        <v>87</v>
      </c>
      <c r="E54" s="6">
        <v>100</v>
      </c>
      <c r="F54" s="39">
        <v>200</v>
      </c>
      <c r="G54" s="25" t="s">
        <v>31</v>
      </c>
      <c r="H54" s="25" t="s">
        <v>31</v>
      </c>
      <c r="I54" s="25" t="s">
        <v>31</v>
      </c>
      <c r="J54" s="25" t="s">
        <v>31</v>
      </c>
      <c r="K54" s="25" t="s">
        <v>31</v>
      </c>
      <c r="L54" s="39">
        <v>2.2000000000000002</v>
      </c>
      <c r="M54" s="39">
        <v>0.32</v>
      </c>
      <c r="N54" s="25" t="s">
        <v>31</v>
      </c>
      <c r="O54" s="25" t="s">
        <v>31</v>
      </c>
      <c r="P54" s="25" t="s">
        <v>31</v>
      </c>
      <c r="Q54" s="25" t="s">
        <v>31</v>
      </c>
      <c r="R54" s="25" t="s">
        <v>31</v>
      </c>
      <c r="S54" s="25" t="s">
        <v>31</v>
      </c>
      <c r="T54" s="39">
        <v>0.14000000000000001</v>
      </c>
      <c r="U54" s="25" t="s">
        <v>31</v>
      </c>
      <c r="V54" s="25" t="s">
        <v>31</v>
      </c>
      <c r="W54" s="25" t="s">
        <v>31</v>
      </c>
      <c r="X54" s="25" t="s">
        <v>31</v>
      </c>
      <c r="Y54" s="25" t="s">
        <v>31</v>
      </c>
      <c r="Z54" s="25" t="s">
        <v>31</v>
      </c>
      <c r="AA54" s="44">
        <v>9.74</v>
      </c>
      <c r="AB54" s="36"/>
    </row>
    <row r="55" spans="1:28">
      <c r="A55" s="1"/>
      <c r="B55" s="22">
        <v>52</v>
      </c>
      <c r="C55" s="23" t="s">
        <v>102</v>
      </c>
      <c r="D55" s="49" t="s">
        <v>87</v>
      </c>
      <c r="E55" s="6">
        <v>100</v>
      </c>
      <c r="F55" s="39">
        <v>148.5</v>
      </c>
      <c r="G55" s="25" t="s">
        <v>31</v>
      </c>
      <c r="H55" s="25" t="s">
        <v>31</v>
      </c>
      <c r="I55" s="25" t="s">
        <v>31</v>
      </c>
      <c r="J55" s="25" t="s">
        <v>31</v>
      </c>
      <c r="K55" s="25" t="s">
        <v>31</v>
      </c>
      <c r="L55" s="39">
        <v>1.6</v>
      </c>
      <c r="M55" s="39">
        <v>0.24</v>
      </c>
      <c r="N55" s="25" t="s">
        <v>31</v>
      </c>
      <c r="O55" s="25" t="s">
        <v>31</v>
      </c>
      <c r="P55" s="25" t="s">
        <v>31</v>
      </c>
      <c r="Q55" s="25" t="s">
        <v>31</v>
      </c>
      <c r="R55" s="25" t="s">
        <v>31</v>
      </c>
      <c r="S55" s="25" t="s">
        <v>31</v>
      </c>
      <c r="T55" s="39">
        <v>0.104</v>
      </c>
      <c r="U55" s="25" t="s">
        <v>31</v>
      </c>
      <c r="V55" s="25" t="s">
        <v>31</v>
      </c>
      <c r="W55" s="25" t="s">
        <v>31</v>
      </c>
      <c r="X55" s="25" t="s">
        <v>31</v>
      </c>
      <c r="Y55" s="25" t="s">
        <v>31</v>
      </c>
      <c r="Z55" s="25" t="s">
        <v>31</v>
      </c>
      <c r="AA55" s="32" t="s">
        <v>103</v>
      </c>
      <c r="AB55" s="36"/>
    </row>
    <row r="56" spans="1:28">
      <c r="A56" s="1"/>
      <c r="B56" s="22">
        <v>53</v>
      </c>
      <c r="C56" s="23" t="s">
        <v>104</v>
      </c>
      <c r="D56" s="49" t="s">
        <v>87</v>
      </c>
      <c r="E56" s="6">
        <v>100</v>
      </c>
      <c r="F56" s="39">
        <f>0.107*1000</f>
        <v>107</v>
      </c>
      <c r="G56" s="25" t="s">
        <v>31</v>
      </c>
      <c r="H56" s="25" t="s">
        <v>31</v>
      </c>
      <c r="I56" s="25" t="s">
        <v>31</v>
      </c>
      <c r="J56" s="25" t="s">
        <v>31</v>
      </c>
      <c r="K56" s="25" t="s">
        <v>31</v>
      </c>
      <c r="L56" s="44" t="s">
        <v>40</v>
      </c>
      <c r="M56" s="39">
        <f>0.00108*1000</f>
        <v>1.08</v>
      </c>
      <c r="N56" s="25" t="s">
        <v>31</v>
      </c>
      <c r="O56" s="25" t="s">
        <v>31</v>
      </c>
      <c r="P56" s="25" t="s">
        <v>31</v>
      </c>
      <c r="Q56" s="25" t="s">
        <v>31</v>
      </c>
      <c r="R56" s="25" t="s">
        <v>31</v>
      </c>
      <c r="S56" s="25" t="s">
        <v>31</v>
      </c>
      <c r="T56" s="39">
        <f>0.00007*1000</f>
        <v>6.9999999999999993E-2</v>
      </c>
      <c r="U56" s="25" t="s">
        <v>31</v>
      </c>
      <c r="V56" s="25" t="s">
        <v>31</v>
      </c>
      <c r="W56" s="25" t="s">
        <v>31</v>
      </c>
      <c r="X56" s="25" t="s">
        <v>31</v>
      </c>
      <c r="Y56" s="25" t="s">
        <v>31</v>
      </c>
      <c r="Z56" s="25" t="s">
        <v>31</v>
      </c>
      <c r="AA56" s="32" t="s">
        <v>105</v>
      </c>
      <c r="AB56" s="36"/>
    </row>
    <row r="57" spans="1:28">
      <c r="A57" s="1"/>
      <c r="B57" s="22">
        <v>54</v>
      </c>
      <c r="C57" s="23" t="s">
        <v>106</v>
      </c>
      <c r="D57" s="49" t="s">
        <v>87</v>
      </c>
      <c r="E57" s="6">
        <v>100</v>
      </c>
      <c r="F57" s="39">
        <f>0.314*1000</f>
        <v>314</v>
      </c>
      <c r="G57" s="25" t="s">
        <v>31</v>
      </c>
      <c r="H57" s="25" t="s">
        <v>31</v>
      </c>
      <c r="I57" s="25" t="s">
        <v>31</v>
      </c>
      <c r="J57" s="25" t="s">
        <v>31</v>
      </c>
      <c r="K57" s="25" t="s">
        <v>31</v>
      </c>
      <c r="L57" s="39">
        <f>0.00263*1000</f>
        <v>2.63</v>
      </c>
      <c r="M57" s="39">
        <f>0.00402*1000</f>
        <v>4.0200000000000005</v>
      </c>
      <c r="N57" s="25" t="s">
        <v>31</v>
      </c>
      <c r="O57" s="25" t="s">
        <v>31</v>
      </c>
      <c r="P57" s="25" t="s">
        <v>31</v>
      </c>
      <c r="Q57" s="25" t="s">
        <v>31</v>
      </c>
      <c r="R57" s="25" t="s">
        <v>31</v>
      </c>
      <c r="S57" s="25" t="s">
        <v>31</v>
      </c>
      <c r="T57" s="39">
        <f>0.00017*1000</f>
        <v>0.17</v>
      </c>
      <c r="U57" s="25" t="s">
        <v>31</v>
      </c>
      <c r="V57" s="25" t="s">
        <v>31</v>
      </c>
      <c r="W57" s="25" t="s">
        <v>31</v>
      </c>
      <c r="X57" s="25" t="s">
        <v>31</v>
      </c>
      <c r="Y57" s="25" t="s">
        <v>31</v>
      </c>
      <c r="Z57" s="25" t="s">
        <v>31</v>
      </c>
      <c r="AA57" s="32" t="s">
        <v>107</v>
      </c>
      <c r="AB57" s="36"/>
    </row>
    <row r="58" spans="1:28">
      <c r="A58" s="1"/>
      <c r="B58" s="22">
        <v>55</v>
      </c>
      <c r="C58" s="23" t="s">
        <v>108</v>
      </c>
      <c r="D58" s="49" t="s">
        <v>87</v>
      </c>
      <c r="E58" s="6">
        <v>100</v>
      </c>
      <c r="F58" s="39">
        <f>0.173*1000</f>
        <v>173</v>
      </c>
      <c r="G58" s="25" t="s">
        <v>31</v>
      </c>
      <c r="H58" s="25" t="s">
        <v>31</v>
      </c>
      <c r="I58" s="25" t="s">
        <v>31</v>
      </c>
      <c r="J58" s="25" t="s">
        <v>31</v>
      </c>
      <c r="K58" s="25" t="s">
        <v>31</v>
      </c>
      <c r="L58" s="39">
        <f>0.00177*1000</f>
        <v>1.77</v>
      </c>
      <c r="M58" s="39">
        <f>0.00271*1000</f>
        <v>2.71</v>
      </c>
      <c r="N58" s="25" t="s">
        <v>31</v>
      </c>
      <c r="O58" s="25" t="s">
        <v>31</v>
      </c>
      <c r="P58" s="25" t="s">
        <v>31</v>
      </c>
      <c r="Q58" s="25" t="s">
        <v>31</v>
      </c>
      <c r="R58" s="25" t="s">
        <v>31</v>
      </c>
      <c r="S58" s="25" t="s">
        <v>31</v>
      </c>
      <c r="T58" s="39">
        <f>0.00012*1000</f>
        <v>0.12000000000000001</v>
      </c>
      <c r="U58" s="25" t="s">
        <v>31</v>
      </c>
      <c r="V58" s="25" t="s">
        <v>31</v>
      </c>
      <c r="W58" s="25" t="s">
        <v>31</v>
      </c>
      <c r="X58" s="25" t="s">
        <v>31</v>
      </c>
      <c r="Y58" s="25" t="s">
        <v>31</v>
      </c>
      <c r="Z58" s="25" t="s">
        <v>31</v>
      </c>
      <c r="AA58" s="32" t="s">
        <v>109</v>
      </c>
      <c r="AB58" s="36"/>
    </row>
    <row r="59" spans="1:28">
      <c r="A59" s="1"/>
      <c r="B59" s="22">
        <v>56</v>
      </c>
      <c r="C59" s="23" t="s">
        <v>110</v>
      </c>
      <c r="D59" s="49" t="s">
        <v>87</v>
      </c>
      <c r="E59" s="6">
        <v>100</v>
      </c>
      <c r="F59" s="39">
        <f>0.333*1000</f>
        <v>333</v>
      </c>
      <c r="G59" s="25" t="s">
        <v>31</v>
      </c>
      <c r="H59" s="25" t="s">
        <v>31</v>
      </c>
      <c r="I59" s="25" t="s">
        <v>31</v>
      </c>
      <c r="J59" s="25" t="s">
        <v>31</v>
      </c>
      <c r="K59" s="25" t="s">
        <v>31</v>
      </c>
      <c r="L59" s="39">
        <f>0.00049*1000</f>
        <v>0.49</v>
      </c>
      <c r="M59" s="39">
        <f>0.00075*1000</f>
        <v>0.75</v>
      </c>
      <c r="N59" s="25" t="s">
        <v>31</v>
      </c>
      <c r="O59" s="25" t="s">
        <v>31</v>
      </c>
      <c r="P59" s="25" t="s">
        <v>31</v>
      </c>
      <c r="Q59" s="25" t="s">
        <v>31</v>
      </c>
      <c r="R59" s="25" t="s">
        <v>31</v>
      </c>
      <c r="S59" s="25" t="s">
        <v>31</v>
      </c>
      <c r="T59" s="39">
        <f>0.000032*1000</f>
        <v>3.2000000000000001E-2</v>
      </c>
      <c r="U59" s="25" t="s">
        <v>31</v>
      </c>
      <c r="V59" s="25" t="s">
        <v>31</v>
      </c>
      <c r="W59" s="25" t="s">
        <v>31</v>
      </c>
      <c r="X59" s="25" t="s">
        <v>31</v>
      </c>
      <c r="Y59" s="25" t="s">
        <v>31</v>
      </c>
      <c r="Z59" s="25" t="s">
        <v>31</v>
      </c>
      <c r="AA59" s="32" t="s">
        <v>111</v>
      </c>
      <c r="AB59" s="36"/>
    </row>
    <row r="60" spans="1:28">
      <c r="A60" s="1"/>
      <c r="B60" s="22">
        <v>57</v>
      </c>
      <c r="C60" s="23" t="s">
        <v>112</v>
      </c>
      <c r="D60" s="49" t="s">
        <v>87</v>
      </c>
      <c r="E60" s="6">
        <v>100</v>
      </c>
      <c r="F60" s="39">
        <f>0.18*1000</f>
        <v>180</v>
      </c>
      <c r="G60" s="25" t="s">
        <v>31</v>
      </c>
      <c r="H60" s="25" t="s">
        <v>31</v>
      </c>
      <c r="I60" s="25" t="s">
        <v>31</v>
      </c>
      <c r="J60" s="25" t="s">
        <v>31</v>
      </c>
      <c r="K60" s="25" t="s">
        <v>31</v>
      </c>
      <c r="L60" s="39">
        <f>0.00053*1000</f>
        <v>0.53</v>
      </c>
      <c r="M60" s="39">
        <f>0.00081*1000</f>
        <v>0.80999999999999994</v>
      </c>
      <c r="N60" s="25" t="s">
        <v>31</v>
      </c>
      <c r="O60" s="25" t="s">
        <v>31</v>
      </c>
      <c r="P60" s="25" t="s">
        <v>31</v>
      </c>
      <c r="Q60" s="25" t="s">
        <v>31</v>
      </c>
      <c r="R60" s="25" t="s">
        <v>31</v>
      </c>
      <c r="S60" s="25" t="s">
        <v>31</v>
      </c>
      <c r="T60" s="39">
        <f>0.000035*1000</f>
        <v>3.4999999999999996E-2</v>
      </c>
      <c r="U60" s="25" t="s">
        <v>31</v>
      </c>
      <c r="V60" s="25" t="s">
        <v>31</v>
      </c>
      <c r="W60" s="25" t="s">
        <v>31</v>
      </c>
      <c r="X60" s="25" t="s">
        <v>31</v>
      </c>
      <c r="Y60" s="25" t="s">
        <v>31</v>
      </c>
      <c r="Z60" s="25" t="s">
        <v>31</v>
      </c>
      <c r="AA60" s="32" t="s">
        <v>113</v>
      </c>
      <c r="AB60" s="36"/>
    </row>
    <row r="61" spans="1:28">
      <c r="A61" s="1"/>
      <c r="B61" s="22">
        <v>58</v>
      </c>
      <c r="C61" s="23" t="s">
        <v>114</v>
      </c>
      <c r="D61" s="50" t="s">
        <v>115</v>
      </c>
      <c r="E61" s="6">
        <v>100</v>
      </c>
      <c r="F61" s="25" t="s">
        <v>31</v>
      </c>
      <c r="G61" s="25" t="s">
        <v>31</v>
      </c>
      <c r="H61" s="25" t="s">
        <v>31</v>
      </c>
      <c r="I61" s="25" t="s">
        <v>31</v>
      </c>
      <c r="J61" s="25" t="s">
        <v>31</v>
      </c>
      <c r="K61" s="25" t="s">
        <v>31</v>
      </c>
      <c r="L61" s="25" t="s">
        <v>31</v>
      </c>
      <c r="M61" s="31">
        <v>1.1000000000000001</v>
      </c>
      <c r="N61" s="51">
        <v>0.8</v>
      </c>
      <c r="O61" s="25" t="s">
        <v>31</v>
      </c>
      <c r="P61" s="25" t="s">
        <v>31</v>
      </c>
      <c r="Q61" s="25" t="s">
        <v>31</v>
      </c>
      <c r="R61" s="25" t="s">
        <v>31</v>
      </c>
      <c r="S61" s="25" t="s">
        <v>31</v>
      </c>
      <c r="T61" s="25" t="s">
        <v>31</v>
      </c>
      <c r="U61" s="25" t="s">
        <v>31</v>
      </c>
      <c r="V61" s="25" t="s">
        <v>31</v>
      </c>
      <c r="W61" s="25" t="s">
        <v>31</v>
      </c>
      <c r="X61" s="25" t="s">
        <v>31</v>
      </c>
      <c r="Y61" s="25" t="s">
        <v>31</v>
      </c>
      <c r="Z61" s="51">
        <f>0.025*1000</f>
        <v>25</v>
      </c>
      <c r="AA61" s="32" t="s">
        <v>116</v>
      </c>
      <c r="AB61" s="36"/>
    </row>
    <row r="62" spans="1:28">
      <c r="A62" s="1"/>
      <c r="B62" s="22">
        <v>59</v>
      </c>
      <c r="C62" s="23" t="s">
        <v>117</v>
      </c>
      <c r="D62" s="50" t="s">
        <v>115</v>
      </c>
      <c r="E62" s="6">
        <v>100</v>
      </c>
      <c r="F62" s="25" t="s">
        <v>31</v>
      </c>
      <c r="G62" s="25" t="s">
        <v>31</v>
      </c>
      <c r="H62" s="25" t="s">
        <v>31</v>
      </c>
      <c r="I62" s="25" t="s">
        <v>31</v>
      </c>
      <c r="J62" s="25" t="s">
        <v>31</v>
      </c>
      <c r="K62" s="25" t="s">
        <v>31</v>
      </c>
      <c r="L62" s="25" t="s">
        <v>31</v>
      </c>
      <c r="M62" s="51">
        <v>1.86</v>
      </c>
      <c r="N62" s="51">
        <v>1.28</v>
      </c>
      <c r="O62" s="25" t="s">
        <v>31</v>
      </c>
      <c r="P62" s="25" t="s">
        <v>31</v>
      </c>
      <c r="Q62" s="25" t="s">
        <v>31</v>
      </c>
      <c r="R62" s="25" t="s">
        <v>31</v>
      </c>
      <c r="S62" s="25" t="s">
        <v>31</v>
      </c>
      <c r="T62" s="25" t="s">
        <v>31</v>
      </c>
      <c r="U62" s="25" t="s">
        <v>31</v>
      </c>
      <c r="V62" s="25" t="s">
        <v>31</v>
      </c>
      <c r="W62" s="25" t="s">
        <v>31</v>
      </c>
      <c r="X62" s="25" t="s">
        <v>31</v>
      </c>
      <c r="Y62" s="25" t="s">
        <v>31</v>
      </c>
      <c r="Z62" s="51">
        <f>0.025*1000</f>
        <v>25</v>
      </c>
      <c r="AA62" s="32" t="s">
        <v>118</v>
      </c>
      <c r="AB62" s="36"/>
    </row>
    <row r="63" spans="1:28">
      <c r="A63" s="1"/>
      <c r="B63" s="22">
        <v>60</v>
      </c>
      <c r="C63" s="23" t="s">
        <v>119</v>
      </c>
      <c r="D63" s="50" t="s">
        <v>115</v>
      </c>
      <c r="E63" s="6">
        <v>100</v>
      </c>
      <c r="F63" s="25" t="s">
        <v>31</v>
      </c>
      <c r="G63" s="25" t="s">
        <v>31</v>
      </c>
      <c r="H63" s="25" t="s">
        <v>31</v>
      </c>
      <c r="I63" s="25" t="s">
        <v>31</v>
      </c>
      <c r="J63" s="25" t="s">
        <v>31</v>
      </c>
      <c r="K63" s="25" t="s">
        <v>31</v>
      </c>
      <c r="L63" s="25" t="s">
        <v>31</v>
      </c>
      <c r="M63" s="51">
        <v>3.15</v>
      </c>
      <c r="N63" s="51">
        <v>1.9</v>
      </c>
      <c r="O63" s="25" t="s">
        <v>31</v>
      </c>
      <c r="P63" s="25" t="s">
        <v>31</v>
      </c>
      <c r="Q63" s="25" t="s">
        <v>31</v>
      </c>
      <c r="R63" s="25" t="s">
        <v>31</v>
      </c>
      <c r="S63" s="25" t="s">
        <v>31</v>
      </c>
      <c r="T63" s="25" t="s">
        <v>31</v>
      </c>
      <c r="U63" s="25" t="s">
        <v>31</v>
      </c>
      <c r="V63" s="25" t="s">
        <v>31</v>
      </c>
      <c r="W63" s="25" t="s">
        <v>31</v>
      </c>
      <c r="X63" s="25" t="s">
        <v>31</v>
      </c>
      <c r="Y63" s="25" t="s">
        <v>31</v>
      </c>
      <c r="Z63" s="51">
        <f>0.025*1000</f>
        <v>25</v>
      </c>
      <c r="AA63" s="32" t="s">
        <v>120</v>
      </c>
      <c r="AB63" s="36"/>
    </row>
    <row r="64" spans="1:28">
      <c r="A64" s="1"/>
      <c r="B64" s="22">
        <v>61</v>
      </c>
      <c r="C64" s="23" t="s">
        <v>121</v>
      </c>
      <c r="D64" s="50" t="s">
        <v>115</v>
      </c>
      <c r="E64" s="6">
        <v>100</v>
      </c>
      <c r="F64" s="25" t="s">
        <v>31</v>
      </c>
      <c r="G64" s="25" t="s">
        <v>31</v>
      </c>
      <c r="H64" s="25" t="s">
        <v>31</v>
      </c>
      <c r="I64" s="25" t="s">
        <v>31</v>
      </c>
      <c r="J64" s="25" t="s">
        <v>31</v>
      </c>
      <c r="K64" s="25" t="s">
        <v>31</v>
      </c>
      <c r="L64" s="25" t="s">
        <v>31</v>
      </c>
      <c r="M64" s="51">
        <f>0.00078*1000</f>
        <v>0.78</v>
      </c>
      <c r="N64" s="51">
        <f>0.00049*1000</f>
        <v>0.49</v>
      </c>
      <c r="O64" s="25" t="s">
        <v>31</v>
      </c>
      <c r="P64" s="25" t="s">
        <v>31</v>
      </c>
      <c r="Q64" s="25" t="s">
        <v>31</v>
      </c>
      <c r="R64" s="25" t="s">
        <v>31</v>
      </c>
      <c r="S64" s="25" t="s">
        <v>31</v>
      </c>
      <c r="T64" s="25" t="s">
        <v>31</v>
      </c>
      <c r="U64" s="25" t="s">
        <v>31</v>
      </c>
      <c r="V64" s="25" t="s">
        <v>31</v>
      </c>
      <c r="W64" s="25" t="s">
        <v>31</v>
      </c>
      <c r="X64" s="25" t="s">
        <v>31</v>
      </c>
      <c r="Y64" s="25" t="s">
        <v>31</v>
      </c>
      <c r="Z64" s="51">
        <f>0.025*1000</f>
        <v>25</v>
      </c>
      <c r="AA64" s="32" t="s">
        <v>122</v>
      </c>
      <c r="AB64" s="36"/>
    </row>
    <row r="65" spans="1:28" ht="15" customHeight="1">
      <c r="A65" s="1"/>
      <c r="B65" s="46">
        <v>62</v>
      </c>
      <c r="C65" s="33" t="s">
        <v>123</v>
      </c>
      <c r="D65" s="52" t="s">
        <v>115</v>
      </c>
      <c r="E65" s="35">
        <v>100</v>
      </c>
      <c r="F65" s="25" t="s">
        <v>31</v>
      </c>
      <c r="G65" s="25" t="s">
        <v>31</v>
      </c>
      <c r="H65" s="25" t="s">
        <v>31</v>
      </c>
      <c r="I65" s="25" t="s">
        <v>31</v>
      </c>
      <c r="J65" s="25" t="s">
        <v>31</v>
      </c>
      <c r="K65" s="25" t="s">
        <v>31</v>
      </c>
      <c r="L65" s="25" t="s">
        <v>31</v>
      </c>
      <c r="M65" s="29">
        <v>0.32</v>
      </c>
      <c r="N65" s="29">
        <v>0.2</v>
      </c>
      <c r="O65" s="25" t="s">
        <v>31</v>
      </c>
      <c r="P65" s="25" t="s">
        <v>31</v>
      </c>
      <c r="Q65" s="25" t="s">
        <v>31</v>
      </c>
      <c r="R65" s="25" t="s">
        <v>31</v>
      </c>
      <c r="S65" s="25" t="s">
        <v>31</v>
      </c>
      <c r="T65" s="25" t="s">
        <v>31</v>
      </c>
      <c r="U65" s="25" t="s">
        <v>31</v>
      </c>
      <c r="V65" s="25" t="s">
        <v>31</v>
      </c>
      <c r="W65" s="25" t="s">
        <v>31</v>
      </c>
      <c r="X65" s="25" t="s">
        <v>31</v>
      </c>
      <c r="Y65" s="25" t="s">
        <v>31</v>
      </c>
      <c r="Z65" s="37" t="s">
        <v>124</v>
      </c>
      <c r="AA65" s="30">
        <v>15.68</v>
      </c>
      <c r="AB65" s="36"/>
    </row>
    <row r="66" spans="1:28">
      <c r="A66" s="1"/>
      <c r="B66" s="46">
        <v>63</v>
      </c>
      <c r="C66" s="33" t="s">
        <v>125</v>
      </c>
      <c r="D66" s="52" t="s">
        <v>115</v>
      </c>
      <c r="E66" s="35">
        <v>100</v>
      </c>
      <c r="F66" s="25" t="s">
        <v>31</v>
      </c>
      <c r="G66" s="25" t="s">
        <v>31</v>
      </c>
      <c r="H66" s="29">
        <v>4.6120000000000001</v>
      </c>
      <c r="I66" s="25" t="s">
        <v>31</v>
      </c>
      <c r="J66" s="25" t="s">
        <v>31</v>
      </c>
      <c r="K66" s="29">
        <f>0.00042*1000</f>
        <v>0.42000000000000004</v>
      </c>
      <c r="L66" s="25" t="s">
        <v>31</v>
      </c>
      <c r="M66" s="29">
        <v>1</v>
      </c>
      <c r="N66" s="25" t="s">
        <v>31</v>
      </c>
      <c r="O66" s="25" t="s">
        <v>31</v>
      </c>
      <c r="P66" s="25" t="s">
        <v>31</v>
      </c>
      <c r="Q66" s="25" t="s">
        <v>31</v>
      </c>
      <c r="R66" s="29">
        <v>7.2999999999999995E-2</v>
      </c>
      <c r="S66" s="25" t="s">
        <v>31</v>
      </c>
      <c r="T66" s="25" t="s">
        <v>31</v>
      </c>
      <c r="U66" s="25" t="s">
        <v>31</v>
      </c>
      <c r="V66" s="25" t="s">
        <v>31</v>
      </c>
      <c r="W66" s="25" t="s">
        <v>31</v>
      </c>
      <c r="X66" s="29">
        <v>4.1399999999999997</v>
      </c>
      <c r="Y66" s="25" t="s">
        <v>31</v>
      </c>
      <c r="Z66" s="25" t="s">
        <v>31</v>
      </c>
      <c r="AA66" s="30">
        <v>1.556</v>
      </c>
      <c r="AB66" s="36"/>
    </row>
    <row r="67" spans="1:28">
      <c r="A67" s="1"/>
      <c r="B67" s="22">
        <v>64</v>
      </c>
      <c r="C67" s="23" t="s">
        <v>126</v>
      </c>
      <c r="D67" s="50" t="s">
        <v>115</v>
      </c>
      <c r="E67" s="6">
        <v>100</v>
      </c>
      <c r="F67" s="25" t="s">
        <v>31</v>
      </c>
      <c r="G67" s="25" t="s">
        <v>31</v>
      </c>
      <c r="H67" s="25" t="s">
        <v>31</v>
      </c>
      <c r="I67" s="25" t="s">
        <v>31</v>
      </c>
      <c r="J67" s="25" t="s">
        <v>31</v>
      </c>
      <c r="K67" s="25" t="s">
        <v>31</v>
      </c>
      <c r="L67" s="39" t="s">
        <v>40</v>
      </c>
      <c r="M67" s="39">
        <v>1.6000000000000001E-3</v>
      </c>
      <c r="N67" s="39">
        <f>0.00026*1000</f>
        <v>0.25999999999999995</v>
      </c>
      <c r="O67" s="25" t="s">
        <v>31</v>
      </c>
      <c r="P67" s="25" t="s">
        <v>31</v>
      </c>
      <c r="Q67" s="25" t="s">
        <v>31</v>
      </c>
      <c r="R67" s="25" t="s">
        <v>31</v>
      </c>
      <c r="S67" s="25" t="s">
        <v>31</v>
      </c>
      <c r="T67" s="39">
        <f>0.00001*1000</f>
        <v>0.01</v>
      </c>
      <c r="U67" s="25" t="s">
        <v>31</v>
      </c>
      <c r="V67" s="25" t="s">
        <v>31</v>
      </c>
      <c r="W67" s="25" t="s">
        <v>31</v>
      </c>
      <c r="X67" s="25" t="s">
        <v>31</v>
      </c>
      <c r="Y67" s="39" t="s">
        <v>40</v>
      </c>
      <c r="Z67" s="25" t="s">
        <v>31</v>
      </c>
      <c r="AA67" s="38">
        <f>0.00675*1000</f>
        <v>6.75</v>
      </c>
      <c r="AB67" s="36"/>
    </row>
    <row r="68" spans="1:28">
      <c r="A68" s="1"/>
      <c r="B68" s="22">
        <v>65</v>
      </c>
      <c r="C68" s="23" t="s">
        <v>127</v>
      </c>
      <c r="D68" s="50" t="s">
        <v>115</v>
      </c>
      <c r="E68" s="6">
        <v>100</v>
      </c>
      <c r="F68" s="25" t="s">
        <v>31</v>
      </c>
      <c r="G68" s="25" t="s">
        <v>31</v>
      </c>
      <c r="H68" s="25" t="s">
        <v>31</v>
      </c>
      <c r="I68" s="25" t="s">
        <v>31</v>
      </c>
      <c r="J68" s="25" t="s">
        <v>31</v>
      </c>
      <c r="K68" s="25" t="s">
        <v>31</v>
      </c>
      <c r="L68" s="39" t="s">
        <v>40</v>
      </c>
      <c r="M68" s="39">
        <v>6.8000000000000005E-2</v>
      </c>
      <c r="N68" s="39">
        <f>0.00114*1000</f>
        <v>1.1399999999999999</v>
      </c>
      <c r="O68" s="25" t="s">
        <v>31</v>
      </c>
      <c r="P68" s="25" t="s">
        <v>31</v>
      </c>
      <c r="Q68" s="25" t="s">
        <v>31</v>
      </c>
      <c r="R68" s="25" t="s">
        <v>31</v>
      </c>
      <c r="S68" s="25" t="s">
        <v>31</v>
      </c>
      <c r="T68" s="39">
        <f>0.000048*1000</f>
        <v>4.8000000000000001E-2</v>
      </c>
      <c r="U68" s="25" t="s">
        <v>31</v>
      </c>
      <c r="V68" s="25" t="s">
        <v>31</v>
      </c>
      <c r="W68" s="25" t="s">
        <v>31</v>
      </c>
      <c r="X68" s="25" t="s">
        <v>31</v>
      </c>
      <c r="Y68" s="39" t="s">
        <v>40</v>
      </c>
      <c r="Z68" s="25" t="s">
        <v>31</v>
      </c>
      <c r="AA68" s="38">
        <v>18.731999999999999</v>
      </c>
      <c r="AB68" s="36"/>
    </row>
    <row r="69" spans="1:28">
      <c r="A69" s="1"/>
      <c r="B69" s="22">
        <v>66</v>
      </c>
      <c r="C69" s="23" t="s">
        <v>128</v>
      </c>
      <c r="D69" s="50" t="s">
        <v>115</v>
      </c>
      <c r="E69" s="6">
        <v>100</v>
      </c>
      <c r="F69" s="25" t="s">
        <v>31</v>
      </c>
      <c r="G69" s="25" t="s">
        <v>31</v>
      </c>
      <c r="H69" s="25" t="s">
        <v>31</v>
      </c>
      <c r="I69" s="25" t="s">
        <v>31</v>
      </c>
      <c r="J69" s="25" t="s">
        <v>31</v>
      </c>
      <c r="K69" s="25" t="s">
        <v>31</v>
      </c>
      <c r="L69" s="39" t="s">
        <v>40</v>
      </c>
      <c r="M69" s="39">
        <f>0.00046*1000</f>
        <v>0.46</v>
      </c>
      <c r="N69" s="39">
        <f>0.00003*1000</f>
        <v>3.0000000000000002E-2</v>
      </c>
      <c r="O69" s="25" t="s">
        <v>31</v>
      </c>
      <c r="P69" s="25" t="s">
        <v>31</v>
      </c>
      <c r="Q69" s="25" t="s">
        <v>31</v>
      </c>
      <c r="R69" s="25" t="s">
        <v>31</v>
      </c>
      <c r="S69" s="25" t="s">
        <v>31</v>
      </c>
      <c r="T69" s="39">
        <f>0.00002*1000</f>
        <v>0.02</v>
      </c>
      <c r="U69" s="25" t="s">
        <v>31</v>
      </c>
      <c r="V69" s="25" t="s">
        <v>31</v>
      </c>
      <c r="W69" s="25" t="s">
        <v>31</v>
      </c>
      <c r="X69" s="25" t="s">
        <v>31</v>
      </c>
      <c r="Y69" s="39" t="s">
        <v>40</v>
      </c>
      <c r="Z69" s="25" t="s">
        <v>31</v>
      </c>
      <c r="AA69" s="38" t="s">
        <v>129</v>
      </c>
      <c r="AB69" s="36"/>
    </row>
    <row r="70" spans="1:28">
      <c r="A70" s="1"/>
      <c r="B70" s="22">
        <v>67</v>
      </c>
      <c r="C70" s="23" t="s">
        <v>130</v>
      </c>
      <c r="D70" s="50" t="s">
        <v>115</v>
      </c>
      <c r="E70" s="6">
        <v>100</v>
      </c>
      <c r="F70" s="25" t="s">
        <v>31</v>
      </c>
      <c r="G70" s="25" t="s">
        <v>31</v>
      </c>
      <c r="H70" s="25" t="s">
        <v>31</v>
      </c>
      <c r="I70" s="25" t="s">
        <v>31</v>
      </c>
      <c r="J70" s="25" t="s">
        <v>31</v>
      </c>
      <c r="K70" s="25" t="s">
        <v>31</v>
      </c>
      <c r="L70" s="29" t="s">
        <v>40</v>
      </c>
      <c r="M70" s="29">
        <v>0.12</v>
      </c>
      <c r="N70" s="29">
        <f>0.00006*1000</f>
        <v>6.0000000000000005E-2</v>
      </c>
      <c r="O70" s="25" t="s">
        <v>31</v>
      </c>
      <c r="P70" s="25" t="s">
        <v>31</v>
      </c>
      <c r="Q70" s="25" t="s">
        <v>31</v>
      </c>
      <c r="R70" s="25" t="s">
        <v>31</v>
      </c>
      <c r="S70" s="25" t="s">
        <v>31</v>
      </c>
      <c r="T70" s="29">
        <v>6.0000000000000001E-3</v>
      </c>
      <c r="U70" s="25" t="s">
        <v>31</v>
      </c>
      <c r="V70" s="25" t="s">
        <v>31</v>
      </c>
      <c r="W70" s="25" t="s">
        <v>31</v>
      </c>
      <c r="X70" s="25" t="s">
        <v>31</v>
      </c>
      <c r="Y70" s="29" t="s">
        <v>40</v>
      </c>
      <c r="Z70" s="25" t="s">
        <v>31</v>
      </c>
      <c r="AA70" s="30">
        <v>6.7140000000000004</v>
      </c>
      <c r="AB70" s="36"/>
    </row>
    <row r="71" spans="1:28">
      <c r="A71" s="1"/>
      <c r="B71" s="22">
        <v>68</v>
      </c>
      <c r="C71" s="23" t="s">
        <v>131</v>
      </c>
      <c r="D71" s="50" t="s">
        <v>115</v>
      </c>
      <c r="E71" s="6">
        <v>100</v>
      </c>
      <c r="F71" s="25" t="s">
        <v>31</v>
      </c>
      <c r="G71" s="25" t="s">
        <v>31</v>
      </c>
      <c r="H71" s="25" t="s">
        <v>31</v>
      </c>
      <c r="I71" s="25" t="s">
        <v>31</v>
      </c>
      <c r="J71" s="25" t="s">
        <v>31</v>
      </c>
      <c r="K71" s="25" t="s">
        <v>31</v>
      </c>
      <c r="L71" s="29" t="s">
        <v>40</v>
      </c>
      <c r="M71" s="29">
        <v>0.08</v>
      </c>
      <c r="N71" s="29">
        <f>0.00115*1000</f>
        <v>1.1499999999999999</v>
      </c>
      <c r="O71" s="25" t="s">
        <v>31</v>
      </c>
      <c r="P71" s="25" t="s">
        <v>31</v>
      </c>
      <c r="Q71" s="25" t="s">
        <v>31</v>
      </c>
      <c r="R71" s="25" t="s">
        <v>31</v>
      </c>
      <c r="S71" s="25" t="s">
        <v>31</v>
      </c>
      <c r="T71" s="29">
        <v>7.1999999999999995E-2</v>
      </c>
      <c r="U71" s="25" t="s">
        <v>31</v>
      </c>
      <c r="V71" s="25" t="s">
        <v>31</v>
      </c>
      <c r="W71" s="25" t="s">
        <v>31</v>
      </c>
      <c r="X71" s="25" t="s">
        <v>31</v>
      </c>
      <c r="Y71" s="29">
        <f>0.00016*1000</f>
        <v>0.16</v>
      </c>
      <c r="Z71" s="25" t="s">
        <v>31</v>
      </c>
      <c r="AA71" s="30">
        <v>23.24</v>
      </c>
      <c r="AB71" s="36"/>
    </row>
    <row r="72" spans="1:28">
      <c r="A72" s="1"/>
      <c r="B72" s="22">
        <v>69</v>
      </c>
      <c r="C72" s="23" t="s">
        <v>132</v>
      </c>
      <c r="D72" s="50" t="s">
        <v>115</v>
      </c>
      <c r="E72" s="6">
        <v>100</v>
      </c>
      <c r="F72" s="25" t="s">
        <v>31</v>
      </c>
      <c r="G72" s="25" t="s">
        <v>31</v>
      </c>
      <c r="H72" s="25" t="s">
        <v>31</v>
      </c>
      <c r="I72" s="25" t="s">
        <v>31</v>
      </c>
      <c r="J72" s="25" t="s">
        <v>31</v>
      </c>
      <c r="K72" s="25" t="s">
        <v>31</v>
      </c>
      <c r="L72" s="29" t="s">
        <v>40</v>
      </c>
      <c r="M72" s="29">
        <v>2</v>
      </c>
      <c r="N72" s="29">
        <v>3.2</v>
      </c>
      <c r="O72" s="25" t="s">
        <v>31</v>
      </c>
      <c r="P72" s="25" t="s">
        <v>31</v>
      </c>
      <c r="Q72" s="25" t="s">
        <v>31</v>
      </c>
      <c r="R72" s="25" t="s">
        <v>31</v>
      </c>
      <c r="S72" s="25" t="s">
        <v>31</v>
      </c>
      <c r="T72" s="29">
        <v>0.33</v>
      </c>
      <c r="U72" s="25" t="s">
        <v>31</v>
      </c>
      <c r="V72" s="25" t="s">
        <v>31</v>
      </c>
      <c r="W72" s="25" t="s">
        <v>31</v>
      </c>
      <c r="X72" s="25" t="s">
        <v>31</v>
      </c>
      <c r="Y72" s="29" t="s">
        <v>40</v>
      </c>
      <c r="Z72" s="25" t="s">
        <v>31</v>
      </c>
      <c r="AA72" s="30" t="s">
        <v>133</v>
      </c>
      <c r="AB72" s="36"/>
    </row>
    <row r="73" spans="1:28">
      <c r="A73" s="1"/>
      <c r="B73" s="22">
        <v>70</v>
      </c>
      <c r="C73" s="23" t="s">
        <v>134</v>
      </c>
      <c r="D73" s="50" t="s">
        <v>115</v>
      </c>
      <c r="E73" s="6">
        <v>100</v>
      </c>
      <c r="F73" s="25" t="s">
        <v>31</v>
      </c>
      <c r="G73" s="25" t="s">
        <v>31</v>
      </c>
      <c r="H73" s="25" t="s">
        <v>31</v>
      </c>
      <c r="I73" s="25" t="s">
        <v>31</v>
      </c>
      <c r="J73" s="25" t="s">
        <v>31</v>
      </c>
      <c r="K73" s="25" t="s">
        <v>31</v>
      </c>
      <c r="L73" s="29">
        <v>1.3</v>
      </c>
      <c r="M73" s="29" t="s">
        <v>40</v>
      </c>
      <c r="N73" s="29">
        <f>0.0026*1000</f>
        <v>2.6</v>
      </c>
      <c r="O73" s="25" t="s">
        <v>31</v>
      </c>
      <c r="P73" s="25" t="s">
        <v>31</v>
      </c>
      <c r="Q73" s="25" t="s">
        <v>31</v>
      </c>
      <c r="R73" s="25" t="s">
        <v>31</v>
      </c>
      <c r="S73" s="25" t="s">
        <v>31</v>
      </c>
      <c r="T73" s="29">
        <f>0.00014*1000</f>
        <v>0.13999999999999999</v>
      </c>
      <c r="U73" s="25" t="s">
        <v>31</v>
      </c>
      <c r="V73" s="25" t="s">
        <v>31</v>
      </c>
      <c r="W73" s="25" t="s">
        <v>31</v>
      </c>
      <c r="X73" s="25" t="s">
        <v>31</v>
      </c>
      <c r="Y73" s="29" t="s">
        <v>40</v>
      </c>
      <c r="Z73" s="25" t="s">
        <v>31</v>
      </c>
      <c r="AA73" s="30">
        <f>0.00126*1000</f>
        <v>1.26</v>
      </c>
      <c r="AB73" s="36"/>
    </row>
    <row r="74" spans="1:28">
      <c r="A74" s="1"/>
      <c r="B74" s="22">
        <v>71</v>
      </c>
      <c r="C74" s="23" t="s">
        <v>135</v>
      </c>
      <c r="D74" s="50" t="s">
        <v>115</v>
      </c>
      <c r="E74" s="6">
        <v>100</v>
      </c>
      <c r="F74" s="25" t="s">
        <v>31</v>
      </c>
      <c r="G74" s="25" t="s">
        <v>31</v>
      </c>
      <c r="H74" s="25" t="s">
        <v>31</v>
      </c>
      <c r="I74" s="25" t="s">
        <v>31</v>
      </c>
      <c r="J74" s="25" t="s">
        <v>31</v>
      </c>
      <c r="K74" s="25" t="s">
        <v>31</v>
      </c>
      <c r="L74" s="29" t="s">
        <v>40</v>
      </c>
      <c r="M74" s="29">
        <f>0.00104*1000</f>
        <v>1.0399999999999998</v>
      </c>
      <c r="N74" s="29">
        <f>0.00168*1000</f>
        <v>1.6800000000000002</v>
      </c>
      <c r="O74" s="25" t="s">
        <v>31</v>
      </c>
      <c r="P74" s="25" t="s">
        <v>31</v>
      </c>
      <c r="Q74" s="25" t="s">
        <v>31</v>
      </c>
      <c r="R74" s="25" t="s">
        <v>31</v>
      </c>
      <c r="S74" s="25" t="s">
        <v>31</v>
      </c>
      <c r="T74" s="29">
        <v>0.13200000000000001</v>
      </c>
      <c r="U74" s="25" t="s">
        <v>31</v>
      </c>
      <c r="V74" s="25" t="s">
        <v>31</v>
      </c>
      <c r="W74" s="25" t="s">
        <v>31</v>
      </c>
      <c r="X74" s="25" t="s">
        <v>31</v>
      </c>
      <c r="Y74" s="29" t="s">
        <v>40</v>
      </c>
      <c r="Z74" s="25" t="s">
        <v>31</v>
      </c>
      <c r="AA74" s="30">
        <v>30.948</v>
      </c>
      <c r="AB74" s="36"/>
    </row>
    <row r="75" spans="1:28">
      <c r="A75" s="1"/>
      <c r="B75" s="22">
        <v>72</v>
      </c>
      <c r="C75" s="23" t="s">
        <v>136</v>
      </c>
      <c r="D75" s="50" t="s">
        <v>115</v>
      </c>
      <c r="E75" s="6">
        <v>100</v>
      </c>
      <c r="F75" s="25" t="s">
        <v>31</v>
      </c>
      <c r="G75" s="25" t="s">
        <v>31</v>
      </c>
      <c r="H75" s="25" t="s">
        <v>31</v>
      </c>
      <c r="I75" s="25" t="s">
        <v>31</v>
      </c>
      <c r="J75" s="25" t="s">
        <v>31</v>
      </c>
      <c r="K75" s="25" t="s">
        <v>31</v>
      </c>
      <c r="L75" s="29" t="s">
        <v>40</v>
      </c>
      <c r="M75" s="29">
        <v>0.52</v>
      </c>
      <c r="N75" s="29">
        <v>0.75</v>
      </c>
      <c r="O75" s="25" t="s">
        <v>31</v>
      </c>
      <c r="P75" s="25" t="s">
        <v>31</v>
      </c>
      <c r="Q75" s="25" t="s">
        <v>31</v>
      </c>
      <c r="R75" s="25" t="s">
        <v>31</v>
      </c>
      <c r="S75" s="25" t="s">
        <v>31</v>
      </c>
      <c r="T75" s="29">
        <v>4.8000000000000001E-2</v>
      </c>
      <c r="U75" s="25" t="s">
        <v>31</v>
      </c>
      <c r="V75" s="25" t="s">
        <v>31</v>
      </c>
      <c r="W75" s="25" t="s">
        <v>31</v>
      </c>
      <c r="X75" s="25" t="s">
        <v>31</v>
      </c>
      <c r="Y75" s="29" t="s">
        <v>40</v>
      </c>
      <c r="Z75" s="25" t="s">
        <v>31</v>
      </c>
      <c r="AA75" s="30" t="s">
        <v>137</v>
      </c>
      <c r="AB75" s="36"/>
    </row>
    <row r="76" spans="1:28">
      <c r="A76" s="1"/>
      <c r="B76" s="22">
        <v>73</v>
      </c>
      <c r="C76" s="23" t="s">
        <v>138</v>
      </c>
      <c r="D76" s="50" t="s">
        <v>115</v>
      </c>
      <c r="E76" s="6">
        <v>100</v>
      </c>
      <c r="F76" s="25" t="s">
        <v>31</v>
      </c>
      <c r="G76" s="25" t="s">
        <v>31</v>
      </c>
      <c r="H76" s="25" t="s">
        <v>31</v>
      </c>
      <c r="I76" s="25" t="s">
        <v>31</v>
      </c>
      <c r="J76" s="25" t="s">
        <v>31</v>
      </c>
      <c r="K76" s="25" t="s">
        <v>31</v>
      </c>
      <c r="L76" s="29" t="s">
        <v>40</v>
      </c>
      <c r="M76" s="29">
        <f>0.0003*1000</f>
        <v>0.3</v>
      </c>
      <c r="N76" s="29">
        <f>0.0006*1000</f>
        <v>0.6</v>
      </c>
      <c r="O76" s="25" t="s">
        <v>31</v>
      </c>
      <c r="P76" s="25" t="s">
        <v>31</v>
      </c>
      <c r="Q76" s="25" t="s">
        <v>31</v>
      </c>
      <c r="R76" s="25" t="s">
        <v>31</v>
      </c>
      <c r="S76" s="25" t="s">
        <v>31</v>
      </c>
      <c r="T76" s="29">
        <f>0.00006*1000</f>
        <v>6.0000000000000005E-2</v>
      </c>
      <c r="U76" s="25" t="s">
        <v>31</v>
      </c>
      <c r="V76" s="25" t="s">
        <v>31</v>
      </c>
      <c r="W76" s="25" t="s">
        <v>31</v>
      </c>
      <c r="X76" s="25" t="s">
        <v>31</v>
      </c>
      <c r="Y76" s="29">
        <f>0.00002*1000</f>
        <v>0.02</v>
      </c>
      <c r="Z76" s="25" t="s">
        <v>31</v>
      </c>
      <c r="AA76" s="30">
        <v>12.02</v>
      </c>
      <c r="AB76" s="36"/>
    </row>
    <row r="77" spans="1:28">
      <c r="A77" s="1"/>
      <c r="B77" s="22">
        <v>74</v>
      </c>
      <c r="C77" s="23" t="s">
        <v>139</v>
      </c>
      <c r="D77" s="50" t="s">
        <v>115</v>
      </c>
      <c r="E77" s="6">
        <v>100</v>
      </c>
      <c r="F77" s="25" t="s">
        <v>31</v>
      </c>
      <c r="G77" s="25" t="s">
        <v>31</v>
      </c>
      <c r="H77" s="25" t="s">
        <v>31</v>
      </c>
      <c r="I77" s="25" t="s">
        <v>31</v>
      </c>
      <c r="J77" s="25" t="s">
        <v>31</v>
      </c>
      <c r="K77" s="25" t="s">
        <v>31</v>
      </c>
      <c r="L77" s="29" t="s">
        <v>40</v>
      </c>
      <c r="M77" s="29">
        <v>0.28999999999999998</v>
      </c>
      <c r="N77" s="29">
        <f>0.00049*1000</f>
        <v>0.49</v>
      </c>
      <c r="O77" s="25" t="s">
        <v>31</v>
      </c>
      <c r="P77" s="25" t="s">
        <v>31</v>
      </c>
      <c r="Q77" s="25" t="s">
        <v>31</v>
      </c>
      <c r="R77" s="25" t="s">
        <v>31</v>
      </c>
      <c r="S77" s="25" t="s">
        <v>31</v>
      </c>
      <c r="T77" s="29">
        <f>0.000036*1000</f>
        <v>3.6000000000000004E-2</v>
      </c>
      <c r="U77" s="25" t="s">
        <v>31</v>
      </c>
      <c r="V77" s="25" t="s">
        <v>31</v>
      </c>
      <c r="W77" s="25" t="s">
        <v>31</v>
      </c>
      <c r="X77" s="25" t="s">
        <v>31</v>
      </c>
      <c r="Y77" s="29" t="s">
        <v>40</v>
      </c>
      <c r="Z77" s="25" t="s">
        <v>31</v>
      </c>
      <c r="AA77" s="30">
        <v>8.7799999999999994</v>
      </c>
      <c r="AB77" s="36"/>
    </row>
    <row r="78" spans="1:28">
      <c r="A78" s="1"/>
      <c r="B78" s="22">
        <v>75</v>
      </c>
      <c r="C78" s="23" t="s">
        <v>140</v>
      </c>
      <c r="D78" s="50" t="s">
        <v>115</v>
      </c>
      <c r="E78" s="6">
        <v>100</v>
      </c>
      <c r="F78" s="25" t="s">
        <v>31</v>
      </c>
      <c r="G78" s="25" t="s">
        <v>31</v>
      </c>
      <c r="H78" s="25" t="s">
        <v>31</v>
      </c>
      <c r="I78" s="25" t="s">
        <v>31</v>
      </c>
      <c r="J78" s="25" t="s">
        <v>31</v>
      </c>
      <c r="K78" s="25" t="s">
        <v>31</v>
      </c>
      <c r="L78" s="29" t="s">
        <v>40</v>
      </c>
      <c r="M78" s="29">
        <f>0.00119*1000</f>
        <v>1.1900000000000002</v>
      </c>
      <c r="N78" s="29">
        <f>0.00078*1000</f>
        <v>0.78</v>
      </c>
      <c r="O78" s="25" t="s">
        <v>31</v>
      </c>
      <c r="P78" s="25" t="s">
        <v>31</v>
      </c>
      <c r="Q78" s="25" t="s">
        <v>31</v>
      </c>
      <c r="R78" s="25" t="s">
        <v>31</v>
      </c>
      <c r="S78" s="25" t="s">
        <v>31</v>
      </c>
      <c r="T78" s="29">
        <f>0.00005*1000</f>
        <v>0.05</v>
      </c>
      <c r="U78" s="25" t="s">
        <v>31</v>
      </c>
      <c r="V78" s="25" t="s">
        <v>31</v>
      </c>
      <c r="W78" s="25" t="s">
        <v>31</v>
      </c>
      <c r="X78" s="25" t="s">
        <v>31</v>
      </c>
      <c r="Y78" s="29" t="s">
        <v>40</v>
      </c>
      <c r="Z78" s="25" t="s">
        <v>31</v>
      </c>
      <c r="AA78" s="30" t="s">
        <v>141</v>
      </c>
      <c r="AB78" s="36"/>
    </row>
    <row r="79" spans="1:28">
      <c r="A79" s="1"/>
      <c r="B79" s="22">
        <v>76</v>
      </c>
      <c r="C79" s="53" t="s">
        <v>142</v>
      </c>
      <c r="D79" s="50" t="s">
        <v>115</v>
      </c>
      <c r="E79" s="6">
        <v>100</v>
      </c>
      <c r="F79" s="51" t="s">
        <v>31</v>
      </c>
      <c r="G79" s="25" t="s">
        <v>31</v>
      </c>
      <c r="H79" s="25" t="s">
        <v>31</v>
      </c>
      <c r="I79" s="25" t="s">
        <v>31</v>
      </c>
      <c r="J79" s="25" t="s">
        <v>31</v>
      </c>
      <c r="K79" s="25" t="s">
        <v>31</v>
      </c>
      <c r="L79" s="25" t="s">
        <v>31</v>
      </c>
      <c r="M79" s="29">
        <v>0.23</v>
      </c>
      <c r="N79" s="25" t="s">
        <v>31</v>
      </c>
      <c r="O79" s="39" t="s">
        <v>40</v>
      </c>
      <c r="P79" s="25" t="s">
        <v>31</v>
      </c>
      <c r="Q79" s="51" t="s">
        <v>31</v>
      </c>
      <c r="R79" s="25" t="s">
        <v>31</v>
      </c>
      <c r="S79" s="25" t="s">
        <v>31</v>
      </c>
      <c r="T79" s="25" t="s">
        <v>31</v>
      </c>
      <c r="U79" s="25" t="s">
        <v>31</v>
      </c>
      <c r="V79" s="29">
        <v>0.18</v>
      </c>
      <c r="W79" s="25" t="s">
        <v>31</v>
      </c>
      <c r="X79" s="25" t="s">
        <v>31</v>
      </c>
      <c r="Y79" s="25" t="s">
        <v>31</v>
      </c>
      <c r="Z79" s="25" t="s">
        <v>31</v>
      </c>
      <c r="AA79" s="30">
        <v>3.6774</v>
      </c>
      <c r="AB79" s="36"/>
    </row>
    <row r="80" spans="1:28">
      <c r="A80" s="1"/>
      <c r="B80" s="22">
        <v>77</v>
      </c>
      <c r="C80" s="23" t="s">
        <v>143</v>
      </c>
      <c r="D80" s="54" t="s">
        <v>144</v>
      </c>
      <c r="E80" s="6">
        <v>100</v>
      </c>
      <c r="F80" s="51">
        <f>0.0018*1000</f>
        <v>1.8</v>
      </c>
      <c r="G80" s="25" t="s">
        <v>31</v>
      </c>
      <c r="H80" s="25" t="s">
        <v>31</v>
      </c>
      <c r="I80" s="25" t="s">
        <v>31</v>
      </c>
      <c r="J80" s="25" t="s">
        <v>31</v>
      </c>
      <c r="K80" s="25" t="s">
        <v>31</v>
      </c>
      <c r="L80" s="25" t="s">
        <v>31</v>
      </c>
      <c r="M80" s="29" t="s">
        <v>40</v>
      </c>
      <c r="N80" s="25" t="s">
        <v>31</v>
      </c>
      <c r="O80" s="29">
        <f>0.0027*1000</f>
        <v>2.7</v>
      </c>
      <c r="P80" s="25" t="s">
        <v>31</v>
      </c>
      <c r="Q80" s="51">
        <f>0.00044*1000</f>
        <v>0.44</v>
      </c>
      <c r="R80" s="25" t="s">
        <v>31</v>
      </c>
      <c r="S80" s="25" t="s">
        <v>31</v>
      </c>
      <c r="T80" s="25" t="s">
        <v>31</v>
      </c>
      <c r="U80" s="39" t="s">
        <v>40</v>
      </c>
      <c r="V80" s="39" t="s">
        <v>40</v>
      </c>
      <c r="W80" s="39" t="s">
        <v>40</v>
      </c>
      <c r="X80" s="25" t="s">
        <v>31</v>
      </c>
      <c r="Y80" s="25" t="s">
        <v>31</v>
      </c>
      <c r="Z80" s="25" t="s">
        <v>31</v>
      </c>
      <c r="AA80" s="30">
        <v>1.76</v>
      </c>
      <c r="AB80" s="36"/>
    </row>
    <row r="81" spans="1:28">
      <c r="A81" s="1"/>
      <c r="B81" s="22">
        <v>78</v>
      </c>
      <c r="C81" s="23" t="s">
        <v>145</v>
      </c>
      <c r="D81" s="54" t="s">
        <v>144</v>
      </c>
      <c r="E81" s="6">
        <v>100</v>
      </c>
      <c r="F81" s="51">
        <v>3.8</v>
      </c>
      <c r="G81" s="25" t="s">
        <v>31</v>
      </c>
      <c r="H81" s="25" t="s">
        <v>31</v>
      </c>
      <c r="I81" s="25" t="s">
        <v>31</v>
      </c>
      <c r="J81" s="25" t="s">
        <v>31</v>
      </c>
      <c r="K81" s="25" t="s">
        <v>31</v>
      </c>
      <c r="L81" s="25" t="s">
        <v>31</v>
      </c>
      <c r="M81" s="29" t="s">
        <v>40</v>
      </c>
      <c r="N81" s="25" t="s">
        <v>31</v>
      </c>
      <c r="O81" s="29">
        <v>5.6</v>
      </c>
      <c r="P81" s="25" t="s">
        <v>31</v>
      </c>
      <c r="Q81" s="51">
        <v>0.96</v>
      </c>
      <c r="R81" s="25" t="s">
        <v>31</v>
      </c>
      <c r="S81" s="25" t="s">
        <v>31</v>
      </c>
      <c r="T81" s="25" t="s">
        <v>31</v>
      </c>
      <c r="U81" s="39" t="s">
        <v>40</v>
      </c>
      <c r="V81" s="39" t="s">
        <v>40</v>
      </c>
      <c r="W81" s="39" t="s">
        <v>40</v>
      </c>
      <c r="X81" s="25" t="s">
        <v>31</v>
      </c>
      <c r="Y81" s="25" t="s">
        <v>31</v>
      </c>
      <c r="Z81" s="25" t="s">
        <v>31</v>
      </c>
      <c r="AA81" s="30">
        <v>3.84</v>
      </c>
      <c r="AB81" s="36"/>
    </row>
    <row r="82" spans="1:28">
      <c r="A82" s="1"/>
      <c r="B82" s="22">
        <v>79</v>
      </c>
      <c r="C82" s="6">
        <v>9262</v>
      </c>
      <c r="D82" s="54" t="s">
        <v>144</v>
      </c>
      <c r="E82" s="6">
        <v>100</v>
      </c>
      <c r="F82" s="51">
        <v>3.2</v>
      </c>
      <c r="G82" s="25" t="s">
        <v>31</v>
      </c>
      <c r="H82" s="25" t="s">
        <v>31</v>
      </c>
      <c r="I82" s="25" t="s">
        <v>31</v>
      </c>
      <c r="J82" s="25" t="s">
        <v>31</v>
      </c>
      <c r="K82" s="25" t="s">
        <v>31</v>
      </c>
      <c r="L82" s="25" t="s">
        <v>31</v>
      </c>
      <c r="M82" s="29" t="s">
        <v>40</v>
      </c>
      <c r="N82" s="25" t="s">
        <v>31</v>
      </c>
      <c r="O82" s="29">
        <v>4.3</v>
      </c>
      <c r="P82" s="25" t="s">
        <v>31</v>
      </c>
      <c r="Q82" s="51">
        <v>0.6</v>
      </c>
      <c r="R82" s="25" t="s">
        <v>31</v>
      </c>
      <c r="S82" s="25" t="s">
        <v>31</v>
      </c>
      <c r="T82" s="25" t="s">
        <v>31</v>
      </c>
      <c r="U82" s="39" t="s">
        <v>40</v>
      </c>
      <c r="V82" s="39" t="s">
        <v>40</v>
      </c>
      <c r="W82" s="39" t="s">
        <v>40</v>
      </c>
      <c r="X82" s="25" t="s">
        <v>31</v>
      </c>
      <c r="Y82" s="25" t="s">
        <v>31</v>
      </c>
      <c r="Z82" s="25" t="s">
        <v>31</v>
      </c>
      <c r="AA82" s="30">
        <v>2.4</v>
      </c>
      <c r="AB82" s="36"/>
    </row>
    <row r="83" spans="1:28">
      <c r="A83" s="1"/>
      <c r="B83" s="22">
        <v>80</v>
      </c>
      <c r="C83" s="6">
        <v>9263</v>
      </c>
      <c r="D83" s="54" t="s">
        <v>144</v>
      </c>
      <c r="E83" s="6">
        <v>100</v>
      </c>
      <c r="F83" s="51">
        <v>1.3</v>
      </c>
      <c r="G83" s="25" t="s">
        <v>31</v>
      </c>
      <c r="H83" s="25" t="s">
        <v>31</v>
      </c>
      <c r="I83" s="25" t="s">
        <v>31</v>
      </c>
      <c r="J83" s="25" t="s">
        <v>31</v>
      </c>
      <c r="K83" s="25" t="s">
        <v>31</v>
      </c>
      <c r="L83" s="25" t="s">
        <v>31</v>
      </c>
      <c r="M83" s="29" t="s">
        <v>40</v>
      </c>
      <c r="N83" s="25" t="s">
        <v>31</v>
      </c>
      <c r="O83" s="29">
        <v>1.8</v>
      </c>
      <c r="P83" s="25" t="s">
        <v>31</v>
      </c>
      <c r="Q83" s="51">
        <v>0.3</v>
      </c>
      <c r="R83" s="25" t="s">
        <v>31</v>
      </c>
      <c r="S83" s="25" t="s">
        <v>31</v>
      </c>
      <c r="T83" s="25" t="s">
        <v>31</v>
      </c>
      <c r="U83" s="39" t="s">
        <v>40</v>
      </c>
      <c r="V83" s="39" t="s">
        <v>40</v>
      </c>
      <c r="W83" s="39" t="s">
        <v>40</v>
      </c>
      <c r="X83" s="25" t="s">
        <v>31</v>
      </c>
      <c r="Y83" s="25" t="s">
        <v>31</v>
      </c>
      <c r="Z83" s="25" t="s">
        <v>31</v>
      </c>
      <c r="AA83" s="30">
        <v>1.2</v>
      </c>
      <c r="AB83" s="36"/>
    </row>
    <row r="84" spans="1:28">
      <c r="A84" s="1"/>
      <c r="B84" s="22">
        <v>81</v>
      </c>
      <c r="C84" s="6">
        <v>9265</v>
      </c>
      <c r="D84" s="54" t="s">
        <v>144</v>
      </c>
      <c r="E84" s="6">
        <v>100</v>
      </c>
      <c r="F84" s="51">
        <f>0.000468*1000</f>
        <v>0.46799999999999997</v>
      </c>
      <c r="G84" s="25" t="s">
        <v>31</v>
      </c>
      <c r="H84" s="25" t="s">
        <v>31</v>
      </c>
      <c r="I84" s="25" t="s">
        <v>31</v>
      </c>
      <c r="J84" s="25" t="s">
        <v>31</v>
      </c>
      <c r="K84" s="25" t="s">
        <v>31</v>
      </c>
      <c r="L84" s="25" t="s">
        <v>31</v>
      </c>
      <c r="M84" s="29" t="s">
        <v>40</v>
      </c>
      <c r="N84" s="25" t="s">
        <v>31</v>
      </c>
      <c r="O84" s="29">
        <f>0.00067*1000</f>
        <v>0.67</v>
      </c>
      <c r="P84" s="25" t="s">
        <v>31</v>
      </c>
      <c r="Q84" s="51">
        <f>0.0001*1000</f>
        <v>0.1</v>
      </c>
      <c r="R84" s="25" t="s">
        <v>31</v>
      </c>
      <c r="S84" s="25" t="s">
        <v>31</v>
      </c>
      <c r="T84" s="25" t="s">
        <v>31</v>
      </c>
      <c r="U84" s="39" t="s">
        <v>40</v>
      </c>
      <c r="V84" s="39" t="s">
        <v>40</v>
      </c>
      <c r="W84" s="39" t="s">
        <v>40</v>
      </c>
      <c r="X84" s="25" t="s">
        <v>31</v>
      </c>
      <c r="Y84" s="25" t="s">
        <v>31</v>
      </c>
      <c r="Z84" s="25" t="s">
        <v>31</v>
      </c>
      <c r="AA84" s="30">
        <v>0.06</v>
      </c>
      <c r="AB84" s="36"/>
    </row>
    <row r="85" spans="1:28">
      <c r="A85" s="1"/>
      <c r="B85" s="46">
        <v>82</v>
      </c>
      <c r="C85" s="33" t="s">
        <v>146</v>
      </c>
      <c r="D85" s="47" t="s">
        <v>87</v>
      </c>
      <c r="E85" s="35">
        <v>100</v>
      </c>
      <c r="F85" s="29">
        <v>89</v>
      </c>
      <c r="G85" s="25" t="s">
        <v>31</v>
      </c>
      <c r="H85" s="25" t="s">
        <v>31</v>
      </c>
      <c r="I85" s="25" t="s">
        <v>31</v>
      </c>
      <c r="J85" s="25" t="s">
        <v>31</v>
      </c>
      <c r="K85" s="25" t="s">
        <v>31</v>
      </c>
      <c r="L85" s="25" t="s">
        <v>31</v>
      </c>
      <c r="M85" s="25" t="s">
        <v>31</v>
      </c>
      <c r="N85" s="25" t="s">
        <v>31</v>
      </c>
      <c r="O85" s="25" t="s">
        <v>31</v>
      </c>
      <c r="P85" s="25" t="s">
        <v>31</v>
      </c>
      <c r="Q85" s="25" t="s">
        <v>31</v>
      </c>
      <c r="R85" s="25" t="s">
        <v>31</v>
      </c>
      <c r="S85" s="25" t="s">
        <v>31</v>
      </c>
      <c r="T85" s="25" t="s">
        <v>31</v>
      </c>
      <c r="U85" s="25" t="s">
        <v>31</v>
      </c>
      <c r="V85" s="25" t="s">
        <v>31</v>
      </c>
      <c r="W85" s="25" t="s">
        <v>31</v>
      </c>
      <c r="X85" s="25" t="s">
        <v>31</v>
      </c>
      <c r="Y85" s="25" t="s">
        <v>31</v>
      </c>
      <c r="Z85" s="25" t="s">
        <v>31</v>
      </c>
      <c r="AA85" s="26" t="s">
        <v>31</v>
      </c>
      <c r="AB85" s="36"/>
    </row>
    <row r="86" spans="1:28">
      <c r="A86" s="1"/>
      <c r="B86" s="55">
        <v>83</v>
      </c>
      <c r="C86" s="56" t="s">
        <v>147</v>
      </c>
      <c r="D86" s="57" t="s">
        <v>148</v>
      </c>
      <c r="E86" s="58">
        <v>100</v>
      </c>
      <c r="F86" s="25" t="s">
        <v>31</v>
      </c>
      <c r="G86" s="25" t="s">
        <v>31</v>
      </c>
      <c r="H86" s="25" t="s">
        <v>31</v>
      </c>
      <c r="I86" s="25" t="s">
        <v>31</v>
      </c>
      <c r="J86" s="59">
        <v>4.2</v>
      </c>
      <c r="K86" s="25" t="s">
        <v>31</v>
      </c>
      <c r="L86" s="25" t="s">
        <v>31</v>
      </c>
      <c r="M86" s="25" t="s">
        <v>31</v>
      </c>
      <c r="N86" s="25" t="s">
        <v>31</v>
      </c>
      <c r="O86" s="25" t="s">
        <v>31</v>
      </c>
      <c r="P86" s="25" t="s">
        <v>31</v>
      </c>
      <c r="Q86" s="25" t="s">
        <v>31</v>
      </c>
      <c r="R86" s="25" t="s">
        <v>31</v>
      </c>
      <c r="S86" s="59">
        <v>1</v>
      </c>
      <c r="T86" s="25" t="s">
        <v>31</v>
      </c>
      <c r="U86" s="25" t="s">
        <v>31</v>
      </c>
      <c r="V86" s="25" t="s">
        <v>31</v>
      </c>
      <c r="W86" s="25" t="s">
        <v>31</v>
      </c>
      <c r="X86" s="25" t="s">
        <v>31</v>
      </c>
      <c r="Y86" s="25" t="s">
        <v>31</v>
      </c>
      <c r="Z86" s="25" t="s">
        <v>31</v>
      </c>
      <c r="AA86" s="26" t="s">
        <v>31</v>
      </c>
      <c r="AB86" s="36"/>
    </row>
    <row r="87" spans="1:28">
      <c r="A87" s="1"/>
      <c r="B87" s="55">
        <v>84</v>
      </c>
      <c r="C87" s="56" t="s">
        <v>149</v>
      </c>
      <c r="D87" s="57" t="s">
        <v>87</v>
      </c>
      <c r="E87" s="58">
        <v>100</v>
      </c>
      <c r="F87" s="25" t="s">
        <v>31</v>
      </c>
      <c r="G87" s="25" t="s">
        <v>31</v>
      </c>
      <c r="H87" s="25" t="s">
        <v>31</v>
      </c>
      <c r="I87" s="25" t="s">
        <v>31</v>
      </c>
      <c r="J87" s="59">
        <v>38</v>
      </c>
      <c r="K87" s="25" t="s">
        <v>31</v>
      </c>
      <c r="L87" s="25" t="s">
        <v>31</v>
      </c>
      <c r="M87" s="25" t="s">
        <v>31</v>
      </c>
      <c r="N87" s="25" t="s">
        <v>31</v>
      </c>
      <c r="O87" s="25" t="s">
        <v>31</v>
      </c>
      <c r="P87" s="25" t="s">
        <v>31</v>
      </c>
      <c r="Q87" s="25" t="s">
        <v>31</v>
      </c>
      <c r="R87" s="25" t="s">
        <v>31</v>
      </c>
      <c r="S87" s="59">
        <v>9</v>
      </c>
      <c r="T87" s="25" t="s">
        <v>31</v>
      </c>
      <c r="U87" s="25" t="s">
        <v>31</v>
      </c>
      <c r="V87" s="25" t="s">
        <v>31</v>
      </c>
      <c r="W87" s="25" t="s">
        <v>31</v>
      </c>
      <c r="X87" s="25" t="s">
        <v>31</v>
      </c>
      <c r="Y87" s="25" t="s">
        <v>31</v>
      </c>
      <c r="Z87" s="25" t="s">
        <v>31</v>
      </c>
      <c r="AA87" s="26" t="s">
        <v>31</v>
      </c>
      <c r="AB87" s="36"/>
    </row>
    <row r="88" spans="1:28">
      <c r="A88" s="1"/>
      <c r="B88" s="55">
        <v>85</v>
      </c>
      <c r="C88" s="60" t="s">
        <v>150</v>
      </c>
      <c r="D88" s="57" t="s">
        <v>87</v>
      </c>
      <c r="E88" s="58">
        <v>100</v>
      </c>
      <c r="F88" s="25">
        <v>6.4</v>
      </c>
      <c r="G88" s="25" t="s">
        <v>31</v>
      </c>
      <c r="H88" s="25" t="s">
        <v>31</v>
      </c>
      <c r="I88" s="25">
        <v>2.4</v>
      </c>
      <c r="J88" s="25" t="s">
        <v>31</v>
      </c>
      <c r="K88" s="25" t="s">
        <v>31</v>
      </c>
      <c r="L88" s="25" t="s">
        <v>31</v>
      </c>
      <c r="M88" s="25" t="s">
        <v>31</v>
      </c>
      <c r="N88" s="25" t="s">
        <v>31</v>
      </c>
      <c r="O88" s="25" t="s">
        <v>31</v>
      </c>
      <c r="P88" s="25" t="s">
        <v>31</v>
      </c>
      <c r="Q88" s="25">
        <v>0.36</v>
      </c>
      <c r="R88" s="25" t="s">
        <v>31</v>
      </c>
      <c r="S88" s="25" t="s">
        <v>31</v>
      </c>
      <c r="T88" s="25" t="s">
        <v>31</v>
      </c>
      <c r="U88" s="25" t="s">
        <v>31</v>
      </c>
      <c r="V88" s="25" t="s">
        <v>31</v>
      </c>
      <c r="W88" s="25" t="s">
        <v>31</v>
      </c>
      <c r="X88" s="25" t="s">
        <v>31</v>
      </c>
      <c r="Y88" s="25">
        <v>0.26</v>
      </c>
      <c r="Z88" s="25" t="s">
        <v>31</v>
      </c>
      <c r="AA88" s="25">
        <v>3.78</v>
      </c>
      <c r="AB88" s="36"/>
    </row>
    <row r="89" spans="1:28">
      <c r="A89" s="1"/>
      <c r="B89" s="55">
        <v>86</v>
      </c>
      <c r="C89" s="60" t="s">
        <v>151</v>
      </c>
      <c r="D89" s="57" t="s">
        <v>87</v>
      </c>
      <c r="E89" s="58">
        <v>100</v>
      </c>
      <c r="F89" s="25">
        <v>38</v>
      </c>
      <c r="G89" s="25" t="s">
        <v>31</v>
      </c>
      <c r="H89" s="25" t="s">
        <v>31</v>
      </c>
      <c r="I89" s="25">
        <v>32</v>
      </c>
      <c r="J89" s="25" t="s">
        <v>31</v>
      </c>
      <c r="K89" s="25" t="s">
        <v>31</v>
      </c>
      <c r="L89" s="25" t="s">
        <v>31</v>
      </c>
      <c r="M89" s="25" t="s">
        <v>31</v>
      </c>
      <c r="N89" s="25" t="s">
        <v>31</v>
      </c>
      <c r="O89" s="25" t="s">
        <v>31</v>
      </c>
      <c r="P89" s="25" t="s">
        <v>31</v>
      </c>
      <c r="Q89" s="25" t="s">
        <v>31</v>
      </c>
      <c r="R89" s="25" t="s">
        <v>31</v>
      </c>
      <c r="S89" s="25" t="s">
        <v>31</v>
      </c>
      <c r="T89" s="25" t="s">
        <v>31</v>
      </c>
      <c r="U89" s="25" t="s">
        <v>31</v>
      </c>
      <c r="V89" s="25" t="s">
        <v>31</v>
      </c>
      <c r="W89" s="25" t="s">
        <v>31</v>
      </c>
      <c r="X89" s="25" t="s">
        <v>31</v>
      </c>
      <c r="Y89" s="25" t="s">
        <v>31</v>
      </c>
      <c r="Z89" s="25" t="s">
        <v>31</v>
      </c>
      <c r="AA89" s="25" t="s">
        <v>31</v>
      </c>
      <c r="AB89" s="36"/>
    </row>
    <row r="90" spans="1:28">
      <c r="A90" s="1"/>
      <c r="B90" s="55">
        <v>87</v>
      </c>
      <c r="C90" s="53" t="s">
        <v>152</v>
      </c>
      <c r="D90" s="50" t="s">
        <v>153</v>
      </c>
      <c r="E90" s="6">
        <v>100</v>
      </c>
      <c r="F90" s="51" t="s">
        <v>31</v>
      </c>
      <c r="G90" s="25" t="s">
        <v>31</v>
      </c>
      <c r="H90" s="25" t="s">
        <v>31</v>
      </c>
      <c r="I90" s="25">
        <v>13.6</v>
      </c>
      <c r="J90" s="25" t="s">
        <v>31</v>
      </c>
      <c r="K90" s="25" t="s">
        <v>31</v>
      </c>
      <c r="L90" s="25" t="s">
        <v>31</v>
      </c>
      <c r="M90" s="25" t="s">
        <v>31</v>
      </c>
      <c r="N90" s="25" t="s">
        <v>31</v>
      </c>
      <c r="O90" s="39" t="s">
        <v>40</v>
      </c>
      <c r="P90" s="25" t="s">
        <v>31</v>
      </c>
      <c r="Q90" s="51">
        <v>70.400000000000006</v>
      </c>
      <c r="R90" s="25" t="s">
        <v>31</v>
      </c>
      <c r="S90" s="25" t="s">
        <v>31</v>
      </c>
      <c r="T90" s="25" t="s">
        <v>31</v>
      </c>
      <c r="U90" s="25" t="s">
        <v>31</v>
      </c>
      <c r="V90" s="25" t="s">
        <v>31</v>
      </c>
      <c r="W90" s="29">
        <v>59.2</v>
      </c>
      <c r="X90" s="25" t="s">
        <v>31</v>
      </c>
      <c r="Y90" s="25">
        <v>48</v>
      </c>
      <c r="Z90" s="25" t="s">
        <v>31</v>
      </c>
      <c r="AA90" s="25" t="s">
        <v>31</v>
      </c>
      <c r="AB90" s="61" t="s">
        <v>154</v>
      </c>
    </row>
    <row r="91" spans="1:28">
      <c r="A91" s="1"/>
      <c r="B91" s="55">
        <v>88</v>
      </c>
      <c r="C91" s="53" t="s">
        <v>155</v>
      </c>
      <c r="D91" s="50" t="s">
        <v>153</v>
      </c>
      <c r="E91" s="6">
        <v>100</v>
      </c>
      <c r="F91" s="51" t="s">
        <v>31</v>
      </c>
      <c r="G91" s="25" t="s">
        <v>31</v>
      </c>
      <c r="H91" s="25" t="s">
        <v>31</v>
      </c>
      <c r="I91" s="62">
        <f>I$90/8*10</f>
        <v>17</v>
      </c>
      <c r="J91" s="25" t="s">
        <v>31</v>
      </c>
      <c r="K91" s="25" t="s">
        <v>31</v>
      </c>
      <c r="L91" s="25" t="s">
        <v>31</v>
      </c>
      <c r="M91" s="25" t="s">
        <v>31</v>
      </c>
      <c r="N91" s="25" t="s">
        <v>31</v>
      </c>
      <c r="O91" s="39" t="s">
        <v>40</v>
      </c>
      <c r="P91" s="25" t="s">
        <v>31</v>
      </c>
      <c r="Q91" s="62">
        <f>Q$90/8*10</f>
        <v>88</v>
      </c>
      <c r="R91" s="25" t="s">
        <v>31</v>
      </c>
      <c r="S91" s="25" t="s">
        <v>31</v>
      </c>
      <c r="T91" s="25" t="s">
        <v>31</v>
      </c>
      <c r="U91" s="25" t="s">
        <v>31</v>
      </c>
      <c r="V91" s="25" t="s">
        <v>31</v>
      </c>
      <c r="W91" s="62">
        <f>W$90/8*10</f>
        <v>74</v>
      </c>
      <c r="X91" s="25" t="s">
        <v>31</v>
      </c>
      <c r="Y91" s="62">
        <f>Y$90/8*10</f>
        <v>60</v>
      </c>
      <c r="Z91" s="25" t="s">
        <v>31</v>
      </c>
      <c r="AA91" s="25" t="s">
        <v>31</v>
      </c>
      <c r="AB91" s="61" t="s">
        <v>156</v>
      </c>
    </row>
    <row r="92" spans="1:28">
      <c r="A92" s="1"/>
      <c r="B92" s="55">
        <v>89</v>
      </c>
      <c r="C92" s="53" t="s">
        <v>157</v>
      </c>
      <c r="D92" s="50" t="s">
        <v>153</v>
      </c>
      <c r="E92" s="6">
        <v>100</v>
      </c>
      <c r="F92" s="51" t="s">
        <v>31</v>
      </c>
      <c r="G92" s="25" t="s">
        <v>31</v>
      </c>
      <c r="H92" s="25" t="s">
        <v>31</v>
      </c>
      <c r="I92" s="62">
        <f>I$90/8*12</f>
        <v>20.399999999999999</v>
      </c>
      <c r="J92" s="25" t="s">
        <v>31</v>
      </c>
      <c r="K92" s="25" t="s">
        <v>31</v>
      </c>
      <c r="L92" s="25" t="s">
        <v>31</v>
      </c>
      <c r="M92" s="25" t="s">
        <v>31</v>
      </c>
      <c r="N92" s="25" t="s">
        <v>31</v>
      </c>
      <c r="O92" s="39" t="s">
        <v>40</v>
      </c>
      <c r="P92" s="25" t="s">
        <v>31</v>
      </c>
      <c r="Q92" s="62">
        <f>Q$90/8*12</f>
        <v>105.60000000000001</v>
      </c>
      <c r="R92" s="25" t="s">
        <v>31</v>
      </c>
      <c r="S92" s="25" t="s">
        <v>31</v>
      </c>
      <c r="T92" s="25" t="s">
        <v>31</v>
      </c>
      <c r="U92" s="25" t="s">
        <v>31</v>
      </c>
      <c r="V92" s="25" t="s">
        <v>31</v>
      </c>
      <c r="W92" s="62">
        <f>W$90/8*12</f>
        <v>88.800000000000011</v>
      </c>
      <c r="X92" s="25" t="s">
        <v>31</v>
      </c>
      <c r="Y92" s="62">
        <f>Y$90/8*12</f>
        <v>72</v>
      </c>
      <c r="Z92" s="25" t="s">
        <v>31</v>
      </c>
      <c r="AA92" s="25" t="s">
        <v>31</v>
      </c>
      <c r="AB92" s="61" t="s">
        <v>158</v>
      </c>
    </row>
    <row r="93" spans="1:28">
      <c r="A93" s="1"/>
      <c r="B93" s="55">
        <v>90</v>
      </c>
      <c r="C93" s="60" t="s">
        <v>159</v>
      </c>
      <c r="D93" s="57" t="s">
        <v>87</v>
      </c>
      <c r="E93" s="58">
        <v>100</v>
      </c>
      <c r="F93" s="63" t="s">
        <v>160</v>
      </c>
      <c r="G93" s="25" t="s">
        <v>31</v>
      </c>
      <c r="H93" s="25">
        <v>260</v>
      </c>
      <c r="I93" s="25" t="s">
        <v>31</v>
      </c>
      <c r="J93" s="25">
        <v>130</v>
      </c>
      <c r="K93" s="25" t="s">
        <v>31</v>
      </c>
      <c r="L93" s="25" t="s">
        <v>31</v>
      </c>
      <c r="M93" s="25" t="s">
        <v>31</v>
      </c>
      <c r="N93" s="25" t="s">
        <v>31</v>
      </c>
      <c r="O93" s="25" t="s">
        <v>31</v>
      </c>
      <c r="P93" s="25" t="s">
        <v>31</v>
      </c>
      <c r="Q93" s="25" t="s">
        <v>31</v>
      </c>
      <c r="R93" s="25" t="s">
        <v>31</v>
      </c>
      <c r="S93" s="25">
        <v>13</v>
      </c>
      <c r="T93" s="25" t="s">
        <v>31</v>
      </c>
      <c r="U93" s="25" t="s">
        <v>31</v>
      </c>
      <c r="V93" s="25" t="s">
        <v>31</v>
      </c>
      <c r="W93" s="25" t="s">
        <v>31</v>
      </c>
      <c r="X93" s="25" t="s">
        <v>31</v>
      </c>
      <c r="Y93" s="25" t="s">
        <v>31</v>
      </c>
      <c r="Z93" s="25" t="s">
        <v>31</v>
      </c>
      <c r="AA93" s="25" t="s">
        <v>31</v>
      </c>
      <c r="AB93" s="36" t="s">
        <v>161</v>
      </c>
    </row>
    <row r="94" spans="1:28">
      <c r="A94" s="1"/>
      <c r="B94" s="55">
        <v>91</v>
      </c>
      <c r="C94" s="23" t="s">
        <v>162</v>
      </c>
      <c r="D94" s="50" t="s">
        <v>115</v>
      </c>
      <c r="E94" s="6">
        <v>100</v>
      </c>
      <c r="F94" s="25" t="s">
        <v>31</v>
      </c>
      <c r="G94" s="25" t="s">
        <v>31</v>
      </c>
      <c r="H94" s="25" t="s">
        <v>31</v>
      </c>
      <c r="I94" s="25" t="s">
        <v>31</v>
      </c>
      <c r="J94" s="25" t="s">
        <v>31</v>
      </c>
      <c r="K94" s="25" t="s">
        <v>31</v>
      </c>
      <c r="L94" s="29" t="s">
        <v>40</v>
      </c>
      <c r="M94" s="29">
        <f>4.2/50</f>
        <v>8.4000000000000005E-2</v>
      </c>
      <c r="N94" s="25" t="s">
        <v>31</v>
      </c>
      <c r="O94" s="25" t="s">
        <v>31</v>
      </c>
      <c r="P94" s="25" t="s">
        <v>31</v>
      </c>
      <c r="Q94" s="25" t="s">
        <v>31</v>
      </c>
      <c r="R94" s="25" t="s">
        <v>31</v>
      </c>
      <c r="S94" s="25" t="s">
        <v>31</v>
      </c>
      <c r="T94" s="25" t="s">
        <v>31</v>
      </c>
      <c r="U94" s="25" t="s">
        <v>31</v>
      </c>
      <c r="V94" s="25">
        <v>0.06</v>
      </c>
      <c r="W94" s="25" t="s">
        <v>31</v>
      </c>
      <c r="X94" s="25" t="s">
        <v>31</v>
      </c>
      <c r="Y94" s="29" t="s">
        <v>40</v>
      </c>
      <c r="Z94" s="25" t="s">
        <v>31</v>
      </c>
      <c r="AA94" s="30">
        <v>3.14</v>
      </c>
      <c r="AB94" s="36"/>
    </row>
    <row r="95" spans="1:28">
      <c r="A95" s="1"/>
      <c r="B95" s="55">
        <v>92</v>
      </c>
      <c r="C95" s="60" t="s">
        <v>163</v>
      </c>
      <c r="D95" s="57" t="s">
        <v>87</v>
      </c>
      <c r="E95" s="58">
        <v>100</v>
      </c>
      <c r="F95" s="25" t="s">
        <v>31</v>
      </c>
      <c r="G95" s="25" t="s">
        <v>31</v>
      </c>
      <c r="H95" s="25" t="s">
        <v>31</v>
      </c>
      <c r="I95" s="25" t="s">
        <v>31</v>
      </c>
      <c r="J95" s="25">
        <f>$E95*0.0053/100*1000</f>
        <v>5.3</v>
      </c>
      <c r="K95" s="25" t="s">
        <v>31</v>
      </c>
      <c r="L95" s="25" t="s">
        <v>31</v>
      </c>
      <c r="M95" s="25" t="s">
        <v>31</v>
      </c>
      <c r="N95" s="25" t="s">
        <v>31</v>
      </c>
      <c r="O95" s="25" t="s">
        <v>31</v>
      </c>
      <c r="P95" s="25" t="s">
        <v>31</v>
      </c>
      <c r="Q95" s="25" t="s">
        <v>31</v>
      </c>
      <c r="R95" s="25" t="s">
        <v>31</v>
      </c>
      <c r="S95" s="25">
        <f>$E95*0.0033/100*1000</f>
        <v>3.3</v>
      </c>
      <c r="T95" s="25" t="s">
        <v>31</v>
      </c>
      <c r="U95" s="25" t="s">
        <v>31</v>
      </c>
      <c r="V95" s="25" t="s">
        <v>31</v>
      </c>
      <c r="W95" s="25" t="s">
        <v>31</v>
      </c>
      <c r="X95" s="25" t="s">
        <v>31</v>
      </c>
      <c r="Y95" s="25" t="s">
        <v>31</v>
      </c>
      <c r="Z95" s="25" t="s">
        <v>31</v>
      </c>
      <c r="AA95" s="25" t="s">
        <v>31</v>
      </c>
      <c r="AB95" s="36" t="s">
        <v>164</v>
      </c>
    </row>
    <row r="96" spans="1:28">
      <c r="A96" s="1"/>
      <c r="B96" s="55">
        <v>93</v>
      </c>
      <c r="C96" s="64" t="s">
        <v>165</v>
      </c>
      <c r="D96" s="50" t="s">
        <v>153</v>
      </c>
      <c r="E96" s="6">
        <v>100</v>
      </c>
      <c r="F96" s="25" t="s">
        <v>31</v>
      </c>
      <c r="G96" s="25" t="s">
        <v>31</v>
      </c>
      <c r="H96" s="25" t="s">
        <v>31</v>
      </c>
      <c r="I96" s="25" t="s">
        <v>31</v>
      </c>
      <c r="J96" s="25" t="s">
        <v>31</v>
      </c>
      <c r="K96" s="25" t="s">
        <v>31</v>
      </c>
      <c r="L96" s="25" t="s">
        <v>31</v>
      </c>
      <c r="M96" s="25">
        <f>170*0.5</f>
        <v>85</v>
      </c>
      <c r="N96" s="25" t="s">
        <v>31</v>
      </c>
      <c r="O96" s="25" t="s">
        <v>31</v>
      </c>
      <c r="P96" s="25">
        <v>30</v>
      </c>
      <c r="Q96" s="25" t="s">
        <v>31</v>
      </c>
      <c r="R96" s="25" t="s">
        <v>31</v>
      </c>
      <c r="S96" s="25" t="s">
        <v>31</v>
      </c>
      <c r="T96" s="25" t="s">
        <v>31</v>
      </c>
      <c r="U96" s="25" t="s">
        <v>31</v>
      </c>
      <c r="V96" s="25" t="s">
        <v>31</v>
      </c>
      <c r="W96" s="25" t="s">
        <v>31</v>
      </c>
      <c r="X96" s="25" t="s">
        <v>31</v>
      </c>
      <c r="Y96" s="25" t="s">
        <v>31</v>
      </c>
      <c r="Z96" s="25" t="s">
        <v>31</v>
      </c>
      <c r="AA96" s="25">
        <f>170*0.5</f>
        <v>85</v>
      </c>
      <c r="AB96" s="36"/>
    </row>
    <row r="97" spans="1:28">
      <c r="A97" s="1"/>
      <c r="B97" s="55">
        <v>95</v>
      </c>
      <c r="C97" s="64" t="s">
        <v>166</v>
      </c>
      <c r="D97" s="50" t="s">
        <v>153</v>
      </c>
      <c r="E97" s="6">
        <v>100</v>
      </c>
      <c r="F97" s="25">
        <v>200</v>
      </c>
      <c r="G97" s="25" t="s">
        <v>31</v>
      </c>
      <c r="H97" s="25" t="s">
        <v>31</v>
      </c>
      <c r="I97" s="25" t="s">
        <v>31</v>
      </c>
      <c r="J97" s="25" t="s">
        <v>31</v>
      </c>
      <c r="K97" s="25" t="s">
        <v>31</v>
      </c>
      <c r="L97" s="25" t="s">
        <v>31</v>
      </c>
      <c r="M97" s="25">
        <v>15</v>
      </c>
      <c r="N97" s="25" t="s">
        <v>31</v>
      </c>
      <c r="O97" s="25" t="s">
        <v>31</v>
      </c>
      <c r="P97" s="25" t="s">
        <v>31</v>
      </c>
      <c r="Q97" s="25" t="s">
        <v>31</v>
      </c>
      <c r="R97" s="25" t="s">
        <v>31</v>
      </c>
      <c r="S97" s="25" t="s">
        <v>31</v>
      </c>
      <c r="T97" s="25" t="s">
        <v>31</v>
      </c>
      <c r="U97" s="25" t="s">
        <v>31</v>
      </c>
      <c r="V97" s="25" t="s">
        <v>31</v>
      </c>
      <c r="W97" s="25" t="s">
        <v>31</v>
      </c>
      <c r="X97" s="25">
        <v>220</v>
      </c>
      <c r="Y97" s="25" t="s">
        <v>31</v>
      </c>
      <c r="Z97" s="25" t="s">
        <v>31</v>
      </c>
      <c r="AA97" s="25" t="s">
        <v>31</v>
      </c>
      <c r="AB97" s="36"/>
    </row>
    <row r="98" spans="1:28">
      <c r="A98" s="1"/>
      <c r="B98" s="55">
        <v>96</v>
      </c>
      <c r="C98" s="64" t="s">
        <v>167</v>
      </c>
      <c r="D98" s="50" t="s">
        <v>153</v>
      </c>
      <c r="E98" s="6">
        <v>100</v>
      </c>
      <c r="F98" s="25" t="s">
        <v>31</v>
      </c>
      <c r="G98" s="25" t="s">
        <v>31</v>
      </c>
      <c r="H98" s="25" t="s">
        <v>31</v>
      </c>
      <c r="I98" s="25" t="s">
        <v>31</v>
      </c>
      <c r="J98" s="25" t="s">
        <v>31</v>
      </c>
      <c r="K98" s="25" t="s">
        <v>31</v>
      </c>
      <c r="L98" s="25" t="s">
        <v>31</v>
      </c>
      <c r="M98" s="25" t="s">
        <v>31</v>
      </c>
      <c r="N98" s="25" t="s">
        <v>31</v>
      </c>
      <c r="O98" s="25" t="s">
        <v>31</v>
      </c>
      <c r="P98" s="25">
        <v>450</v>
      </c>
      <c r="Q98" s="25" t="s">
        <v>31</v>
      </c>
      <c r="R98" s="25" t="s">
        <v>31</v>
      </c>
      <c r="S98" s="25" t="s">
        <v>31</v>
      </c>
      <c r="T98" s="25" t="s">
        <v>31</v>
      </c>
      <c r="U98" s="25" t="s">
        <v>31</v>
      </c>
      <c r="V98" s="25" t="s">
        <v>31</v>
      </c>
      <c r="W98" s="25" t="s">
        <v>31</v>
      </c>
      <c r="X98" s="25" t="s">
        <v>31</v>
      </c>
      <c r="Y98" s="25" t="s">
        <v>31</v>
      </c>
      <c r="Z98" s="25" t="s">
        <v>31</v>
      </c>
      <c r="AA98" s="25" t="s">
        <v>31</v>
      </c>
      <c r="AB98" s="36"/>
    </row>
    <row r="99" spans="1:28">
      <c r="A99" s="1"/>
      <c r="B99" s="55">
        <v>97</v>
      </c>
      <c r="C99" s="64" t="s">
        <v>168</v>
      </c>
      <c r="D99" s="50" t="s">
        <v>153</v>
      </c>
      <c r="E99" s="6">
        <v>100</v>
      </c>
      <c r="F99" s="25" t="s">
        <v>31</v>
      </c>
      <c r="G99" s="25" t="s">
        <v>31</v>
      </c>
      <c r="H99" s="25" t="s">
        <v>31</v>
      </c>
      <c r="I99" s="25" t="s">
        <v>31</v>
      </c>
      <c r="J99" s="25" t="s">
        <v>31</v>
      </c>
      <c r="K99" s="25" t="s">
        <v>31</v>
      </c>
      <c r="L99" s="25" t="s">
        <v>31</v>
      </c>
      <c r="M99" s="25">
        <v>50</v>
      </c>
      <c r="N99" s="25" t="s">
        <v>31</v>
      </c>
      <c r="O99" s="25" t="s">
        <v>31</v>
      </c>
      <c r="P99" s="25">
        <v>50</v>
      </c>
      <c r="Q99" s="25" t="s">
        <v>31</v>
      </c>
      <c r="R99" s="25" t="s">
        <v>31</v>
      </c>
      <c r="S99" s="25" t="s">
        <v>31</v>
      </c>
      <c r="T99" s="25" t="s">
        <v>31</v>
      </c>
      <c r="U99" s="25" t="s">
        <v>31</v>
      </c>
      <c r="V99" s="25" t="s">
        <v>31</v>
      </c>
      <c r="W99" s="25" t="s">
        <v>31</v>
      </c>
      <c r="X99" s="25" t="s">
        <v>31</v>
      </c>
      <c r="Y99" s="25" t="s">
        <v>31</v>
      </c>
      <c r="Z99" s="25" t="s">
        <v>31</v>
      </c>
      <c r="AA99" s="25" t="s">
        <v>31</v>
      </c>
      <c r="AB99" s="36"/>
    </row>
    <row r="100" spans="1:28">
      <c r="A100" s="1"/>
      <c r="B100" s="55">
        <v>98</v>
      </c>
      <c r="C100" s="64" t="s">
        <v>169</v>
      </c>
      <c r="D100" s="50" t="s">
        <v>153</v>
      </c>
      <c r="E100" s="6">
        <v>100</v>
      </c>
      <c r="F100" s="25" t="s">
        <v>31</v>
      </c>
      <c r="G100" s="25" t="s">
        <v>31</v>
      </c>
      <c r="H100" s="25" t="s">
        <v>31</v>
      </c>
      <c r="I100" s="25" t="s">
        <v>31</v>
      </c>
      <c r="J100" s="25" t="s">
        <v>31</v>
      </c>
      <c r="K100" s="25" t="s">
        <v>31</v>
      </c>
      <c r="L100" s="25" t="s">
        <v>31</v>
      </c>
      <c r="M100" s="25">
        <v>100</v>
      </c>
      <c r="N100" s="25" t="s">
        <v>31</v>
      </c>
      <c r="O100" s="25" t="s">
        <v>31</v>
      </c>
      <c r="P100" s="25">
        <v>200</v>
      </c>
      <c r="Q100" s="25" t="s">
        <v>31</v>
      </c>
      <c r="R100" s="25" t="s">
        <v>31</v>
      </c>
      <c r="S100" s="25" t="s">
        <v>31</v>
      </c>
      <c r="T100" s="25" t="s">
        <v>31</v>
      </c>
      <c r="U100" s="25">
        <v>200</v>
      </c>
      <c r="V100" s="25" t="s">
        <v>31</v>
      </c>
      <c r="W100" s="25" t="s">
        <v>31</v>
      </c>
      <c r="X100" s="25" t="s">
        <v>31</v>
      </c>
      <c r="Y100" s="25" t="s">
        <v>31</v>
      </c>
      <c r="Z100" s="25" t="s">
        <v>31</v>
      </c>
      <c r="AA100" s="25">
        <v>100</v>
      </c>
      <c r="AB100" s="36"/>
    </row>
    <row r="101" spans="1:28">
      <c r="A101" s="1"/>
      <c r="B101" s="55"/>
      <c r="C101" s="64"/>
      <c r="D101" s="65"/>
      <c r="E101" s="35"/>
      <c r="F101" s="25"/>
      <c r="G101" s="25"/>
      <c r="H101" s="25"/>
      <c r="I101" s="25"/>
      <c r="J101" s="25"/>
      <c r="K101" s="25"/>
      <c r="L101" s="25"/>
      <c r="M101" s="25"/>
      <c r="N101" s="25"/>
      <c r="O101" s="25"/>
      <c r="P101" s="25"/>
      <c r="Q101" s="25"/>
      <c r="R101" s="25"/>
      <c r="S101" s="66"/>
      <c r="T101" s="25"/>
      <c r="U101" s="25"/>
      <c r="V101" s="25"/>
      <c r="W101" s="25"/>
      <c r="X101" s="25"/>
      <c r="Y101" s="25"/>
      <c r="Z101" s="25"/>
      <c r="AA101" s="25"/>
      <c r="AB101" s="36"/>
    </row>
    <row r="102" spans="1:28">
      <c r="A102" s="1"/>
      <c r="B102" s="1"/>
      <c r="C102" s="67" t="s">
        <v>170</v>
      </c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2"/>
    </row>
    <row r="103" spans="1:28">
      <c r="A103" s="1"/>
      <c r="B103" s="1"/>
      <c r="C103" s="67" t="s">
        <v>171</v>
      </c>
      <c r="D103" s="1"/>
      <c r="E103" s="1"/>
      <c r="F103" s="1"/>
      <c r="G103" s="1"/>
      <c r="H103" s="1"/>
      <c r="I103" s="1"/>
      <c r="J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2"/>
    </row>
    <row r="104" spans="1:28">
      <c r="A104" s="1"/>
      <c r="B104" s="1"/>
      <c r="C104" s="67" t="s">
        <v>172</v>
      </c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2"/>
    </row>
    <row r="105" spans="1:28">
      <c r="A105" s="1"/>
      <c r="B105" s="1"/>
      <c r="C105" s="67" t="s">
        <v>173</v>
      </c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2"/>
    </row>
    <row r="106" spans="1:28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2"/>
    </row>
    <row r="107" spans="1:28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2"/>
    </row>
    <row r="108" spans="1:2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2"/>
    </row>
    <row r="109" spans="1:28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2"/>
    </row>
  </sheetData>
  <mergeCells count="1">
    <mergeCell ref="Z2:AA2"/>
  </mergeCells>
  <phoneticPr fontId="4"/>
  <pageMargins left="0.27559055118110237" right="0.19685039370078741" top="0.78740157480314965" bottom="0.59055118110236227" header="0.51181102362204722" footer="0.51181102362204722"/>
  <pageSetup paperSize="9" scale="49" fitToHeight="0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Color recipe</vt:lpstr>
      <vt:lpstr>Sheet1</vt:lpstr>
      <vt:lpstr>Sheet1!Print_Area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sysusr</dc:creator>
  <cp:lastModifiedBy>Lenovo</cp:lastModifiedBy>
  <dcterms:created xsi:type="dcterms:W3CDTF">2017-01-13T00:01:34Z</dcterms:created>
  <dcterms:modified xsi:type="dcterms:W3CDTF">2017-04-30T08:38:13Z</dcterms:modified>
</cp:coreProperties>
</file>