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8755" windowHeight="14880" activeTab="2"/>
  </bookViews>
  <sheets>
    <sheet name="X data" sheetId="2" r:id="rId1"/>
    <sheet name="Distributions" sheetId="8" r:id="rId2"/>
    <sheet name="Exponential" sheetId="1" r:id="rId3"/>
  </sheets>
  <calcPr calcId="125725"/>
</workbook>
</file>

<file path=xl/calcChain.xml><?xml version="1.0" encoding="utf-8"?>
<calcChain xmlns="http://schemas.openxmlformats.org/spreadsheetml/2006/main">
  <c r="P26" i="1"/>
  <c r="P39" s="1"/>
  <c r="S26"/>
  <c r="P27"/>
  <c r="P28"/>
  <c r="P29"/>
  <c r="P30"/>
  <c r="P31"/>
  <c r="P32"/>
  <c r="P33"/>
  <c r="P34"/>
  <c r="P35"/>
  <c r="P36"/>
  <c r="P37"/>
  <c r="I3" i="2" a="1"/>
  <c r="I5" s="1"/>
  <c r="I6"/>
  <c r="I10"/>
  <c r="D4" i="1"/>
  <c r="C4"/>
  <c r="B4" i="8" s="1"/>
  <c r="E12" i="2"/>
  <c r="D12"/>
  <c r="D9"/>
  <c r="Z3"/>
  <c r="Z4"/>
  <c r="Z5"/>
  <c r="Z6"/>
  <c r="Z7"/>
  <c r="Z8"/>
  <c r="Z9"/>
  <c r="Z10"/>
  <c r="Z11"/>
  <c r="Z12"/>
  <c r="Z13"/>
  <c r="Z14"/>
  <c r="Z15"/>
  <c r="Z16"/>
  <c r="Z17"/>
  <c r="Z18"/>
  <c r="Z19"/>
  <c r="Z20"/>
  <c r="Z21"/>
  <c r="Z22"/>
  <c r="Z23"/>
  <c r="Z24"/>
  <c r="Z25"/>
  <c r="Z26"/>
  <c r="Z27"/>
  <c r="Z28"/>
  <c r="Z29"/>
  <c r="Z30"/>
  <c r="Z31"/>
  <c r="Z32"/>
  <c r="Z33"/>
  <c r="Z34"/>
  <c r="Z35"/>
  <c r="Z36"/>
  <c r="Z37"/>
  <c r="Z38"/>
  <c r="Z39"/>
  <c r="Z40"/>
  <c r="Z41"/>
  <c r="Z42"/>
  <c r="Z43"/>
  <c r="Z44"/>
  <c r="Z45"/>
  <c r="Z46"/>
  <c r="Z47"/>
  <c r="Z48"/>
  <c r="Z49"/>
  <c r="Z50"/>
  <c r="Z51"/>
  <c r="Z52"/>
  <c r="Z53"/>
  <c r="Z54"/>
  <c r="Z55"/>
  <c r="Z56"/>
  <c r="Z57"/>
  <c r="Z58"/>
  <c r="Z59"/>
  <c r="Z60"/>
  <c r="Z61"/>
  <c r="Z62"/>
  <c r="Z63"/>
  <c r="Z64"/>
  <c r="Z65"/>
  <c r="Z66"/>
  <c r="Z67"/>
  <c r="Z68"/>
  <c r="Z69"/>
  <c r="Z70"/>
  <c r="Z71"/>
  <c r="Z72"/>
  <c r="Z73"/>
  <c r="Z74"/>
  <c r="Z75"/>
  <c r="Z76"/>
  <c r="Z77"/>
  <c r="Z78"/>
  <c r="Z79"/>
  <c r="Z80"/>
  <c r="Z81"/>
  <c r="Z82"/>
  <c r="Z83"/>
  <c r="Z84"/>
  <c r="Z85"/>
  <c r="Z86"/>
  <c r="Z87"/>
  <c r="Z88"/>
  <c r="Z89"/>
  <c r="Z90"/>
  <c r="Z91"/>
  <c r="Z92"/>
  <c r="Z93"/>
  <c r="Z94"/>
  <c r="Z95"/>
  <c r="Z96"/>
  <c r="Z97"/>
  <c r="Z2"/>
  <c r="D6"/>
  <c r="D8"/>
  <c r="Y3"/>
  <c r="Y4"/>
  <c r="Y5"/>
  <c r="Y6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50"/>
  <c r="Y51"/>
  <c r="Y52"/>
  <c r="Y53"/>
  <c r="Y54"/>
  <c r="Y55"/>
  <c r="Y56"/>
  <c r="Y57"/>
  <c r="Y58"/>
  <c r="Y59"/>
  <c r="Y60"/>
  <c r="Y61"/>
  <c r="Y62"/>
  <c r="Y63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Y83"/>
  <c r="Y84"/>
  <c r="Y85"/>
  <c r="Y86"/>
  <c r="Y87"/>
  <c r="Y88"/>
  <c r="Y89"/>
  <c r="Y90"/>
  <c r="Y91"/>
  <c r="Y92"/>
  <c r="Y93"/>
  <c r="Y94"/>
  <c r="Y95"/>
  <c r="Y96"/>
  <c r="Y97"/>
  <c r="Y2"/>
  <c r="D7"/>
  <c r="D39" i="1"/>
  <c r="G26"/>
  <c r="D32"/>
  <c r="D37"/>
  <c r="A8"/>
  <c r="B8"/>
  <c r="A9"/>
  <c r="B9"/>
  <c r="A10"/>
  <c r="B10"/>
  <c r="A11"/>
  <c r="B11"/>
  <c r="A12"/>
  <c r="B12"/>
  <c r="A13"/>
  <c r="B13"/>
  <c r="A14"/>
  <c r="B14"/>
  <c r="A15"/>
  <c r="B15"/>
  <c r="A16"/>
  <c r="B16"/>
  <c r="A17"/>
  <c r="B17"/>
  <c r="B7"/>
  <c r="A7"/>
  <c r="D4" i="2"/>
  <c r="D3"/>
  <c r="D2"/>
  <c r="B23" i="1"/>
  <c r="I11" i="2" l="1"/>
  <c r="I7"/>
  <c r="I3"/>
  <c r="I12"/>
  <c r="I8"/>
  <c r="I4"/>
  <c r="I13"/>
  <c r="I9"/>
  <c r="L5"/>
  <c r="F9" i="1"/>
  <c r="C7"/>
  <c r="D11"/>
  <c r="H11" s="1"/>
  <c r="D17"/>
  <c r="H17" s="1"/>
  <c r="B21" i="8"/>
  <c r="B13"/>
  <c r="B38"/>
  <c r="B54"/>
  <c r="B70"/>
  <c r="B86"/>
  <c r="B102"/>
  <c r="B12"/>
  <c r="B37"/>
  <c r="B53"/>
  <c r="B69"/>
  <c r="B85"/>
  <c r="B101"/>
  <c r="B9"/>
  <c r="B29"/>
  <c r="B46"/>
  <c r="B62"/>
  <c r="B78"/>
  <c r="B94"/>
  <c r="B25"/>
  <c r="B45"/>
  <c r="B61"/>
  <c r="B77"/>
  <c r="B93"/>
  <c r="B105"/>
  <c r="B97"/>
  <c r="B89"/>
  <c r="B81"/>
  <c r="B73"/>
  <c r="B65"/>
  <c r="B57"/>
  <c r="B49"/>
  <c r="B41"/>
  <c r="B33"/>
  <c r="B17"/>
  <c r="B106"/>
  <c r="B98"/>
  <c r="B90"/>
  <c r="B82"/>
  <c r="B74"/>
  <c r="B66"/>
  <c r="B58"/>
  <c r="B50"/>
  <c r="B42"/>
  <c r="B34"/>
  <c r="D16" i="1"/>
  <c r="H16" s="1"/>
  <c r="D14"/>
  <c r="H14" s="1"/>
  <c r="D12"/>
  <c r="H12" s="1"/>
  <c r="D10"/>
  <c r="H10" s="1"/>
  <c r="D8"/>
  <c r="C8"/>
  <c r="M8" s="1"/>
  <c r="D7"/>
  <c r="B30" i="8"/>
  <c r="B26"/>
  <c r="B22"/>
  <c r="B18"/>
  <c r="B14"/>
  <c r="B108"/>
  <c r="B107"/>
  <c r="B103"/>
  <c r="B99"/>
  <c r="B95"/>
  <c r="B91"/>
  <c r="B87"/>
  <c r="B83"/>
  <c r="B79"/>
  <c r="B75"/>
  <c r="B71"/>
  <c r="B67"/>
  <c r="B63"/>
  <c r="B59"/>
  <c r="B55"/>
  <c r="B51"/>
  <c r="B47"/>
  <c r="B43"/>
  <c r="B39"/>
  <c r="B35"/>
  <c r="B31"/>
  <c r="B27"/>
  <c r="B23"/>
  <c r="B19"/>
  <c r="B15"/>
  <c r="B11"/>
  <c r="B10"/>
  <c r="B104"/>
  <c r="B100"/>
  <c r="B96"/>
  <c r="B92"/>
  <c r="B88"/>
  <c r="B84"/>
  <c r="B80"/>
  <c r="B76"/>
  <c r="B72"/>
  <c r="B68"/>
  <c r="B64"/>
  <c r="B60"/>
  <c r="B56"/>
  <c r="B52"/>
  <c r="B48"/>
  <c r="B44"/>
  <c r="B40"/>
  <c r="B36"/>
  <c r="B32"/>
  <c r="B28"/>
  <c r="B24"/>
  <c r="B20"/>
  <c r="B16"/>
  <c r="C13" i="1"/>
  <c r="M13" s="1"/>
  <c r="H8"/>
  <c r="C15"/>
  <c r="M15" s="1"/>
  <c r="D13"/>
  <c r="H13" s="1"/>
  <c r="C11"/>
  <c r="M11" s="1"/>
  <c r="C9"/>
  <c r="M9" s="1"/>
  <c r="N9" s="1"/>
  <c r="O9" s="1"/>
  <c r="P9" s="1"/>
  <c r="D15"/>
  <c r="H15" s="1"/>
  <c r="D26"/>
  <c r="D33"/>
  <c r="D28"/>
  <c r="C17"/>
  <c r="M17" s="1"/>
  <c r="D34"/>
  <c r="D29"/>
  <c r="C12"/>
  <c r="M12" s="1"/>
  <c r="D9"/>
  <c r="H9" s="1"/>
  <c r="I9" s="1"/>
  <c r="J9" s="1"/>
  <c r="K9" s="1"/>
  <c r="D36"/>
  <c r="D30"/>
  <c r="C16"/>
  <c r="M16" s="1"/>
  <c r="D35"/>
  <c r="D31"/>
  <c r="D27"/>
  <c r="C14"/>
  <c r="M14" s="1"/>
  <c r="C10"/>
  <c r="M10" s="1"/>
  <c r="M7"/>
  <c r="F12" l="1"/>
  <c r="I12" s="1"/>
  <c r="J12" s="1"/>
  <c r="K12" s="1"/>
  <c r="L8" i="2"/>
  <c r="L3"/>
  <c r="F7" i="1"/>
  <c r="N11"/>
  <c r="O11" s="1"/>
  <c r="P11" s="1"/>
  <c r="F8"/>
  <c r="I8" s="1"/>
  <c r="J8" s="1"/>
  <c r="K8" s="1"/>
  <c r="L4" i="2"/>
  <c r="L6"/>
  <c r="F10" i="1"/>
  <c r="I10" s="1"/>
  <c r="J10" s="1"/>
  <c r="K10" s="1"/>
  <c r="F17"/>
  <c r="N17" s="1"/>
  <c r="O17" s="1"/>
  <c r="P17" s="1"/>
  <c r="L13" i="2"/>
  <c r="F11" i="1"/>
  <c r="I11" s="1"/>
  <c r="J11" s="1"/>
  <c r="K11" s="1"/>
  <c r="L7" i="2"/>
  <c r="L10"/>
  <c r="F14" i="1"/>
  <c r="N14" s="1"/>
  <c r="O14" s="1"/>
  <c r="P14" s="1"/>
  <c r="N7"/>
  <c r="O7" s="1"/>
  <c r="P7" s="1"/>
  <c r="N8"/>
  <c r="O8" s="1"/>
  <c r="P8" s="1"/>
  <c r="L9" i="2"/>
  <c r="F13" i="1"/>
  <c r="N13" s="1"/>
  <c r="O13" s="1"/>
  <c r="P13" s="1"/>
  <c r="F16"/>
  <c r="N16" s="1"/>
  <c r="O16" s="1"/>
  <c r="P16" s="1"/>
  <c r="L12" i="2"/>
  <c r="F15" i="1"/>
  <c r="N15" s="1"/>
  <c r="O15" s="1"/>
  <c r="P15" s="1"/>
  <c r="L11" i="2"/>
  <c r="C19" i="1"/>
  <c r="D19"/>
  <c r="H7"/>
  <c r="I7" s="1"/>
  <c r="J7" s="1"/>
  <c r="K7" s="1"/>
  <c r="N10" l="1"/>
  <c r="O10" s="1"/>
  <c r="P10" s="1"/>
  <c r="I15"/>
  <c r="J15" s="1"/>
  <c r="K15" s="1"/>
  <c r="I13"/>
  <c r="J13" s="1"/>
  <c r="K13" s="1"/>
  <c r="I14"/>
  <c r="J14" s="1"/>
  <c r="K14" s="1"/>
  <c r="I17"/>
  <c r="J17" s="1"/>
  <c r="K17" s="1"/>
  <c r="N12"/>
  <c r="O12" s="1"/>
  <c r="P12" s="1"/>
  <c r="P19" s="1"/>
  <c r="P21" s="1"/>
  <c r="I16"/>
  <c r="J16" s="1"/>
  <c r="K16" s="1"/>
  <c r="F19"/>
  <c r="N26" s="1"/>
  <c r="K19" l="1"/>
  <c r="K21" s="1"/>
  <c r="T26"/>
  <c r="V26" s="1"/>
  <c r="N27"/>
  <c r="M27"/>
  <c r="S27" s="1"/>
  <c r="B26"/>
  <c r="M28" l="1"/>
  <c r="S28" s="1"/>
  <c r="N28"/>
  <c r="T27"/>
  <c r="V27" s="1"/>
  <c r="A27"/>
  <c r="G27" s="1"/>
  <c r="H26"/>
  <c r="J26" s="1"/>
  <c r="B27"/>
  <c r="N29" l="1"/>
  <c r="T28"/>
  <c r="V28" s="1"/>
  <c r="M29"/>
  <c r="S29" s="1"/>
  <c r="B28"/>
  <c r="A28"/>
  <c r="G28" s="1"/>
  <c r="H27"/>
  <c r="J27" s="1"/>
  <c r="N30" l="1"/>
  <c r="T29"/>
  <c r="V29" s="1"/>
  <c r="M30"/>
  <c r="S30" s="1"/>
  <c r="H28"/>
  <c r="J28" s="1"/>
  <c r="B29"/>
  <c r="A29"/>
  <c r="G29" s="1"/>
  <c r="M31" l="1"/>
  <c r="S31" s="1"/>
  <c r="N31"/>
  <c r="T30"/>
  <c r="V30" s="1"/>
  <c r="H29"/>
  <c r="J29" s="1"/>
  <c r="A30"/>
  <c r="G30" s="1"/>
  <c r="B30"/>
  <c r="N32" l="1"/>
  <c r="T31"/>
  <c r="V31" s="1"/>
  <c r="M32"/>
  <c r="S32" s="1"/>
  <c r="A31"/>
  <c r="G31" s="1"/>
  <c r="B31"/>
  <c r="H30"/>
  <c r="J30" s="1"/>
  <c r="M33" l="1"/>
  <c r="S33" s="1"/>
  <c r="N33"/>
  <c r="T32"/>
  <c r="V32" s="1"/>
  <c r="A32"/>
  <c r="G32" s="1"/>
  <c r="H31"/>
  <c r="J31" s="1"/>
  <c r="B32"/>
  <c r="M34" l="1"/>
  <c r="S34" s="1"/>
  <c r="N34"/>
  <c r="T33"/>
  <c r="V33" s="1"/>
  <c r="B33"/>
  <c r="H32"/>
  <c r="J32" s="1"/>
  <c r="A33"/>
  <c r="G33" s="1"/>
  <c r="N35" l="1"/>
  <c r="T34"/>
  <c r="V34" s="1"/>
  <c r="M35"/>
  <c r="S35" s="1"/>
  <c r="H33"/>
  <c r="B34"/>
  <c r="A34"/>
  <c r="G34" s="1"/>
  <c r="J33"/>
  <c r="M36" l="1"/>
  <c r="S36" s="1"/>
  <c r="N36"/>
  <c r="T35"/>
  <c r="V35" s="1"/>
  <c r="O26" a="1"/>
  <c r="H34"/>
  <c r="J34" s="1"/>
  <c r="B35"/>
  <c r="A35"/>
  <c r="G35" s="1"/>
  <c r="M37" l="1"/>
  <c r="S37" s="1"/>
  <c r="V37" s="1"/>
  <c r="T36"/>
  <c r="V36" s="1"/>
  <c r="V39" s="1"/>
  <c r="O33"/>
  <c r="O35"/>
  <c r="O30"/>
  <c r="O37"/>
  <c r="O34"/>
  <c r="O27"/>
  <c r="O31"/>
  <c r="O32"/>
  <c r="O26"/>
  <c r="O28"/>
  <c r="O36"/>
  <c r="O29"/>
  <c r="B36"/>
  <c r="H35"/>
  <c r="J35" s="1"/>
  <c r="A36"/>
  <c r="G36" s="1"/>
  <c r="Q28" l="1"/>
  <c r="U28"/>
  <c r="W28" s="1"/>
  <c r="Q31"/>
  <c r="U31"/>
  <c r="W31" s="1"/>
  <c r="Q32"/>
  <c r="U32"/>
  <c r="W32" s="1"/>
  <c r="U35"/>
  <c r="W35" s="1"/>
  <c r="Q35"/>
  <c r="U37"/>
  <c r="W37" s="1"/>
  <c r="Q37"/>
  <c r="Q36"/>
  <c r="U36"/>
  <c r="W36" s="1"/>
  <c r="U34"/>
  <c r="W34" s="1"/>
  <c r="Q34"/>
  <c r="U29"/>
  <c r="W29" s="1"/>
  <c r="Q29"/>
  <c r="Q27"/>
  <c r="U27"/>
  <c r="W27" s="1"/>
  <c r="U33"/>
  <c r="W33" s="1"/>
  <c r="Q33"/>
  <c r="Q26"/>
  <c r="Q39" s="1"/>
  <c r="Q41" s="1"/>
  <c r="O39"/>
  <c r="U26"/>
  <c r="Q30"/>
  <c r="U30"/>
  <c r="W30" s="1"/>
  <c r="H36"/>
  <c r="J36" s="1"/>
  <c r="A37"/>
  <c r="G37" s="1"/>
  <c r="J37" s="1"/>
  <c r="C26" a="1"/>
  <c r="U39" l="1"/>
  <c r="W26"/>
  <c r="W39" s="1"/>
  <c r="W41" s="1"/>
  <c r="J39"/>
  <c r="C29"/>
  <c r="C26"/>
  <c r="C28"/>
  <c r="C32"/>
  <c r="C36"/>
  <c r="C37"/>
  <c r="C33"/>
  <c r="C30"/>
  <c r="C31"/>
  <c r="C35"/>
  <c r="C27"/>
  <c r="C34"/>
  <c r="I34" l="1"/>
  <c r="K34" s="1"/>
  <c r="E34"/>
  <c r="E30"/>
  <c r="I30"/>
  <c r="K30" s="1"/>
  <c r="I32"/>
  <c r="K32" s="1"/>
  <c r="E32"/>
  <c r="I31"/>
  <c r="K31" s="1"/>
  <c r="E31"/>
  <c r="E36"/>
  <c r="I36"/>
  <c r="K36" s="1"/>
  <c r="E29"/>
  <c r="I29"/>
  <c r="K29" s="1"/>
  <c r="I35"/>
  <c r="K35" s="1"/>
  <c r="E35"/>
  <c r="I37"/>
  <c r="K37" s="1"/>
  <c r="E37"/>
  <c r="I26"/>
  <c r="E26"/>
  <c r="C39"/>
  <c r="I27"/>
  <c r="K27" s="1"/>
  <c r="E27"/>
  <c r="E33"/>
  <c r="I33"/>
  <c r="K33" s="1"/>
  <c r="I28"/>
  <c r="K28" s="1"/>
  <c r="E28"/>
  <c r="K26" l="1"/>
  <c r="K39" s="1"/>
  <c r="K41" s="1"/>
  <c r="I39"/>
  <c r="E39"/>
  <c r="E41" s="1"/>
</calcChain>
</file>

<file path=xl/sharedStrings.xml><?xml version="1.0" encoding="utf-8"?>
<sst xmlns="http://schemas.openxmlformats.org/spreadsheetml/2006/main" count="68" uniqueCount="45">
  <si>
    <t>o-e</t>
  </si>
  <si>
    <t>(o-e)^2</t>
  </si>
  <si>
    <t>MLE</t>
  </si>
  <si>
    <t>MOP</t>
  </si>
  <si>
    <t>((o-e)^2)/e</t>
  </si>
  <si>
    <t>X</t>
  </si>
  <si>
    <t>Number of bins</t>
  </si>
  <si>
    <t>E per bin</t>
  </si>
  <si>
    <t>prob</t>
  </si>
  <si>
    <t>observed (o)</t>
  </si>
  <si>
    <t>expected (e)</t>
  </si>
  <si>
    <t>mean</t>
  </si>
  <si>
    <t>standard deviation</t>
  </si>
  <si>
    <t>median</t>
  </si>
  <si>
    <t>data</t>
  </si>
  <si>
    <t>Bins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</si>
  <si>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</si>
  <si>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</si>
  <si>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</si>
  <si>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</si>
  <si>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</si>
  <si>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</si>
  <si>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</si>
  <si>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</si>
  <si>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</si>
  <si>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</si>
  <si>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10+</t>
  </si>
  <si>
    <t>E</t>
  </si>
  <si>
    <t>O</t>
  </si>
  <si>
    <t>theta</t>
  </si>
  <si>
    <t>percentile</t>
  </si>
  <si>
    <t>mean(x^2)</t>
  </si>
  <si>
    <t>sum(ln(x))</t>
  </si>
  <si>
    <t>ln(x)</t>
  </si>
  <si>
    <t>sum(x)</t>
  </si>
  <si>
    <t>Exponential bins (based on MLE)</t>
  </si>
  <si>
    <t>Histogram bins</t>
  </si>
  <si>
    <t>Exponential bins (based on MOP)</t>
  </si>
  <si>
    <t>testing exponential MLE</t>
  </si>
  <si>
    <t>testing exponential MOP</t>
  </si>
  <si>
    <t>EXPONENTIAL</t>
  </si>
  <si>
    <t>ln(x)^2</t>
  </si>
  <si>
    <t>sum(ln(x)^2)</t>
  </si>
  <si>
    <t>xp</t>
  </si>
  <si>
    <t>(highlight entries I3 to I13 and click: ctrl-shift-enter to read in as array)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</si>
</sst>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64" formatCode="0.0000"/>
    <numFmt numFmtId="165" formatCode="0.000"/>
    <numFmt numFmtId="166" formatCode="_-* #,##0.000_-;\-* #,##0.000_-;_-* &quot;-&quot;??_-;_-@_-"/>
    <numFmt numFmtId="167" formatCode="_-* #,##0_-;\-* #,##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1" fontId="0" fillId="0" borderId="0" xfId="0" applyNumberFormat="1"/>
    <xf numFmtId="0" fontId="0" fillId="0" borderId="0" xfId="0" quotePrefix="1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6" fontId="0" fillId="0" borderId="0" xfId="1" applyNumberFormat="1" applyFont="1"/>
    <xf numFmtId="2" fontId="2" fillId="0" borderId="0" xfId="0" applyNumberFormat="1" applyFont="1"/>
    <xf numFmtId="9" fontId="0" fillId="0" borderId="0" xfId="0" applyNumberFormat="1"/>
    <xf numFmtId="167" fontId="0" fillId="0" borderId="0" xfId="1" applyNumberFormat="1" applyFont="1"/>
    <xf numFmtId="2" fontId="0" fillId="0" borderId="0" xfId="0" applyNumberFormat="1" applyFill="1"/>
    <xf numFmtId="43" fontId="0" fillId="0" borderId="0" xfId="0" applyNumberFormat="1"/>
    <xf numFmtId="0" fontId="0" fillId="4" borderId="0" xfId="0" applyFill="1"/>
    <xf numFmtId="0" fontId="0" fillId="0" borderId="3" xfId="0" applyBorder="1"/>
    <xf numFmtId="0" fontId="0" fillId="0" borderId="4" xfId="0" applyBorder="1"/>
    <xf numFmtId="0" fontId="3" fillId="3" borderId="1" xfId="0" applyFont="1" applyFill="1" applyBorder="1"/>
    <xf numFmtId="0" fontId="3" fillId="2" borderId="2" xfId="0" applyFont="1" applyFill="1" applyBorder="1"/>
    <xf numFmtId="0" fontId="0" fillId="0" borderId="1" xfId="0" applyBorder="1"/>
    <xf numFmtId="2" fontId="0" fillId="0" borderId="3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/>
      <c:barChart>
        <c:barDir val="col"/>
        <c:grouping val="clustered"/>
        <c:ser>
          <c:idx val="0"/>
          <c:order val="0"/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c:spP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'X data'!$L$3:$L$12</c:f>
              <c:numCache>
                <c:formatCode>0.000</c:formatCode>
                <c:ptCount val="10"/>
                <c:pt idx="0">
                  <c:v>0.44791666666666669</c:v>
                </c:pt>
                <c:pt idx="1">
                  <c:v>0.20833333333333334</c:v>
                </c:pt>
                <c:pt idx="2">
                  <c:v>0.11458333333333333</c:v>
                </c:pt>
                <c:pt idx="3">
                  <c:v>7.2916666666666671E-2</c:v>
                </c:pt>
                <c:pt idx="4">
                  <c:v>2.0833333333333332E-2</c:v>
                </c:pt>
                <c:pt idx="5">
                  <c:v>3.125E-2</c:v>
                </c:pt>
                <c:pt idx="6">
                  <c:v>1.0416666666666666E-2</c:v>
                </c:pt>
                <c:pt idx="7">
                  <c:v>3.125E-2</c:v>
                </c:pt>
                <c:pt idx="8">
                  <c:v>1.0416666666666666E-2</c:v>
                </c:pt>
                <c:pt idx="9">
                  <c:v>1.0416666666666666E-2</c:v>
                </c:pt>
              </c:numCache>
            </c:numRef>
          </c:val>
        </c:ser>
        <c:gapWidth val="0"/>
        <c:axId val="147144704"/>
        <c:axId val="147146240"/>
      </c:barChart>
      <c:catAx>
        <c:axId val="147144704"/>
        <c:scaling>
          <c:orientation val="minMax"/>
        </c:scaling>
        <c:axPos val="b"/>
        <c:numFmt formatCode="General" sourceLinked="1"/>
        <c:majorTickMark val="none"/>
        <c:tickLblPos val="nextTo"/>
        <c:crossAx val="147146240"/>
        <c:crosses val="autoZero"/>
        <c:auto val="1"/>
        <c:lblAlgn val="ctr"/>
        <c:lblOffset val="100"/>
      </c:catAx>
      <c:valAx>
        <c:axId val="147146240"/>
        <c:scaling>
          <c:orientation val="minMax"/>
        </c:scaling>
        <c:axPos val="l"/>
        <c:majorGridlines/>
        <c:numFmt formatCode="0.000" sourceLinked="1"/>
        <c:majorTickMark val="none"/>
        <c:tickLblPos val="nextTo"/>
        <c:crossAx val="147144704"/>
        <c:crosses val="autoZero"/>
        <c:crossBetween val="between"/>
      </c:valAx>
    </c:plotArea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/>
      <c:lineChart>
        <c:grouping val="standard"/>
        <c:ser>
          <c:idx val="0"/>
          <c:order val="0"/>
          <c:tx>
            <c:v>Exponential</c:v>
          </c:tx>
          <c:marker>
            <c:symbol val="none"/>
          </c:marker>
          <c:cat>
            <c:numRef>
              <c:f>Distributions!$A$9:$A$108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Distributions!$B$9:$B$108</c:f>
              <c:numCache>
                <c:formatCode>0.0000</c:formatCode>
                <c:ptCount val="100"/>
                <c:pt idx="0">
                  <c:v>3.2893524429279508E-2</c:v>
                </c:pt>
                <c:pt idx="1">
                  <c:v>3.1811540479899758E-2</c:v>
                </c:pt>
                <c:pt idx="2">
                  <c:v>3.0765146795991294E-2</c:v>
                </c:pt>
                <c:pt idx="3">
                  <c:v>2.9753172688286922E-2</c:v>
                </c:pt>
                <c:pt idx="4">
                  <c:v>2.8774485975616271E-2</c:v>
                </c:pt>
                <c:pt idx="5">
                  <c:v>2.7827991718237355E-2</c:v>
                </c:pt>
                <c:pt idx="6">
                  <c:v>2.6912630992835584E-2</c:v>
                </c:pt>
                <c:pt idx="7">
                  <c:v>2.6027379707816767E-2</c:v>
                </c:pt>
                <c:pt idx="8">
                  <c:v>2.5171247457567492E-2</c:v>
                </c:pt>
                <c:pt idx="9">
                  <c:v>2.4343276414406478E-2</c:v>
                </c:pt>
                <c:pt idx="10">
                  <c:v>2.3542540256980549E-2</c:v>
                </c:pt>
                <c:pt idx="11">
                  <c:v>2.276814313391029E-2</c:v>
                </c:pt>
                <c:pt idx="12">
                  <c:v>2.2019218661525675E-2</c:v>
                </c:pt>
                <c:pt idx="13">
                  <c:v>2.1294928954569081E-2</c:v>
                </c:pt>
                <c:pt idx="14">
                  <c:v>2.0594463688782261E-2</c:v>
                </c:pt>
                <c:pt idx="15">
                  <c:v>1.9917039194327302E-2</c:v>
                </c:pt>
                <c:pt idx="16">
                  <c:v>1.9261897579029852E-2</c:v>
                </c:pt>
                <c:pt idx="17">
                  <c:v>1.8628305880459717E-2</c:v>
                </c:pt>
                <c:pt idx="18">
                  <c:v>1.8015555245904813E-2</c:v>
                </c:pt>
                <c:pt idx="19">
                  <c:v>1.7422960139316546E-2</c:v>
                </c:pt>
                <c:pt idx="20">
                  <c:v>1.6849857574343652E-2</c:v>
                </c:pt>
                <c:pt idx="21">
                  <c:v>1.6295606372591864E-2</c:v>
                </c:pt>
                <c:pt idx="22">
                  <c:v>1.575958644628539E-2</c:v>
                </c:pt>
                <c:pt idx="23">
                  <c:v>1.524119810451896E-2</c:v>
                </c:pt>
                <c:pt idx="24">
                  <c:v>1.4739861382336517E-2</c:v>
                </c:pt>
                <c:pt idx="25">
                  <c:v>1.4255015391872572E-2</c:v>
                </c:pt>
                <c:pt idx="26">
                  <c:v>1.3786117694840061E-2</c:v>
                </c:pt>
                <c:pt idx="27">
                  <c:v>1.3332643695660007E-2</c:v>
                </c:pt>
                <c:pt idx="28">
                  <c:v>1.2894086054549891E-2</c:v>
                </c:pt>
                <c:pt idx="29">
                  <c:v>1.2469954119921467E-2</c:v>
                </c:pt>
                <c:pt idx="30">
                  <c:v>1.2059773379445637E-2</c:v>
                </c:pt>
                <c:pt idx="31">
                  <c:v>1.1663084929177336E-2</c:v>
                </c:pt>
                <c:pt idx="32">
                  <c:v>1.1279444960138663E-2</c:v>
                </c:pt>
                <c:pt idx="33">
                  <c:v>1.0908424261793725E-2</c:v>
                </c:pt>
                <c:pt idx="34">
                  <c:v>1.0549607741853428E-2</c:v>
                </c:pt>
                <c:pt idx="35">
                  <c:v>1.0202593961877393E-2</c:v>
                </c:pt>
                <c:pt idx="36">
                  <c:v>9.8669946881504433E-3</c:v>
                </c:pt>
                <c:pt idx="37">
                  <c:v>9.5424344573322717E-3</c:v>
                </c:pt>
                <c:pt idx="38">
                  <c:v>9.2285501563950101E-3</c:v>
                </c:pt>
                <c:pt idx="39">
                  <c:v>8.9249906163789694E-3</c:v>
                </c:pt>
                <c:pt idx="40">
                  <c:v>8.6314162195079147E-3</c:v>
                </c:pt>
                <c:pt idx="41">
                  <c:v>8.3474985192323325E-3</c:v>
                </c:pt>
                <c:pt idx="42">
                  <c:v>8.0729198727664819E-3</c:v>
                </c:pt>
                <c:pt idx="43">
                  <c:v>7.8073730857159962E-3</c:v>
                </c:pt>
                <c:pt idx="44">
                  <c:v>7.5505610683925806E-3</c:v>
                </c:pt>
                <c:pt idx="45">
                  <c:v>7.3021965034346659E-3</c:v>
                </c:pt>
                <c:pt idx="46">
                  <c:v>7.0620015243615386E-3</c:v>
                </c:pt>
                <c:pt idx="47">
                  <c:v>6.829707404700347E-3</c:v>
                </c:pt>
                <c:pt idx="48">
                  <c:v>6.605054257338927E-3</c:v>
                </c:pt>
                <c:pt idx="49">
                  <c:v>6.3877907437684955E-3</c:v>
                </c:pt>
                <c:pt idx="50">
                  <c:v>6.1776737928892489E-3</c:v>
                </c:pt>
                <c:pt idx="51">
                  <c:v>5.9744683290666734E-3</c:v>
                </c:pt>
                <c:pt idx="52">
                  <c:v>5.7779470091325891E-3</c:v>
                </c:pt>
                <c:pt idx="53">
                  <c:v>5.5878899680366079E-3</c:v>
                </c:pt>
                <c:pt idx="54">
                  <c:v>5.4040845728647868E-3</c:v>
                </c:pt>
                <c:pt idx="55">
                  <c:v>5.2263251849494763E-3</c:v>
                </c:pt>
                <c:pt idx="56">
                  <c:v>5.0544129298029095E-3</c:v>
                </c:pt>
                <c:pt idx="57">
                  <c:v>4.8881554746208478E-3</c:v>
                </c:pt>
                <c:pt idx="58">
                  <c:v>4.7273668131022628E-3</c:v>
                </c:pt>
                <c:pt idx="59">
                  <c:v>4.5718670573492437E-3</c:v>
                </c:pt>
                <c:pt idx="60">
                  <c:v>4.4214822366109852E-3</c:v>
                </c:pt>
                <c:pt idx="61">
                  <c:v>4.2760441026473694E-3</c:v>
                </c:pt>
                <c:pt idx="62">
                  <c:v>4.1353899414962036E-3</c:v>
                </c:pt>
                <c:pt idx="63">
                  <c:v>3.9993623914311716E-3</c:v>
                </c:pt>
                <c:pt idx="64">
                  <c:v>3.8678092669068853E-3</c:v>
                </c:pt>
                <c:pt idx="65">
                  <c:v>3.7405833882981909E-3</c:v>
                </c:pt>
                <c:pt idx="66">
                  <c:v>3.617542417235553E-3</c:v>
                </c:pt>
                <c:pt idx="67">
                  <c:v>3.4985486973601043E-3</c:v>
                </c:pt>
                <c:pt idx="68">
                  <c:v>3.3834691003165052E-3</c:v>
                </c:pt>
                <c:pt idx="69">
                  <c:v>3.2721748768095305E-3</c:v>
                </c:pt>
                <c:pt idx="70">
                  <c:v>3.1645415125624021E-3</c:v>
                </c:pt>
                <c:pt idx="71">
                  <c:v>3.0604485890113331E-3</c:v>
                </c:pt>
                <c:pt idx="72">
                  <c:v>2.9597796485841821E-3</c:v>
                </c:pt>
                <c:pt idx="73">
                  <c:v>2.8624220644082321E-3</c:v>
                </c:pt>
                <c:pt idx="74">
                  <c:v>2.7682669143056504E-3</c:v>
                </c:pt>
                <c:pt idx="75">
                  <c:v>2.6772088589332999E-3</c:v>
                </c:pt>
                <c:pt idx="76">
                  <c:v>2.5891460239295672E-3</c:v>
                </c:pt>
                <c:pt idx="77">
                  <c:v>2.5039798859405327E-3</c:v>
                </c:pt>
                <c:pt idx="78">
                  <c:v>2.4216151623918103E-3</c:v>
                </c:pt>
                <c:pt idx="79">
                  <c:v>2.3419597048894847E-3</c:v>
                </c:pt>
                <c:pt idx="80">
                  <c:v>2.264924396124246E-3</c:v>
                </c:pt>
                <c:pt idx="81">
                  <c:v>2.1904230501699207E-3</c:v>
                </c:pt>
                <c:pt idx="82">
                  <c:v>2.1183723160587142E-3</c:v>
                </c:pt>
                <c:pt idx="83">
                  <c:v>2.0486915845300269E-3</c:v>
                </c:pt>
                <c:pt idx="84">
                  <c:v>1.9813028978462599E-3</c:v>
                </c:pt>
                <c:pt idx="85">
                  <c:v>1.9161308625741391E-3</c:v>
                </c:pt>
                <c:pt idx="86">
                  <c:v>1.8531025652364086E-3</c:v>
                </c:pt>
                <c:pt idx="87">
                  <c:v>1.7921474907368617E-3</c:v>
                </c:pt>
                <c:pt idx="88">
                  <c:v>1.7331974434694475E-3</c:v>
                </c:pt>
                <c:pt idx="89">
                  <c:v>1.6761864710218566E-3</c:v>
                </c:pt>
                <c:pt idx="90">
                  <c:v>1.6210507903893223E-3</c:v>
                </c:pt>
                <c:pt idx="91">
                  <c:v>1.5677287166144804E-3</c:v>
                </c:pt>
                <c:pt idx="92">
                  <c:v>1.516160593776128E-3</c:v>
                </c:pt>
                <c:pt idx="93">
                  <c:v>1.4662887282459458E-3</c:v>
                </c:pt>
                <c:pt idx="94">
                  <c:v>1.4180573241431293E-3</c:v>
                </c:pt>
                <c:pt idx="95">
                  <c:v>1.3714124209092127E-3</c:v>
                </c:pt>
                <c:pt idx="96">
                  <c:v>1.3263018329394693E-3</c:v>
                </c:pt>
                <c:pt idx="97">
                  <c:v>1.2826750911970608E-3</c:v>
                </c:pt>
                <c:pt idx="98">
                  <c:v>1.2404833867498688E-3</c:v>
                </c:pt>
                <c:pt idx="99">
                  <c:v>1.1996795161637319E-3</c:v>
                </c:pt>
              </c:numCache>
            </c:numRef>
          </c:val>
        </c:ser>
        <c:ser>
          <c:idx val="1"/>
          <c:order val="1"/>
          <c:tx>
            <c:v>Gamma</c:v>
          </c:tx>
          <c:marker>
            <c:symbol val="none"/>
          </c:marker>
          <c:cat>
            <c:numRef>
              <c:f>Distributions!$A$9:$A$108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Distributions!#REF!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2"/>
          <c:order val="2"/>
          <c:tx>
            <c:v>Lognormal</c:v>
          </c:tx>
          <c:marker>
            <c:symbol val="none"/>
          </c:marker>
          <c:cat>
            <c:numRef>
              <c:f>Distributions!$A$9:$A$108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Distributions!#REF!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3"/>
          <c:order val="3"/>
          <c:tx>
            <c:v>Weibull</c:v>
          </c:tx>
          <c:marker>
            <c:symbol val="none"/>
          </c:marker>
          <c:cat>
            <c:numRef>
              <c:f>Distributions!$A$9:$A$108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Distributions!#REF!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4"/>
          <c:order val="4"/>
          <c:tx>
            <c:v>Pareto</c:v>
          </c:tx>
          <c:marker>
            <c:symbol val="none"/>
          </c:marker>
          <c:cat>
            <c:numRef>
              <c:f>Distributions!$A$9:$A$108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Distributions!#REF!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marker val="1"/>
        <c:axId val="147488768"/>
        <c:axId val="147490304"/>
      </c:lineChart>
      <c:catAx>
        <c:axId val="147488768"/>
        <c:scaling>
          <c:orientation val="minMax"/>
        </c:scaling>
        <c:axPos val="b"/>
        <c:numFmt formatCode="General" sourceLinked="1"/>
        <c:tickLblPos val="nextTo"/>
        <c:crossAx val="147490304"/>
        <c:crosses val="autoZero"/>
        <c:auto val="1"/>
        <c:lblAlgn val="ctr"/>
        <c:lblOffset val="100"/>
      </c:catAx>
      <c:valAx>
        <c:axId val="147490304"/>
        <c:scaling>
          <c:orientation val="minMax"/>
          <c:max val="0.10500000000000002"/>
        </c:scaling>
        <c:axPos val="l"/>
        <c:majorGridlines/>
        <c:numFmt formatCode="0.0000" sourceLinked="1"/>
        <c:tickLblPos val="nextTo"/>
        <c:crossAx val="147488768"/>
        <c:crosses val="autoZero"/>
        <c:crossBetween val="between"/>
      </c:valAx>
    </c:plotArea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/>
      <c:barChart>
        <c:barDir val="col"/>
        <c:grouping val="clustered"/>
        <c:ser>
          <c:idx val="0"/>
          <c:order val="0"/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c:spP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'X data'!$L$3:$L$12</c:f>
              <c:numCache>
                <c:formatCode>0.000</c:formatCode>
                <c:ptCount val="10"/>
                <c:pt idx="0">
                  <c:v>0.44791666666666669</c:v>
                </c:pt>
                <c:pt idx="1">
                  <c:v>0.20833333333333334</c:v>
                </c:pt>
                <c:pt idx="2">
                  <c:v>0.11458333333333333</c:v>
                </c:pt>
                <c:pt idx="3">
                  <c:v>7.2916666666666671E-2</c:v>
                </c:pt>
                <c:pt idx="4">
                  <c:v>2.0833333333333332E-2</c:v>
                </c:pt>
                <c:pt idx="5">
                  <c:v>3.125E-2</c:v>
                </c:pt>
                <c:pt idx="6">
                  <c:v>1.0416666666666666E-2</c:v>
                </c:pt>
                <c:pt idx="7">
                  <c:v>3.125E-2</c:v>
                </c:pt>
                <c:pt idx="8">
                  <c:v>1.0416666666666666E-2</c:v>
                </c:pt>
                <c:pt idx="9">
                  <c:v>1.0416666666666666E-2</c:v>
                </c:pt>
              </c:numCache>
            </c:numRef>
          </c:val>
        </c:ser>
        <c:gapWidth val="0"/>
        <c:axId val="152582784"/>
        <c:axId val="152596864"/>
      </c:barChart>
      <c:lineChart>
        <c:grouping val="standard"/>
        <c:ser>
          <c:idx val="1"/>
          <c:order val="1"/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Exponential!$C$7:$C$16</c:f>
              <c:numCache>
                <c:formatCode>0.0000</c:formatCode>
                <c:ptCount val="10"/>
                <c:pt idx="0">
                  <c:v>0.28428039665993743</c:v>
                </c:pt>
                <c:pt idx="1">
                  <c:v>0.20346505273480608</c:v>
                </c:pt>
                <c:pt idx="2">
                  <c:v>0.14562392683692027</c:v>
                </c:pt>
                <c:pt idx="3">
                  <c:v>0.10422589915254293</c:v>
                </c:pt>
                <c:pt idx="4">
                  <c:v>7.4596519199219363E-2</c:v>
                </c:pt>
                <c:pt idx="5">
                  <c:v>5.3390191131814618E-2</c:v>
                </c:pt>
                <c:pt idx="6">
                  <c:v>3.8212406419112527E-2</c:v>
                </c:pt>
                <c:pt idx="7">
                  <c:v>2.7349368364956467E-2</c:v>
                </c:pt>
                <c:pt idx="8">
                  <c:v>1.9574479077767881E-2</c:v>
                </c:pt>
                <c:pt idx="9">
                  <c:v>1.4009838401128405E-2</c:v>
                </c:pt>
              </c:numCache>
            </c:numRef>
          </c:val>
        </c:ser>
        <c:ser>
          <c:idx val="2"/>
          <c:order val="2"/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'X data'!$K$3:$K$12</c:f>
              <c:strCache>
                <c:ptCount val="10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</c:strCache>
            </c:strRef>
          </c:cat>
          <c:val>
            <c:numRef>
              <c:f>Exponential!$D$7:$D$16</c:f>
              <c:numCache>
                <c:formatCode>0.0000</c:formatCode>
                <c:ptCount val="10"/>
                <c:pt idx="0">
                  <c:v>0.42989532250132156</c:v>
                </c:pt>
                <c:pt idx="1">
                  <c:v>0.24508533419280626</c:v>
                </c:pt>
                <c:pt idx="2">
                  <c:v>0.13972429540964562</c:v>
                </c:pt>
                <c:pt idx="3">
                  <c:v>7.9657474373246148E-2</c:v>
                </c:pt>
                <c:pt idx="4">
                  <c:v>4.5413098737918718E-2</c:v>
                </c:pt>
                <c:pt idx="5">
                  <c:v>2.58902200101968E-2</c:v>
                </c:pt>
                <c:pt idx="6">
                  <c:v>1.4760135529283076E-2</c:v>
                </c:pt>
                <c:pt idx="7">
                  <c:v>8.414822305758721E-3</c:v>
                </c:pt>
                <c:pt idx="8">
                  <c:v>4.7973295568332578E-3</c:v>
                </c:pt>
                <c:pt idx="9">
                  <c:v>2.7349800198533027E-3</c:v>
                </c:pt>
              </c:numCache>
            </c:numRef>
          </c:val>
        </c:ser>
        <c:marker val="1"/>
        <c:axId val="152582784"/>
        <c:axId val="152596864"/>
      </c:lineChart>
      <c:catAx>
        <c:axId val="152582784"/>
        <c:scaling>
          <c:orientation val="minMax"/>
        </c:scaling>
        <c:axPos val="b"/>
        <c:numFmt formatCode="General" sourceLinked="1"/>
        <c:majorTickMark val="none"/>
        <c:tickLblPos val="nextTo"/>
        <c:crossAx val="152596864"/>
        <c:crosses val="autoZero"/>
        <c:auto val="1"/>
        <c:lblAlgn val="ctr"/>
        <c:lblOffset val="100"/>
      </c:catAx>
      <c:valAx>
        <c:axId val="152596864"/>
        <c:scaling>
          <c:orientation val="minMax"/>
        </c:scaling>
        <c:axPos val="l"/>
        <c:majorGridlines/>
        <c:numFmt formatCode="0.000" sourceLinked="1"/>
        <c:majorTickMark val="none"/>
        <c:tickLblPos val="nextTo"/>
        <c:crossAx val="152582784"/>
        <c:crosses val="autoZero"/>
        <c:crossBetween val="between"/>
      </c:valAx>
    </c:plotArea>
    <c:plotVisOnly val="1"/>
    <c:dispBlanksAs val="gap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16</xdr:row>
      <xdr:rowOff>85725</xdr:rowOff>
    </xdr:from>
    <xdr:to>
      <xdr:col>12</xdr:col>
      <xdr:colOff>114300</xdr:colOff>
      <xdr:row>34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333374</xdr:colOff>
      <xdr:row>6</xdr:row>
      <xdr:rowOff>38100</xdr:rowOff>
    </xdr:from>
    <xdr:to>
      <xdr:col>14</xdr:col>
      <xdr:colOff>276225</xdr:colOff>
      <xdr:row>35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590550</xdr:colOff>
      <xdr:row>3</xdr:row>
      <xdr:rowOff>123825</xdr:rowOff>
    </xdr:from>
    <xdr:to>
      <xdr:col>25</xdr:col>
      <xdr:colOff>285750</xdr:colOff>
      <xdr:row>18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7"/>
  <sheetViews>
    <sheetView workbookViewId="0"/>
  </sheetViews>
  <sheetFormatPr defaultRowHeight="15"/>
  <cols>
    <col min="3" max="3" width="17.85546875" bestFit="1" customWidth="1"/>
    <col min="4" max="4" width="14.28515625" bestFit="1" customWidth="1"/>
  </cols>
  <sheetData>
    <row r="1" spans="1:26">
      <c r="A1" t="s">
        <v>14</v>
      </c>
      <c r="I1" t="s">
        <v>44</v>
      </c>
      <c r="Y1" t="s">
        <v>33</v>
      </c>
      <c r="Z1" t="s">
        <v>41</v>
      </c>
    </row>
    <row r="2" spans="1:26">
      <c r="A2">
        <v>24</v>
      </c>
      <c r="C2" t="s">
        <v>11</v>
      </c>
      <c r="D2" s="3">
        <f>AVERAGE(A2:A97)</f>
        <v>2989.8333333333335</v>
      </c>
      <c r="G2" t="s">
        <v>15</v>
      </c>
      <c r="Y2">
        <f>LN(A2)</f>
        <v>3.1780538303479458</v>
      </c>
      <c r="Z2">
        <f>Y2^2</f>
        <v>10.100026148589249</v>
      </c>
    </row>
    <row r="3" spans="1:26">
      <c r="A3">
        <v>26</v>
      </c>
      <c r="C3" t="s">
        <v>12</v>
      </c>
      <c r="D3" s="3">
        <f>STDEV(A2:A97)</f>
        <v>6856.1095822272828</v>
      </c>
      <c r="G3">
        <v>0</v>
      </c>
      <c r="H3">
        <v>1000</v>
      </c>
      <c r="I3" s="15">
        <f t="array" ref="I3:I13">FREQUENCY(A$2:A$97,H$3:H$13)</f>
        <v>43</v>
      </c>
      <c r="K3" s="5" t="s">
        <v>16</v>
      </c>
      <c r="L3" s="2">
        <f t="shared" ref="L3:L13" si="0">I3/96</f>
        <v>0.44791666666666669</v>
      </c>
      <c r="Y3">
        <f t="shared" ref="Y3:Y66" si="1">LN(A3)</f>
        <v>3.2580965380214821</v>
      </c>
      <c r="Z3">
        <f t="shared" ref="Z3:Z66" si="2">Y3^2</f>
        <v>10.615193051067568</v>
      </c>
    </row>
    <row r="4" spans="1:26">
      <c r="A4">
        <v>73</v>
      </c>
      <c r="C4" t="s">
        <v>13</v>
      </c>
      <c r="D4" s="3">
        <f>MEDIAN(A2:A97)</f>
        <v>1233.5</v>
      </c>
      <c r="G4">
        <v>1000</v>
      </c>
      <c r="H4">
        <v>2000</v>
      </c>
      <c r="I4" s="15">
        <v>20</v>
      </c>
      <c r="K4" s="5" t="s">
        <v>17</v>
      </c>
      <c r="L4" s="2">
        <f t="shared" si="0"/>
        <v>0.20833333333333334</v>
      </c>
      <c r="Y4">
        <f t="shared" si="1"/>
        <v>4.290459441148391</v>
      </c>
      <c r="Z4">
        <f t="shared" si="2"/>
        <v>18.408042216139364</v>
      </c>
    </row>
    <row r="5" spans="1:26">
      <c r="A5">
        <v>84</v>
      </c>
      <c r="G5">
        <v>2000</v>
      </c>
      <c r="H5">
        <v>3000</v>
      </c>
      <c r="I5" s="15">
        <v>11</v>
      </c>
      <c r="K5" s="5" t="s">
        <v>18</v>
      </c>
      <c r="L5" s="2">
        <f t="shared" si="0"/>
        <v>0.11458333333333333</v>
      </c>
      <c r="Y5">
        <f t="shared" si="1"/>
        <v>4.4308167988433134</v>
      </c>
      <c r="Z5">
        <f t="shared" si="2"/>
        <v>19.632137504912105</v>
      </c>
    </row>
    <row r="6" spans="1:26">
      <c r="A6">
        <v>102</v>
      </c>
      <c r="C6" t="s">
        <v>34</v>
      </c>
      <c r="D6" s="12">
        <f>D2*96</f>
        <v>287024</v>
      </c>
      <c r="G6">
        <v>3000</v>
      </c>
      <c r="H6">
        <v>4000</v>
      </c>
      <c r="I6" s="15">
        <v>7</v>
      </c>
      <c r="K6" s="5" t="s">
        <v>19</v>
      </c>
      <c r="L6" s="2">
        <f t="shared" si="0"/>
        <v>7.2916666666666671E-2</v>
      </c>
      <c r="Y6">
        <f t="shared" si="1"/>
        <v>4.6249728132842707</v>
      </c>
      <c r="Z6">
        <f t="shared" si="2"/>
        <v>21.390373523618621</v>
      </c>
    </row>
    <row r="7" spans="1:26">
      <c r="A7">
        <v>115</v>
      </c>
      <c r="C7" t="s">
        <v>31</v>
      </c>
      <c r="D7" s="12">
        <f>SUMSQ(A2:A97)/96</f>
        <v>55455693.645833336</v>
      </c>
      <c r="G7">
        <v>4000</v>
      </c>
      <c r="H7">
        <v>5000</v>
      </c>
      <c r="I7" s="15">
        <v>2</v>
      </c>
      <c r="K7" s="5" t="s">
        <v>20</v>
      </c>
      <c r="L7" s="2">
        <f t="shared" si="0"/>
        <v>2.0833333333333332E-2</v>
      </c>
      <c r="Y7">
        <f t="shared" si="1"/>
        <v>4.7449321283632502</v>
      </c>
      <c r="Z7">
        <f t="shared" si="2"/>
        <v>22.514380902773802</v>
      </c>
    </row>
    <row r="8" spans="1:26">
      <c r="A8">
        <v>132</v>
      </c>
      <c r="C8" t="s">
        <v>32</v>
      </c>
      <c r="D8" s="12">
        <f>SUM(Y2:Y97)</f>
        <v>674.0619028406536</v>
      </c>
      <c r="G8">
        <v>5000</v>
      </c>
      <c r="H8">
        <v>6000</v>
      </c>
      <c r="I8" s="15">
        <v>3</v>
      </c>
      <c r="K8" s="5" t="s">
        <v>21</v>
      </c>
      <c r="L8" s="2">
        <f t="shared" si="0"/>
        <v>3.125E-2</v>
      </c>
      <c r="Y8">
        <f t="shared" si="1"/>
        <v>4.8828019225863706</v>
      </c>
      <c r="Z8">
        <f t="shared" si="2"/>
        <v>23.841754615213159</v>
      </c>
    </row>
    <row r="9" spans="1:26">
      <c r="A9">
        <v>159</v>
      </c>
      <c r="C9" t="s">
        <v>42</v>
      </c>
      <c r="D9" s="6">
        <f>SUM(Z2:Z97)</f>
        <v>4920.7389301708199</v>
      </c>
      <c r="G9">
        <v>6000</v>
      </c>
      <c r="H9">
        <v>7000</v>
      </c>
      <c r="I9" s="15">
        <v>1</v>
      </c>
      <c r="K9" s="5" t="s">
        <v>22</v>
      </c>
      <c r="L9" s="2">
        <f t="shared" si="0"/>
        <v>1.0416666666666666E-2</v>
      </c>
      <c r="Y9">
        <f t="shared" si="1"/>
        <v>5.0689042022202315</v>
      </c>
      <c r="Z9">
        <f t="shared" si="2"/>
        <v>25.693789811285921</v>
      </c>
    </row>
    <row r="10" spans="1:26">
      <c r="A10">
        <v>207</v>
      </c>
      <c r="D10" s="14"/>
      <c r="G10">
        <v>7000</v>
      </c>
      <c r="H10">
        <v>8000</v>
      </c>
      <c r="I10" s="15">
        <v>3</v>
      </c>
      <c r="K10" s="5" t="s">
        <v>23</v>
      </c>
      <c r="L10" s="2">
        <f t="shared" si="0"/>
        <v>3.125E-2</v>
      </c>
      <c r="Y10">
        <f t="shared" si="1"/>
        <v>5.3327187932653688</v>
      </c>
      <c r="Z10">
        <f t="shared" si="2"/>
        <v>28.437889728045651</v>
      </c>
    </row>
    <row r="11" spans="1:26">
      <c r="A11">
        <v>240</v>
      </c>
      <c r="C11" t="s">
        <v>30</v>
      </c>
      <c r="D11" s="11">
        <v>0.25</v>
      </c>
      <c r="E11" s="11">
        <v>0.75</v>
      </c>
      <c r="G11">
        <v>8000</v>
      </c>
      <c r="H11">
        <v>9000</v>
      </c>
      <c r="I11" s="15">
        <v>1</v>
      </c>
      <c r="K11" s="5" t="s">
        <v>24</v>
      </c>
      <c r="L11" s="2">
        <f t="shared" si="0"/>
        <v>1.0416666666666666E-2</v>
      </c>
      <c r="Y11">
        <f t="shared" si="1"/>
        <v>5.4806389233419912</v>
      </c>
      <c r="Z11">
        <f t="shared" si="2"/>
        <v>30.03740300805126</v>
      </c>
    </row>
    <row r="12" spans="1:26">
      <c r="A12">
        <v>241</v>
      </c>
      <c r="C12" t="s">
        <v>43</v>
      </c>
      <c r="D12" s="13">
        <f>'X data'!A25+0.25*('X data'!A26-'X data'!A25)</f>
        <v>401</v>
      </c>
      <c r="E12" s="13">
        <f>'X data'!A73+0.75*('X data'!A74-'X data'!A73)</f>
        <v>2836.75</v>
      </c>
      <c r="G12">
        <v>9000</v>
      </c>
      <c r="H12">
        <v>10000</v>
      </c>
      <c r="I12" s="15">
        <v>1</v>
      </c>
      <c r="K12" s="5" t="s">
        <v>25</v>
      </c>
      <c r="L12" s="2">
        <f t="shared" si="0"/>
        <v>1.0416666666666666E-2</v>
      </c>
      <c r="Y12">
        <f t="shared" si="1"/>
        <v>5.4847969334906548</v>
      </c>
      <c r="Z12">
        <f t="shared" si="2"/>
        <v>30.082997401628489</v>
      </c>
    </row>
    <row r="13" spans="1:26">
      <c r="A13">
        <v>254</v>
      </c>
      <c r="G13">
        <v>10000</v>
      </c>
      <c r="I13" s="15">
        <v>4</v>
      </c>
      <c r="K13" s="5" t="s">
        <v>26</v>
      </c>
      <c r="L13" s="2">
        <f t="shared" si="0"/>
        <v>4.1666666666666664E-2</v>
      </c>
      <c r="Y13">
        <f t="shared" si="1"/>
        <v>5.5373342670185366</v>
      </c>
      <c r="Z13">
        <f t="shared" si="2"/>
        <v>30.662070784697715</v>
      </c>
    </row>
    <row r="14" spans="1:26">
      <c r="A14">
        <v>268</v>
      </c>
      <c r="Y14">
        <f t="shared" si="1"/>
        <v>5.5909869805108565</v>
      </c>
      <c r="Z14">
        <f t="shared" si="2"/>
        <v>31.259135416241904</v>
      </c>
    </row>
    <row r="15" spans="1:26">
      <c r="A15">
        <v>272</v>
      </c>
      <c r="Y15">
        <f t="shared" si="1"/>
        <v>5.6058020662959978</v>
      </c>
      <c r="Z15">
        <f t="shared" si="2"/>
        <v>31.425016806488479</v>
      </c>
    </row>
    <row r="16" spans="1:26">
      <c r="A16">
        <v>282</v>
      </c>
      <c r="Y16">
        <f t="shared" si="1"/>
        <v>5.6419070709381138</v>
      </c>
      <c r="Z16">
        <f t="shared" si="2"/>
        <v>31.831115397101488</v>
      </c>
    </row>
    <row r="17" spans="1:26">
      <c r="A17">
        <v>300</v>
      </c>
      <c r="Y17">
        <f t="shared" si="1"/>
        <v>5.7037824746562009</v>
      </c>
      <c r="Z17">
        <f t="shared" si="2"/>
        <v>32.533134518195219</v>
      </c>
    </row>
    <row r="18" spans="1:26">
      <c r="A18">
        <v>302</v>
      </c>
      <c r="Y18">
        <f t="shared" si="1"/>
        <v>5.7104270173748697</v>
      </c>
      <c r="Z18">
        <f t="shared" si="2"/>
        <v>32.608976720764851</v>
      </c>
    </row>
    <row r="19" spans="1:26">
      <c r="A19">
        <v>329</v>
      </c>
      <c r="Y19">
        <f t="shared" si="1"/>
        <v>5.7960577507653719</v>
      </c>
      <c r="Z19">
        <f t="shared" si="2"/>
        <v>33.594285450207344</v>
      </c>
    </row>
    <row r="20" spans="1:26">
      <c r="A20">
        <v>346</v>
      </c>
      <c r="Y20">
        <f t="shared" si="1"/>
        <v>5.8464387750577247</v>
      </c>
      <c r="Z20">
        <f t="shared" si="2"/>
        <v>34.18084635049847</v>
      </c>
    </row>
    <row r="21" spans="1:26">
      <c r="A21">
        <v>359</v>
      </c>
      <c r="Y21">
        <f t="shared" si="1"/>
        <v>5.8833223884882786</v>
      </c>
      <c r="Z21">
        <f t="shared" si="2"/>
        <v>34.613482326887421</v>
      </c>
    </row>
    <row r="22" spans="1:26">
      <c r="A22">
        <v>367</v>
      </c>
      <c r="Y22">
        <f t="shared" si="1"/>
        <v>5.9053618480545707</v>
      </c>
      <c r="Z22">
        <f t="shared" si="2"/>
        <v>34.873298556458494</v>
      </c>
    </row>
    <row r="23" spans="1:26">
      <c r="A23">
        <v>375</v>
      </c>
      <c r="Y23">
        <f t="shared" si="1"/>
        <v>5.9269260259704106</v>
      </c>
      <c r="Z23">
        <f t="shared" si="2"/>
        <v>35.128452117325402</v>
      </c>
    </row>
    <row r="24" spans="1:26">
      <c r="A24">
        <v>378</v>
      </c>
      <c r="Y24">
        <f t="shared" si="1"/>
        <v>5.934894195619588</v>
      </c>
      <c r="Z24">
        <f t="shared" si="2"/>
        <v>35.222969113199078</v>
      </c>
    </row>
    <row r="25" spans="1:26">
      <c r="A25">
        <v>384</v>
      </c>
      <c r="Y25">
        <f t="shared" si="1"/>
        <v>5.9506425525877269</v>
      </c>
      <c r="Z25">
        <f t="shared" si="2"/>
        <v>35.410146788667781</v>
      </c>
    </row>
    <row r="26" spans="1:26">
      <c r="A26">
        <v>452</v>
      </c>
      <c r="Y26">
        <f t="shared" si="1"/>
        <v>6.1136821798322316</v>
      </c>
      <c r="Z26">
        <f t="shared" si="2"/>
        <v>37.377109795998187</v>
      </c>
    </row>
    <row r="27" spans="1:26">
      <c r="A27">
        <v>475</v>
      </c>
      <c r="Y27">
        <f t="shared" si="1"/>
        <v>6.1633148040346413</v>
      </c>
      <c r="Z27">
        <f t="shared" si="2"/>
        <v>37.986449373632567</v>
      </c>
    </row>
    <row r="28" spans="1:26">
      <c r="A28">
        <v>495</v>
      </c>
      <c r="Y28">
        <f t="shared" si="1"/>
        <v>6.2045577625686903</v>
      </c>
      <c r="Z28">
        <f t="shared" si="2"/>
        <v>38.496537029051389</v>
      </c>
    </row>
    <row r="29" spans="1:26">
      <c r="A29">
        <v>503</v>
      </c>
      <c r="N29" s="2"/>
      <c r="Y29">
        <f t="shared" si="1"/>
        <v>6.2205901700997392</v>
      </c>
      <c r="Z29">
        <f t="shared" si="2"/>
        <v>38.695742064341502</v>
      </c>
    </row>
    <row r="30" spans="1:26">
      <c r="A30">
        <v>531</v>
      </c>
      <c r="Y30">
        <f t="shared" si="1"/>
        <v>6.2747620212419388</v>
      </c>
      <c r="Z30">
        <f t="shared" si="2"/>
        <v>39.372638423220224</v>
      </c>
    </row>
    <row r="31" spans="1:26">
      <c r="A31">
        <v>543</v>
      </c>
      <c r="N31" s="2"/>
      <c r="Y31">
        <f t="shared" si="1"/>
        <v>6.2971093199339352</v>
      </c>
      <c r="Z31">
        <f t="shared" si="2"/>
        <v>39.653585787198828</v>
      </c>
    </row>
    <row r="32" spans="1:26">
      <c r="A32">
        <v>563</v>
      </c>
      <c r="Y32">
        <f t="shared" si="1"/>
        <v>6.3332796281396906</v>
      </c>
      <c r="Z32">
        <f t="shared" si="2"/>
        <v>40.110430848209219</v>
      </c>
    </row>
    <row r="33" spans="1:26">
      <c r="A33">
        <v>594</v>
      </c>
      <c r="N33" s="3"/>
      <c r="Y33">
        <f t="shared" si="1"/>
        <v>6.3868793193626452</v>
      </c>
      <c r="Z33">
        <f t="shared" si="2"/>
        <v>40.792227440102245</v>
      </c>
    </row>
    <row r="34" spans="1:26">
      <c r="A34">
        <v>609</v>
      </c>
      <c r="Y34">
        <f t="shared" si="1"/>
        <v>6.4118182677098972</v>
      </c>
      <c r="Z34">
        <f t="shared" si="2"/>
        <v>41.111413498138347</v>
      </c>
    </row>
    <row r="35" spans="1:26">
      <c r="A35">
        <v>671</v>
      </c>
      <c r="Y35">
        <f t="shared" si="1"/>
        <v>6.508769136971682</v>
      </c>
      <c r="Z35">
        <f t="shared" si="2"/>
        <v>42.364075678395096</v>
      </c>
    </row>
    <row r="36" spans="1:26">
      <c r="A36">
        <v>687</v>
      </c>
      <c r="Y36">
        <f t="shared" si="1"/>
        <v>6.5323342922223491</v>
      </c>
      <c r="Z36">
        <f t="shared" si="2"/>
        <v>42.671391305344059</v>
      </c>
    </row>
    <row r="37" spans="1:26">
      <c r="A37">
        <v>691</v>
      </c>
      <c r="Y37">
        <f t="shared" si="1"/>
        <v>6.5381398237676702</v>
      </c>
      <c r="Z37">
        <f t="shared" si="2"/>
        <v>42.747272355136744</v>
      </c>
    </row>
    <row r="38" spans="1:26">
      <c r="A38">
        <v>716</v>
      </c>
      <c r="Y38">
        <f t="shared" si="1"/>
        <v>6.5736801669606457</v>
      </c>
      <c r="Z38">
        <f t="shared" si="2"/>
        <v>43.213270937491743</v>
      </c>
    </row>
    <row r="39" spans="1:26">
      <c r="A39">
        <v>757</v>
      </c>
      <c r="Y39">
        <f t="shared" si="1"/>
        <v>6.6293632534374485</v>
      </c>
      <c r="Z39">
        <f t="shared" si="2"/>
        <v>43.948457146026755</v>
      </c>
    </row>
    <row r="40" spans="1:26">
      <c r="A40">
        <v>821</v>
      </c>
      <c r="Y40">
        <f t="shared" si="1"/>
        <v>6.7105231094524278</v>
      </c>
      <c r="Z40">
        <f t="shared" si="2"/>
        <v>45.031120402495077</v>
      </c>
    </row>
    <row r="41" spans="1:26">
      <c r="A41">
        <v>829</v>
      </c>
      <c r="Y41">
        <f t="shared" si="1"/>
        <v>6.7202201551352951</v>
      </c>
      <c r="Z41">
        <f t="shared" si="2"/>
        <v>45.161358933486653</v>
      </c>
    </row>
    <row r="42" spans="1:26">
      <c r="A42">
        <v>885</v>
      </c>
      <c r="Y42">
        <f t="shared" si="1"/>
        <v>6.7855876450079293</v>
      </c>
      <c r="Z42">
        <f t="shared" si="2"/>
        <v>46.044199688084255</v>
      </c>
    </row>
    <row r="43" spans="1:26">
      <c r="A43">
        <v>893</v>
      </c>
      <c r="Y43">
        <f t="shared" si="1"/>
        <v>6.7945865808764987</v>
      </c>
      <c r="Z43">
        <f t="shared" si="2"/>
        <v>46.166406805026988</v>
      </c>
    </row>
    <row r="44" spans="1:26">
      <c r="A44">
        <v>968</v>
      </c>
      <c r="Y44">
        <f t="shared" si="1"/>
        <v>6.8752320872765766</v>
      </c>
      <c r="Z44">
        <f t="shared" si="2"/>
        <v>47.268816253917436</v>
      </c>
    </row>
    <row r="45" spans="1:26">
      <c r="A45">
        <v>1053</v>
      </c>
      <c r="Y45">
        <f t="shared" si="1"/>
        <v>6.9593985121339754</v>
      </c>
      <c r="Z45">
        <f t="shared" si="2"/>
        <v>48.433227650692594</v>
      </c>
    </row>
    <row r="46" spans="1:26">
      <c r="A46">
        <v>1081</v>
      </c>
      <c r="Y46">
        <f t="shared" si="1"/>
        <v>6.9856418176392081</v>
      </c>
      <c r="Z46">
        <f t="shared" si="2"/>
        <v>48.799191604349616</v>
      </c>
    </row>
    <row r="47" spans="1:26">
      <c r="A47">
        <v>1083</v>
      </c>
      <c r="Y47">
        <f t="shared" si="1"/>
        <v>6.9874902470009905</v>
      </c>
      <c r="Z47">
        <f t="shared" si="2"/>
        <v>48.82501995193396</v>
      </c>
    </row>
    <row r="48" spans="1:26">
      <c r="A48">
        <v>1150</v>
      </c>
      <c r="Y48">
        <f t="shared" si="1"/>
        <v>7.0475172213572961</v>
      </c>
      <c r="Z48">
        <f t="shared" si="2"/>
        <v>49.667498985327661</v>
      </c>
    </row>
    <row r="49" spans="1:26">
      <c r="A49">
        <v>1205</v>
      </c>
      <c r="Y49">
        <f t="shared" si="1"/>
        <v>7.0942348459247553</v>
      </c>
      <c r="Z49">
        <f t="shared" si="2"/>
        <v>50.328168049133033</v>
      </c>
    </row>
    <row r="50" spans="1:26">
      <c r="A50">
        <v>1262</v>
      </c>
      <c r="Y50">
        <f t="shared" si="1"/>
        <v>7.1404530431011581</v>
      </c>
      <c r="Z50">
        <f t="shared" si="2"/>
        <v>50.986069660732589</v>
      </c>
    </row>
    <row r="51" spans="1:26">
      <c r="A51">
        <v>1270</v>
      </c>
      <c r="Y51">
        <f t="shared" si="1"/>
        <v>7.1467721794526371</v>
      </c>
      <c r="Z51">
        <f t="shared" si="2"/>
        <v>51.076352584998197</v>
      </c>
    </row>
    <row r="52" spans="1:26">
      <c r="A52">
        <v>1351</v>
      </c>
      <c r="Y52">
        <f t="shared" si="1"/>
        <v>7.2086003379601991</v>
      </c>
      <c r="Z52">
        <f t="shared" si="2"/>
        <v>51.963918832439894</v>
      </c>
    </row>
    <row r="53" spans="1:26">
      <c r="A53">
        <v>1385</v>
      </c>
      <c r="Y53">
        <f t="shared" si="1"/>
        <v>7.233455418621439</v>
      </c>
      <c r="Z53">
        <f t="shared" si="2"/>
        <v>52.322877293183858</v>
      </c>
    </row>
    <row r="54" spans="1:26">
      <c r="A54">
        <v>1498</v>
      </c>
      <c r="Y54">
        <f t="shared" si="1"/>
        <v>7.3118861640771646</v>
      </c>
      <c r="Z54">
        <f t="shared" si="2"/>
        <v>53.463679276423072</v>
      </c>
    </row>
    <row r="55" spans="1:26">
      <c r="A55">
        <v>1546</v>
      </c>
      <c r="Y55">
        <f t="shared" si="1"/>
        <v>7.3434262291473669</v>
      </c>
      <c r="Z55">
        <f t="shared" si="2"/>
        <v>53.925908782929518</v>
      </c>
    </row>
    <row r="56" spans="1:26">
      <c r="A56">
        <v>1565</v>
      </c>
      <c r="Y56">
        <f t="shared" si="1"/>
        <v>7.3556411029742534</v>
      </c>
      <c r="Z56">
        <f t="shared" si="2"/>
        <v>54.105456035764291</v>
      </c>
    </row>
    <row r="57" spans="1:26">
      <c r="A57">
        <v>1635</v>
      </c>
      <c r="Y57">
        <f t="shared" si="1"/>
        <v>7.399398083331354</v>
      </c>
      <c r="Z57">
        <f t="shared" si="2"/>
        <v>54.751091995607716</v>
      </c>
    </row>
    <row r="58" spans="1:26">
      <c r="A58">
        <v>1671</v>
      </c>
      <c r="Y58">
        <f t="shared" si="1"/>
        <v>7.4211775285953934</v>
      </c>
      <c r="Z58">
        <f t="shared" si="2"/>
        <v>55.073875910929232</v>
      </c>
    </row>
    <row r="59" spans="1:26">
      <c r="A59">
        <v>1706</v>
      </c>
      <c r="Y59">
        <f t="shared" si="1"/>
        <v>7.4419067280516247</v>
      </c>
      <c r="Z59">
        <f t="shared" si="2"/>
        <v>55.381975749020036</v>
      </c>
    </row>
    <row r="60" spans="1:26">
      <c r="A60">
        <v>1820</v>
      </c>
      <c r="Y60">
        <f t="shared" si="1"/>
        <v>7.506591780070841</v>
      </c>
      <c r="Z60">
        <f t="shared" si="2"/>
        <v>56.348920152627116</v>
      </c>
    </row>
    <row r="61" spans="1:26">
      <c r="A61">
        <v>1829</v>
      </c>
      <c r="Y61">
        <f t="shared" si="1"/>
        <v>7.511524648390866</v>
      </c>
      <c r="Z61">
        <f t="shared" si="2"/>
        <v>56.423002543383525</v>
      </c>
    </row>
    <row r="62" spans="1:26">
      <c r="A62">
        <v>1855</v>
      </c>
      <c r="Y62">
        <f t="shared" si="1"/>
        <v>7.5256399750415355</v>
      </c>
      <c r="Z62">
        <f t="shared" si="2"/>
        <v>56.635257033943162</v>
      </c>
    </row>
    <row r="63" spans="1:26">
      <c r="A63">
        <v>1873</v>
      </c>
      <c r="Y63">
        <f t="shared" si="1"/>
        <v>7.5352967024440884</v>
      </c>
      <c r="Z63">
        <f t="shared" si="2"/>
        <v>56.780696393864751</v>
      </c>
    </row>
    <row r="64" spans="1:26">
      <c r="A64">
        <v>1914</v>
      </c>
      <c r="Y64">
        <f t="shared" si="1"/>
        <v>7.5569505720128998</v>
      </c>
      <c r="Z64">
        <f t="shared" si="2"/>
        <v>57.107501947846096</v>
      </c>
    </row>
    <row r="65" spans="1:26">
      <c r="A65">
        <v>2030</v>
      </c>
      <c r="Y65">
        <f t="shared" si="1"/>
        <v>7.6157910720358331</v>
      </c>
      <c r="Z65">
        <f t="shared" si="2"/>
        <v>58.000273652900702</v>
      </c>
    </row>
    <row r="66" spans="1:26">
      <c r="A66">
        <v>2066</v>
      </c>
      <c r="Y66">
        <f t="shared" si="1"/>
        <v>7.633369649679584</v>
      </c>
      <c r="Z66">
        <f t="shared" si="2"/>
        <v>58.268332208649412</v>
      </c>
    </row>
    <row r="67" spans="1:26">
      <c r="A67">
        <v>2240</v>
      </c>
      <c r="Y67">
        <f t="shared" ref="Y67:Y97" si="3">LN(A67)</f>
        <v>7.7142311448490855</v>
      </c>
      <c r="Z67">
        <f t="shared" ref="Z67:Z97" si="4">Y67^2</f>
        <v>59.509362156159632</v>
      </c>
    </row>
    <row r="68" spans="1:26">
      <c r="A68">
        <v>2413</v>
      </c>
      <c r="Y68">
        <f t="shared" si="3"/>
        <v>7.7886260656250315</v>
      </c>
      <c r="Z68">
        <f t="shared" si="4"/>
        <v>60.662695990133656</v>
      </c>
    </row>
    <row r="69" spans="1:26">
      <c r="A69">
        <v>2421</v>
      </c>
      <c r="Y69">
        <f t="shared" si="3"/>
        <v>7.7919359569380582</v>
      </c>
      <c r="Z69">
        <f t="shared" si="4"/>
        <v>60.71426595702421</v>
      </c>
    </row>
    <row r="70" spans="1:26">
      <c r="A70">
        <v>2521</v>
      </c>
      <c r="Y70">
        <f t="shared" si="3"/>
        <v>7.8324109271879196</v>
      </c>
      <c r="Z70">
        <f t="shared" si="4"/>
        <v>61.346660932332725</v>
      </c>
    </row>
    <row r="71" spans="1:26">
      <c r="A71">
        <v>2586</v>
      </c>
      <c r="Y71">
        <f t="shared" si="3"/>
        <v>7.8578675593318028</v>
      </c>
      <c r="Z71">
        <f t="shared" si="4"/>
        <v>61.746082579999147</v>
      </c>
    </row>
    <row r="72" spans="1:26">
      <c r="A72">
        <v>2727</v>
      </c>
      <c r="Y72">
        <f t="shared" si="3"/>
        <v>7.9109573828455888</v>
      </c>
      <c r="Z72">
        <f t="shared" si="4"/>
        <v>62.583246713199131</v>
      </c>
    </row>
    <row r="73" spans="1:26">
      <c r="A73">
        <v>2797</v>
      </c>
      <c r="Y73">
        <f t="shared" si="3"/>
        <v>7.9363026932019594</v>
      </c>
      <c r="Z73">
        <f t="shared" si="4"/>
        <v>62.984900438124676</v>
      </c>
    </row>
    <row r="74" spans="1:26">
      <c r="A74">
        <v>2850</v>
      </c>
      <c r="Y74">
        <f t="shared" si="3"/>
        <v>7.9550742732626958</v>
      </c>
      <c r="Z74">
        <f t="shared" si="4"/>
        <v>63.283206693126004</v>
      </c>
    </row>
    <row r="75" spans="1:26">
      <c r="A75">
        <v>2989</v>
      </c>
      <c r="Y75">
        <f t="shared" si="3"/>
        <v>8.0026941622839374</v>
      </c>
      <c r="Z75">
        <f t="shared" si="4"/>
        <v>64.043113855053406</v>
      </c>
    </row>
    <row r="76" spans="1:26">
      <c r="A76">
        <v>3110</v>
      </c>
      <c r="Y76">
        <f t="shared" si="3"/>
        <v>8.0423780051732798</v>
      </c>
      <c r="Z76">
        <f t="shared" si="4"/>
        <v>64.679843978094951</v>
      </c>
    </row>
    <row r="77" spans="1:26">
      <c r="A77">
        <v>3166</v>
      </c>
      <c r="Y77">
        <f t="shared" si="3"/>
        <v>8.0602242404409576</v>
      </c>
      <c r="Z77">
        <f t="shared" si="4"/>
        <v>64.967214806192018</v>
      </c>
    </row>
    <row r="78" spans="1:26">
      <c r="A78">
        <v>3383</v>
      </c>
      <c r="Y78">
        <f t="shared" si="3"/>
        <v>8.1265181687807093</v>
      </c>
      <c r="Z78">
        <f t="shared" si="4"/>
        <v>66.040297547522968</v>
      </c>
    </row>
    <row r="79" spans="1:26">
      <c r="A79">
        <v>3443</v>
      </c>
      <c r="Y79">
        <f t="shared" si="3"/>
        <v>8.1440984633385245</v>
      </c>
      <c r="Z79">
        <f t="shared" si="4"/>
        <v>66.326339780552914</v>
      </c>
    </row>
    <row r="80" spans="1:26">
      <c r="A80">
        <v>3512</v>
      </c>
      <c r="Y80">
        <f t="shared" si="3"/>
        <v>8.1639409547550077</v>
      </c>
      <c r="Z80">
        <f t="shared" si="4"/>
        <v>66.649931912726103</v>
      </c>
    </row>
    <row r="81" spans="1:26">
      <c r="A81">
        <v>3515</v>
      </c>
      <c r="Y81">
        <f t="shared" si="3"/>
        <v>8.1647948042447656</v>
      </c>
      <c r="Z81">
        <f t="shared" si="4"/>
        <v>66.663874195422324</v>
      </c>
    </row>
    <row r="82" spans="1:26">
      <c r="A82">
        <v>3531</v>
      </c>
      <c r="Y82">
        <f t="shared" si="3"/>
        <v>8.1693363959283865</v>
      </c>
      <c r="Z82">
        <f t="shared" si="4"/>
        <v>66.738057149840202</v>
      </c>
    </row>
    <row r="83" spans="1:26">
      <c r="A83">
        <v>4068</v>
      </c>
      <c r="Y83">
        <f t="shared" si="3"/>
        <v>8.3109067571684498</v>
      </c>
      <c r="Z83">
        <f t="shared" si="4"/>
        <v>69.071171126348204</v>
      </c>
    </row>
    <row r="84" spans="1:26">
      <c r="A84">
        <v>4527</v>
      </c>
      <c r="Y84">
        <f t="shared" si="3"/>
        <v>8.4178147474359584</v>
      </c>
      <c r="Z84">
        <f t="shared" si="4"/>
        <v>70.859605122150313</v>
      </c>
    </row>
    <row r="85" spans="1:26">
      <c r="A85">
        <v>5006</v>
      </c>
      <c r="Y85">
        <f t="shared" si="3"/>
        <v>8.518392471991719</v>
      </c>
      <c r="Z85">
        <f t="shared" si="4"/>
        <v>72.563010306885189</v>
      </c>
    </row>
    <row r="86" spans="1:26">
      <c r="A86">
        <v>5065</v>
      </c>
      <c r="Y86">
        <f t="shared" si="3"/>
        <v>8.5301094166827838</v>
      </c>
      <c r="Z86">
        <f t="shared" si="4"/>
        <v>72.762766660580297</v>
      </c>
    </row>
    <row r="87" spans="1:26">
      <c r="A87">
        <v>5481</v>
      </c>
      <c r="Y87">
        <f t="shared" si="3"/>
        <v>8.6090428450461172</v>
      </c>
      <c r="Z87">
        <f t="shared" si="4"/>
        <v>74.115618707839744</v>
      </c>
    </row>
    <row r="88" spans="1:26">
      <c r="A88">
        <v>6046</v>
      </c>
      <c r="Y88">
        <f t="shared" si="3"/>
        <v>8.7071521753394041</v>
      </c>
      <c r="Z88">
        <f t="shared" si="4"/>
        <v>75.814499004517714</v>
      </c>
    </row>
    <row r="89" spans="1:26">
      <c r="A89">
        <v>7003</v>
      </c>
      <c r="Y89">
        <f t="shared" si="3"/>
        <v>8.8540939076555176</v>
      </c>
      <c r="Z89">
        <f t="shared" si="4"/>
        <v>78.394978925582549</v>
      </c>
    </row>
    <row r="90" spans="1:26">
      <c r="A90">
        <v>7245</v>
      </c>
      <c r="Y90">
        <f t="shared" si="3"/>
        <v>8.8880668547547828</v>
      </c>
      <c r="Z90">
        <f t="shared" si="4"/>
        <v>78.997732414590573</v>
      </c>
    </row>
    <row r="91" spans="1:26">
      <c r="A91">
        <v>7477</v>
      </c>
      <c r="Y91">
        <f t="shared" si="3"/>
        <v>8.9195869209999152</v>
      </c>
      <c r="Z91">
        <f t="shared" si="4"/>
        <v>79.559030841272744</v>
      </c>
    </row>
    <row r="92" spans="1:26">
      <c r="A92">
        <v>8738</v>
      </c>
      <c r="Y92">
        <f t="shared" si="3"/>
        <v>9.0754366095113816</v>
      </c>
      <c r="Z92">
        <f t="shared" si="4"/>
        <v>82.36354965325944</v>
      </c>
    </row>
    <row r="93" spans="1:26">
      <c r="A93">
        <v>9197</v>
      </c>
      <c r="Y93">
        <f t="shared" si="3"/>
        <v>9.1266326229026973</v>
      </c>
      <c r="Z93">
        <f t="shared" si="4"/>
        <v>83.295423033431774</v>
      </c>
    </row>
    <row r="94" spans="1:26">
      <c r="A94">
        <v>16370</v>
      </c>
      <c r="Y94">
        <f t="shared" si="3"/>
        <v>9.7032056703651808</v>
      </c>
      <c r="Z94">
        <f t="shared" si="4"/>
        <v>94.152200281406991</v>
      </c>
    </row>
    <row r="95" spans="1:26">
      <c r="A95">
        <v>17605</v>
      </c>
      <c r="Y95">
        <f t="shared" si="3"/>
        <v>9.7759382315891532</v>
      </c>
      <c r="Z95">
        <f t="shared" si="4"/>
        <v>95.568968307846461</v>
      </c>
    </row>
    <row r="96" spans="1:26">
      <c r="A96">
        <v>25318</v>
      </c>
      <c r="Y96">
        <f t="shared" si="3"/>
        <v>10.139270884196774</v>
      </c>
      <c r="Z96">
        <f t="shared" si="4"/>
        <v>102.80481406312043</v>
      </c>
    </row>
    <row r="97" spans="1:26">
      <c r="A97">
        <v>58524</v>
      </c>
      <c r="Y97">
        <f t="shared" si="3"/>
        <v>10.977192205498053</v>
      </c>
      <c r="Z97">
        <f t="shared" si="4"/>
        <v>120.49874871644721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8"/>
  <sheetViews>
    <sheetView workbookViewId="0"/>
  </sheetViews>
  <sheetFormatPr defaultRowHeight="15"/>
  <cols>
    <col min="1" max="1" width="14.140625" bestFit="1" customWidth="1"/>
    <col min="2" max="2" width="14.140625" customWidth="1"/>
  </cols>
  <sheetData>
    <row r="1" spans="1:2">
      <c r="B1" t="s">
        <v>40</v>
      </c>
    </row>
    <row r="3" spans="1:2">
      <c r="B3" t="s">
        <v>29</v>
      </c>
    </row>
    <row r="4" spans="1:2">
      <c r="B4" s="6">
        <f>Exponential!C4</f>
        <v>2989.8333333333335</v>
      </c>
    </row>
    <row r="7" spans="1:2">
      <c r="B7" s="2"/>
    </row>
    <row r="8" spans="1:2">
      <c r="A8" t="s">
        <v>5</v>
      </c>
    </row>
    <row r="9" spans="1:2">
      <c r="A9">
        <v>100</v>
      </c>
      <c r="B9" s="1">
        <f>EXPONDIST(A9,1/B4,TRUE)</f>
        <v>3.2893524429279508E-2</v>
      </c>
    </row>
    <row r="10" spans="1:2">
      <c r="A10">
        <v>200</v>
      </c>
      <c r="B10" s="1">
        <f>EXPONDIST(A10,1/B$4,TRUE)-EXPONDIST(A9,1/B$4,TRUE)</f>
        <v>3.1811540479899758E-2</v>
      </c>
    </row>
    <row r="11" spans="1:2">
      <c r="A11">
        <v>300</v>
      </c>
      <c r="B11" s="1">
        <f t="shared" ref="B11:B74" si="0">EXPONDIST(A11,1/B$4,TRUE)-EXPONDIST(A10,1/B$4,TRUE)</f>
        <v>3.0765146795991294E-2</v>
      </c>
    </row>
    <row r="12" spans="1:2">
      <c r="A12">
        <v>400</v>
      </c>
      <c r="B12" s="1">
        <f>EXPONDIST(A12,1/B$4,TRUE)-EXPONDIST(A11,1/B$4,TRUE)</f>
        <v>2.9753172688286922E-2</v>
      </c>
    </row>
    <row r="13" spans="1:2">
      <c r="A13">
        <v>500</v>
      </c>
      <c r="B13" s="1">
        <f t="shared" si="0"/>
        <v>2.8774485975616271E-2</v>
      </c>
    </row>
    <row r="14" spans="1:2">
      <c r="A14">
        <v>600</v>
      </c>
      <c r="B14" s="1">
        <f t="shared" si="0"/>
        <v>2.7827991718237355E-2</v>
      </c>
    </row>
    <row r="15" spans="1:2">
      <c r="A15">
        <v>700</v>
      </c>
      <c r="B15" s="1">
        <f t="shared" si="0"/>
        <v>2.6912630992835584E-2</v>
      </c>
    </row>
    <row r="16" spans="1:2">
      <c r="A16">
        <v>800</v>
      </c>
      <c r="B16" s="1">
        <f t="shared" si="0"/>
        <v>2.6027379707816767E-2</v>
      </c>
    </row>
    <row r="17" spans="1:2">
      <c r="A17">
        <v>900</v>
      </c>
      <c r="B17" s="1">
        <f t="shared" si="0"/>
        <v>2.5171247457567492E-2</v>
      </c>
    </row>
    <row r="18" spans="1:2">
      <c r="A18">
        <v>1000</v>
      </c>
      <c r="B18" s="1">
        <f t="shared" si="0"/>
        <v>2.4343276414406478E-2</v>
      </c>
    </row>
    <row r="19" spans="1:2">
      <c r="A19">
        <v>1100</v>
      </c>
      <c r="B19" s="1">
        <f t="shared" si="0"/>
        <v>2.3542540256980549E-2</v>
      </c>
    </row>
    <row r="20" spans="1:2">
      <c r="A20">
        <v>1200</v>
      </c>
      <c r="B20" s="1">
        <f t="shared" si="0"/>
        <v>2.276814313391029E-2</v>
      </c>
    </row>
    <row r="21" spans="1:2">
      <c r="A21">
        <v>1300</v>
      </c>
      <c r="B21" s="1">
        <f t="shared" si="0"/>
        <v>2.2019218661525675E-2</v>
      </c>
    </row>
    <row r="22" spans="1:2">
      <c r="A22">
        <v>1400</v>
      </c>
      <c r="B22" s="1">
        <f t="shared" si="0"/>
        <v>2.1294928954569081E-2</v>
      </c>
    </row>
    <row r="23" spans="1:2">
      <c r="A23">
        <v>1500</v>
      </c>
      <c r="B23" s="1">
        <f t="shared" si="0"/>
        <v>2.0594463688782261E-2</v>
      </c>
    </row>
    <row r="24" spans="1:2">
      <c r="A24">
        <v>1600</v>
      </c>
      <c r="B24" s="1">
        <f t="shared" si="0"/>
        <v>1.9917039194327302E-2</v>
      </c>
    </row>
    <row r="25" spans="1:2">
      <c r="A25">
        <v>1700</v>
      </c>
      <c r="B25" s="1">
        <f t="shared" si="0"/>
        <v>1.9261897579029852E-2</v>
      </c>
    </row>
    <row r="26" spans="1:2">
      <c r="A26">
        <v>1800</v>
      </c>
      <c r="B26" s="1">
        <f t="shared" si="0"/>
        <v>1.8628305880459717E-2</v>
      </c>
    </row>
    <row r="27" spans="1:2">
      <c r="A27">
        <v>1900</v>
      </c>
      <c r="B27" s="1">
        <f t="shared" si="0"/>
        <v>1.8015555245904813E-2</v>
      </c>
    </row>
    <row r="28" spans="1:2">
      <c r="A28">
        <v>2000</v>
      </c>
      <c r="B28" s="1">
        <f t="shared" si="0"/>
        <v>1.7422960139316546E-2</v>
      </c>
    </row>
    <row r="29" spans="1:2">
      <c r="A29">
        <v>2100</v>
      </c>
      <c r="B29" s="1">
        <f t="shared" si="0"/>
        <v>1.6849857574343652E-2</v>
      </c>
    </row>
    <row r="30" spans="1:2">
      <c r="A30">
        <v>2200</v>
      </c>
      <c r="B30" s="1">
        <f t="shared" si="0"/>
        <v>1.6295606372591864E-2</v>
      </c>
    </row>
    <row r="31" spans="1:2">
      <c r="A31">
        <v>2300</v>
      </c>
      <c r="B31" s="1">
        <f t="shared" si="0"/>
        <v>1.575958644628539E-2</v>
      </c>
    </row>
    <row r="32" spans="1:2">
      <c r="A32">
        <v>2400</v>
      </c>
      <c r="B32" s="1">
        <f t="shared" si="0"/>
        <v>1.524119810451896E-2</v>
      </c>
    </row>
    <row r="33" spans="1:2">
      <c r="A33">
        <v>2500</v>
      </c>
      <c r="B33" s="1">
        <f t="shared" si="0"/>
        <v>1.4739861382336517E-2</v>
      </c>
    </row>
    <row r="34" spans="1:2">
      <c r="A34">
        <v>2600</v>
      </c>
      <c r="B34" s="1">
        <f t="shared" si="0"/>
        <v>1.4255015391872572E-2</v>
      </c>
    </row>
    <row r="35" spans="1:2">
      <c r="A35">
        <v>2700</v>
      </c>
      <c r="B35" s="1">
        <f t="shared" si="0"/>
        <v>1.3786117694840061E-2</v>
      </c>
    </row>
    <row r="36" spans="1:2">
      <c r="A36">
        <v>2800</v>
      </c>
      <c r="B36" s="1">
        <f t="shared" si="0"/>
        <v>1.3332643695660007E-2</v>
      </c>
    </row>
    <row r="37" spans="1:2">
      <c r="A37">
        <v>2900</v>
      </c>
      <c r="B37" s="1">
        <f t="shared" si="0"/>
        <v>1.2894086054549891E-2</v>
      </c>
    </row>
    <row r="38" spans="1:2">
      <c r="A38">
        <v>3000</v>
      </c>
      <c r="B38" s="1">
        <f t="shared" si="0"/>
        <v>1.2469954119921467E-2</v>
      </c>
    </row>
    <row r="39" spans="1:2">
      <c r="A39">
        <v>3100</v>
      </c>
      <c r="B39" s="1">
        <f t="shared" si="0"/>
        <v>1.2059773379445637E-2</v>
      </c>
    </row>
    <row r="40" spans="1:2">
      <c r="A40">
        <v>3200</v>
      </c>
      <c r="B40" s="1">
        <f t="shared" si="0"/>
        <v>1.1663084929177336E-2</v>
      </c>
    </row>
    <row r="41" spans="1:2">
      <c r="A41">
        <v>3300</v>
      </c>
      <c r="B41" s="1">
        <f t="shared" si="0"/>
        <v>1.1279444960138663E-2</v>
      </c>
    </row>
    <row r="42" spans="1:2">
      <c r="A42">
        <v>3400</v>
      </c>
      <c r="B42" s="1">
        <f t="shared" si="0"/>
        <v>1.0908424261793725E-2</v>
      </c>
    </row>
    <row r="43" spans="1:2">
      <c r="A43">
        <v>3500</v>
      </c>
      <c r="B43" s="1">
        <f t="shared" si="0"/>
        <v>1.0549607741853428E-2</v>
      </c>
    </row>
    <row r="44" spans="1:2">
      <c r="A44">
        <v>3600</v>
      </c>
      <c r="B44" s="1">
        <f t="shared" si="0"/>
        <v>1.0202593961877393E-2</v>
      </c>
    </row>
    <row r="45" spans="1:2">
      <c r="A45">
        <v>3700</v>
      </c>
      <c r="B45" s="1">
        <f t="shared" si="0"/>
        <v>9.8669946881504433E-3</v>
      </c>
    </row>
    <row r="46" spans="1:2">
      <c r="A46">
        <v>3800</v>
      </c>
      <c r="B46" s="1">
        <f t="shared" si="0"/>
        <v>9.5424344573322717E-3</v>
      </c>
    </row>
    <row r="47" spans="1:2">
      <c r="A47">
        <v>3900</v>
      </c>
      <c r="B47" s="1">
        <f t="shared" si="0"/>
        <v>9.2285501563950101E-3</v>
      </c>
    </row>
    <row r="48" spans="1:2">
      <c r="A48">
        <v>4000</v>
      </c>
      <c r="B48" s="1">
        <f t="shared" si="0"/>
        <v>8.9249906163789694E-3</v>
      </c>
    </row>
    <row r="49" spans="1:2">
      <c r="A49">
        <v>4100</v>
      </c>
      <c r="B49" s="1">
        <f t="shared" si="0"/>
        <v>8.6314162195079147E-3</v>
      </c>
    </row>
    <row r="50" spans="1:2">
      <c r="A50">
        <v>4200</v>
      </c>
      <c r="B50" s="1">
        <f t="shared" si="0"/>
        <v>8.3474985192323325E-3</v>
      </c>
    </row>
    <row r="51" spans="1:2">
      <c r="A51">
        <v>4300</v>
      </c>
      <c r="B51" s="1">
        <f t="shared" si="0"/>
        <v>8.0729198727664819E-3</v>
      </c>
    </row>
    <row r="52" spans="1:2">
      <c r="A52">
        <v>4400</v>
      </c>
      <c r="B52" s="1">
        <f t="shared" si="0"/>
        <v>7.8073730857159962E-3</v>
      </c>
    </row>
    <row r="53" spans="1:2">
      <c r="A53">
        <v>4500</v>
      </c>
      <c r="B53" s="1">
        <f t="shared" si="0"/>
        <v>7.5505610683925806E-3</v>
      </c>
    </row>
    <row r="54" spans="1:2">
      <c r="A54">
        <v>4600</v>
      </c>
      <c r="B54" s="1">
        <f t="shared" si="0"/>
        <v>7.3021965034346659E-3</v>
      </c>
    </row>
    <row r="55" spans="1:2">
      <c r="A55">
        <v>4700</v>
      </c>
      <c r="B55" s="1">
        <f t="shared" si="0"/>
        <v>7.0620015243615386E-3</v>
      </c>
    </row>
    <row r="56" spans="1:2">
      <c r="A56">
        <v>4800</v>
      </c>
      <c r="B56" s="1">
        <f t="shared" si="0"/>
        <v>6.829707404700347E-3</v>
      </c>
    </row>
    <row r="57" spans="1:2">
      <c r="A57">
        <v>4900</v>
      </c>
      <c r="B57" s="1">
        <f t="shared" si="0"/>
        <v>6.605054257338927E-3</v>
      </c>
    </row>
    <row r="58" spans="1:2">
      <c r="A58">
        <v>5000</v>
      </c>
      <c r="B58" s="1">
        <f t="shared" si="0"/>
        <v>6.3877907437684955E-3</v>
      </c>
    </row>
    <row r="59" spans="1:2">
      <c r="A59">
        <v>5100</v>
      </c>
      <c r="B59" s="1">
        <f t="shared" si="0"/>
        <v>6.1776737928892489E-3</v>
      </c>
    </row>
    <row r="60" spans="1:2">
      <c r="A60">
        <v>5200</v>
      </c>
      <c r="B60" s="1">
        <f t="shared" si="0"/>
        <v>5.9744683290666734E-3</v>
      </c>
    </row>
    <row r="61" spans="1:2">
      <c r="A61">
        <v>5300</v>
      </c>
      <c r="B61" s="1">
        <f t="shared" si="0"/>
        <v>5.7779470091325891E-3</v>
      </c>
    </row>
    <row r="62" spans="1:2">
      <c r="A62">
        <v>5400</v>
      </c>
      <c r="B62" s="1">
        <f t="shared" si="0"/>
        <v>5.5878899680366079E-3</v>
      </c>
    </row>
    <row r="63" spans="1:2">
      <c r="A63">
        <v>5500</v>
      </c>
      <c r="B63" s="1">
        <f t="shared" si="0"/>
        <v>5.4040845728647868E-3</v>
      </c>
    </row>
    <row r="64" spans="1:2">
      <c r="A64">
        <v>5600</v>
      </c>
      <c r="B64" s="1">
        <f t="shared" si="0"/>
        <v>5.2263251849494763E-3</v>
      </c>
    </row>
    <row r="65" spans="1:2">
      <c r="A65">
        <v>5700</v>
      </c>
      <c r="B65" s="1">
        <f t="shared" si="0"/>
        <v>5.0544129298029095E-3</v>
      </c>
    </row>
    <row r="66" spans="1:2">
      <c r="A66">
        <v>5800</v>
      </c>
      <c r="B66" s="1">
        <f t="shared" si="0"/>
        <v>4.8881554746208478E-3</v>
      </c>
    </row>
    <row r="67" spans="1:2">
      <c r="A67">
        <v>5900</v>
      </c>
      <c r="B67" s="1">
        <f t="shared" si="0"/>
        <v>4.7273668131022628E-3</v>
      </c>
    </row>
    <row r="68" spans="1:2">
      <c r="A68">
        <v>6000</v>
      </c>
      <c r="B68" s="1">
        <f t="shared" si="0"/>
        <v>4.5718670573492437E-3</v>
      </c>
    </row>
    <row r="69" spans="1:2">
      <c r="A69">
        <v>6100</v>
      </c>
      <c r="B69" s="1">
        <f t="shared" si="0"/>
        <v>4.4214822366109852E-3</v>
      </c>
    </row>
    <row r="70" spans="1:2">
      <c r="A70">
        <v>6200</v>
      </c>
      <c r="B70" s="1">
        <f t="shared" si="0"/>
        <v>4.2760441026473694E-3</v>
      </c>
    </row>
    <row r="71" spans="1:2">
      <c r="A71">
        <v>6300</v>
      </c>
      <c r="B71" s="1">
        <f t="shared" si="0"/>
        <v>4.1353899414962036E-3</v>
      </c>
    </row>
    <row r="72" spans="1:2">
      <c r="A72">
        <v>6400</v>
      </c>
      <c r="B72" s="1">
        <f t="shared" si="0"/>
        <v>3.9993623914311716E-3</v>
      </c>
    </row>
    <row r="73" spans="1:2">
      <c r="A73">
        <v>6500</v>
      </c>
      <c r="B73" s="1">
        <f t="shared" si="0"/>
        <v>3.8678092669068853E-3</v>
      </c>
    </row>
    <row r="74" spans="1:2">
      <c r="A74">
        <v>6600</v>
      </c>
      <c r="B74" s="1">
        <f t="shared" si="0"/>
        <v>3.7405833882981909E-3</v>
      </c>
    </row>
    <row r="75" spans="1:2">
      <c r="A75">
        <v>6700</v>
      </c>
      <c r="B75" s="1">
        <f t="shared" ref="B75:B107" si="1">EXPONDIST(A75,1/B$4,TRUE)-EXPONDIST(A74,1/B$4,TRUE)</f>
        <v>3.617542417235553E-3</v>
      </c>
    </row>
    <row r="76" spans="1:2">
      <c r="A76">
        <v>6800</v>
      </c>
      <c r="B76" s="1">
        <f t="shared" si="1"/>
        <v>3.4985486973601043E-3</v>
      </c>
    </row>
    <row r="77" spans="1:2">
      <c r="A77">
        <v>6900</v>
      </c>
      <c r="B77" s="1">
        <f t="shared" si="1"/>
        <v>3.3834691003165052E-3</v>
      </c>
    </row>
    <row r="78" spans="1:2">
      <c r="A78">
        <v>7000</v>
      </c>
      <c r="B78" s="1">
        <f t="shared" si="1"/>
        <v>3.2721748768095305E-3</v>
      </c>
    </row>
    <row r="79" spans="1:2">
      <c r="A79">
        <v>7100</v>
      </c>
      <c r="B79" s="1">
        <f t="shared" si="1"/>
        <v>3.1645415125624021E-3</v>
      </c>
    </row>
    <row r="80" spans="1:2">
      <c r="A80">
        <v>7200</v>
      </c>
      <c r="B80" s="1">
        <f t="shared" si="1"/>
        <v>3.0604485890113331E-3</v>
      </c>
    </row>
    <row r="81" spans="1:2">
      <c r="A81">
        <v>7300</v>
      </c>
      <c r="B81" s="1">
        <f t="shared" si="1"/>
        <v>2.9597796485841821E-3</v>
      </c>
    </row>
    <row r="82" spans="1:2">
      <c r="A82">
        <v>7400</v>
      </c>
      <c r="B82" s="1">
        <f t="shared" si="1"/>
        <v>2.8624220644082321E-3</v>
      </c>
    </row>
    <row r="83" spans="1:2">
      <c r="A83">
        <v>7500</v>
      </c>
      <c r="B83" s="1">
        <f t="shared" si="1"/>
        <v>2.7682669143056504E-3</v>
      </c>
    </row>
    <row r="84" spans="1:2">
      <c r="A84">
        <v>7600</v>
      </c>
      <c r="B84" s="1">
        <f t="shared" si="1"/>
        <v>2.6772088589332999E-3</v>
      </c>
    </row>
    <row r="85" spans="1:2">
      <c r="A85">
        <v>7700</v>
      </c>
      <c r="B85" s="1">
        <f t="shared" si="1"/>
        <v>2.5891460239295672E-3</v>
      </c>
    </row>
    <row r="86" spans="1:2">
      <c r="A86">
        <v>7800</v>
      </c>
      <c r="B86" s="1">
        <f t="shared" si="1"/>
        <v>2.5039798859405327E-3</v>
      </c>
    </row>
    <row r="87" spans="1:2">
      <c r="A87">
        <v>7900</v>
      </c>
      <c r="B87" s="1">
        <f t="shared" si="1"/>
        <v>2.4216151623918103E-3</v>
      </c>
    </row>
    <row r="88" spans="1:2">
      <c r="A88">
        <v>8000</v>
      </c>
      <c r="B88" s="1">
        <f t="shared" si="1"/>
        <v>2.3419597048894847E-3</v>
      </c>
    </row>
    <row r="89" spans="1:2">
      <c r="A89">
        <v>8100</v>
      </c>
      <c r="B89" s="1">
        <f t="shared" si="1"/>
        <v>2.264924396124246E-3</v>
      </c>
    </row>
    <row r="90" spans="1:2">
      <c r="A90">
        <v>8200</v>
      </c>
      <c r="B90" s="1">
        <f t="shared" si="1"/>
        <v>2.1904230501699207E-3</v>
      </c>
    </row>
    <row r="91" spans="1:2">
      <c r="A91">
        <v>8300</v>
      </c>
      <c r="B91" s="1">
        <f t="shared" si="1"/>
        <v>2.1183723160587142E-3</v>
      </c>
    </row>
    <row r="92" spans="1:2">
      <c r="A92">
        <v>8400</v>
      </c>
      <c r="B92" s="1">
        <f t="shared" si="1"/>
        <v>2.0486915845300269E-3</v>
      </c>
    </row>
    <row r="93" spans="1:2">
      <c r="A93">
        <v>8500</v>
      </c>
      <c r="B93" s="1">
        <f t="shared" si="1"/>
        <v>1.9813028978462599E-3</v>
      </c>
    </row>
    <row r="94" spans="1:2">
      <c r="A94">
        <v>8600</v>
      </c>
      <c r="B94" s="1">
        <f t="shared" si="1"/>
        <v>1.9161308625741391E-3</v>
      </c>
    </row>
    <row r="95" spans="1:2">
      <c r="A95">
        <v>8700</v>
      </c>
      <c r="B95" s="1">
        <f t="shared" si="1"/>
        <v>1.8531025652364086E-3</v>
      </c>
    </row>
    <row r="96" spans="1:2">
      <c r="A96">
        <v>8800</v>
      </c>
      <c r="B96" s="1">
        <f t="shared" si="1"/>
        <v>1.7921474907368617E-3</v>
      </c>
    </row>
    <row r="97" spans="1:2">
      <c r="A97">
        <v>8900</v>
      </c>
      <c r="B97" s="1">
        <f t="shared" si="1"/>
        <v>1.7331974434694475E-3</v>
      </c>
    </row>
    <row r="98" spans="1:2">
      <c r="A98">
        <v>9000</v>
      </c>
      <c r="B98" s="1">
        <f t="shared" si="1"/>
        <v>1.6761864710218566E-3</v>
      </c>
    </row>
    <row r="99" spans="1:2">
      <c r="A99">
        <v>9100</v>
      </c>
      <c r="B99" s="1">
        <f t="shared" si="1"/>
        <v>1.6210507903893223E-3</v>
      </c>
    </row>
    <row r="100" spans="1:2">
      <c r="A100">
        <v>9200</v>
      </c>
      <c r="B100" s="1">
        <f t="shared" si="1"/>
        <v>1.5677287166144804E-3</v>
      </c>
    </row>
    <row r="101" spans="1:2">
      <c r="A101">
        <v>9300</v>
      </c>
      <c r="B101" s="1">
        <f t="shared" si="1"/>
        <v>1.516160593776128E-3</v>
      </c>
    </row>
    <row r="102" spans="1:2">
      <c r="A102">
        <v>9400</v>
      </c>
      <c r="B102" s="1">
        <f t="shared" si="1"/>
        <v>1.4662887282459458E-3</v>
      </c>
    </row>
    <row r="103" spans="1:2">
      <c r="A103">
        <v>9500</v>
      </c>
      <c r="B103" s="1">
        <f t="shared" si="1"/>
        <v>1.4180573241431293E-3</v>
      </c>
    </row>
    <row r="104" spans="1:2">
      <c r="A104">
        <v>9600</v>
      </c>
      <c r="B104" s="1">
        <f t="shared" si="1"/>
        <v>1.3714124209092127E-3</v>
      </c>
    </row>
    <row r="105" spans="1:2">
      <c r="A105">
        <v>9700</v>
      </c>
      <c r="B105" s="1">
        <f t="shared" si="1"/>
        <v>1.3263018329394693E-3</v>
      </c>
    </row>
    <row r="106" spans="1:2">
      <c r="A106">
        <v>9800</v>
      </c>
      <c r="B106" s="1">
        <f t="shared" si="1"/>
        <v>1.2826750911970608E-3</v>
      </c>
    </row>
    <row r="107" spans="1:2">
      <c r="A107">
        <v>9900</v>
      </c>
      <c r="B107" s="1">
        <f t="shared" si="1"/>
        <v>1.2404833867498688E-3</v>
      </c>
    </row>
    <row r="108" spans="1:2">
      <c r="A108">
        <v>10000</v>
      </c>
      <c r="B108" s="1">
        <f>EXPONDIST(A108,1/B$4,TRUE)-EXPONDIST(A107,1/B$4,TRUE)</f>
        <v>1.1996795161637319E-3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5"/>
  <cols>
    <col min="1" max="1" width="14.85546875" bestFit="1" customWidth="1"/>
    <col min="2" max="2" width="17.5703125" customWidth="1"/>
    <col min="5" max="5" width="10.85546875" bestFit="1" customWidth="1"/>
    <col min="6" max="6" width="13.140625" customWidth="1"/>
    <col min="8" max="8" width="13.85546875" bestFit="1" customWidth="1"/>
    <col min="10" max="10" width="7.7109375" bestFit="1" customWidth="1"/>
    <col min="11" max="11" width="12" bestFit="1" customWidth="1"/>
    <col min="13" max="13" width="12.28515625" bestFit="1" customWidth="1"/>
    <col min="14" max="14" width="13.85546875" bestFit="1" customWidth="1"/>
    <col min="15" max="15" width="7.5703125" bestFit="1" customWidth="1"/>
    <col min="16" max="16" width="11" customWidth="1"/>
    <col min="18" max="18" width="15.7109375" customWidth="1"/>
  </cols>
  <sheetData>
    <row r="1" spans="1:16">
      <c r="A1" t="s">
        <v>40</v>
      </c>
    </row>
    <row r="3" spans="1:16">
      <c r="B3" s="20"/>
      <c r="C3" s="18" t="s">
        <v>2</v>
      </c>
      <c r="D3" s="19" t="s">
        <v>3</v>
      </c>
    </row>
    <row r="4" spans="1:16">
      <c r="B4" s="16" t="s">
        <v>29</v>
      </c>
      <c r="C4" s="21">
        <f>'X data'!D2</f>
        <v>2989.8333333333335</v>
      </c>
      <c r="D4" s="17">
        <f>'X data'!D4/LN(2)</f>
        <v>1779.5643329365364</v>
      </c>
      <c r="H4" t="s">
        <v>39</v>
      </c>
      <c r="M4" t="s">
        <v>38</v>
      </c>
    </row>
    <row r="6" spans="1:16">
      <c r="B6" s="7" t="s">
        <v>36</v>
      </c>
      <c r="C6" t="s">
        <v>8</v>
      </c>
      <c r="D6" t="s">
        <v>8</v>
      </c>
      <c r="F6" t="s">
        <v>9</v>
      </c>
      <c r="H6" t="s">
        <v>10</v>
      </c>
      <c r="I6" t="s">
        <v>0</v>
      </c>
      <c r="J6" t="s">
        <v>1</v>
      </c>
      <c r="K6" t="s">
        <v>4</v>
      </c>
      <c r="M6" t="s">
        <v>10</v>
      </c>
      <c r="N6" t="s">
        <v>0</v>
      </c>
      <c r="O6" t="s">
        <v>1</v>
      </c>
      <c r="P6" t="s">
        <v>4</v>
      </c>
    </row>
    <row r="7" spans="1:16">
      <c r="A7">
        <f>'X data'!G3</f>
        <v>0</v>
      </c>
      <c r="B7">
        <f>'X data'!H3</f>
        <v>1000</v>
      </c>
      <c r="C7" s="1">
        <f>EXP(-A7/C$4)-EXP(-B7/C$4)</f>
        <v>0.28428039665993743</v>
      </c>
      <c r="D7" s="1">
        <f>EXP(-A7/D$4)-EXP(-B7/D$4)</f>
        <v>0.42989532250132156</v>
      </c>
      <c r="F7">
        <f>'X data'!I3</f>
        <v>43</v>
      </c>
      <c r="H7" s="3">
        <f t="shared" ref="H7:H17" si="0">D7*96</f>
        <v>41.26995096012687</v>
      </c>
      <c r="I7" s="3">
        <f t="shared" ref="I7:I17" si="1">F7-H7</f>
        <v>1.7300490398731299</v>
      </c>
      <c r="J7" s="3">
        <f>I7^2</f>
        <v>2.9930696803659385</v>
      </c>
      <c r="K7" s="3">
        <f>J7/H7</f>
        <v>7.2524187955970792E-2</v>
      </c>
      <c r="M7" s="3">
        <f t="shared" ref="M7:M17" si="2">C7*96</f>
        <v>27.290918079353993</v>
      </c>
      <c r="N7" s="3">
        <f t="shared" ref="N7:N17" si="3">F7-M7</f>
        <v>15.709081920646007</v>
      </c>
      <c r="O7" s="3">
        <f>N7^2</f>
        <v>246.77525478956724</v>
      </c>
      <c r="P7" s="3">
        <f>O7/M7</f>
        <v>9.0423947656145938</v>
      </c>
    </row>
    <row r="8" spans="1:16">
      <c r="A8">
        <f>'X data'!G4</f>
        <v>1000</v>
      </c>
      <c r="B8">
        <f>'X data'!H4</f>
        <v>2000</v>
      </c>
      <c r="C8" s="1">
        <f>EXP(-A8/C$4)-EXP(-B8/C$4)</f>
        <v>0.20346505273480608</v>
      </c>
      <c r="D8" s="1">
        <f t="shared" ref="D8:D16" si="4">EXP(-A8/D$4)-EXP(-B8/D$4)</f>
        <v>0.24508533419280626</v>
      </c>
      <c r="F8">
        <f>'X data'!I4</f>
        <v>20</v>
      </c>
      <c r="H8" s="3">
        <f t="shared" si="0"/>
        <v>23.528192082509399</v>
      </c>
      <c r="I8" s="3">
        <f t="shared" si="1"/>
        <v>-3.5281920825093991</v>
      </c>
      <c r="J8" s="3">
        <f t="shared" ref="J8:J17" si="5">I8^2</f>
        <v>12.448139371082011</v>
      </c>
      <c r="K8" s="3">
        <f t="shared" ref="K8:K17" si="6">J8/H8</f>
        <v>0.52907334857810095</v>
      </c>
      <c r="M8" s="3">
        <f t="shared" si="2"/>
        <v>19.532645062541384</v>
      </c>
      <c r="N8" s="3">
        <f t="shared" si="3"/>
        <v>0.46735493745861589</v>
      </c>
      <c r="O8" s="3">
        <f t="shared" ref="O8:O17" si="7">N8^2</f>
        <v>0.21842063756694677</v>
      </c>
      <c r="P8" s="3">
        <f t="shared" ref="P8:P17" si="8">O8/M8</f>
        <v>1.1182337920316879E-2</v>
      </c>
    </row>
    <row r="9" spans="1:16">
      <c r="A9">
        <f>'X data'!G5</f>
        <v>2000</v>
      </c>
      <c r="B9">
        <f>'X data'!H5</f>
        <v>3000</v>
      </c>
      <c r="C9" s="1">
        <f t="shared" ref="C9:C16" si="9">EXP(-A9/C$4)-EXP(-B9/C$4)</f>
        <v>0.14562392683692027</v>
      </c>
      <c r="D9" s="1">
        <f t="shared" si="4"/>
        <v>0.13972429540964562</v>
      </c>
      <c r="F9">
        <f>'X data'!I5</f>
        <v>11</v>
      </c>
      <c r="H9" s="3">
        <f t="shared" si="0"/>
        <v>13.413532359325981</v>
      </c>
      <c r="I9" s="3">
        <f t="shared" si="1"/>
        <v>-2.4135323593259805</v>
      </c>
      <c r="J9" s="3">
        <f t="shared" si="5"/>
        <v>5.8251384495136342</v>
      </c>
      <c r="K9" s="3">
        <f t="shared" si="6"/>
        <v>0.43427326176788994</v>
      </c>
      <c r="M9" s="3">
        <f t="shared" si="2"/>
        <v>13.979896976344346</v>
      </c>
      <c r="N9" s="3">
        <f t="shared" si="3"/>
        <v>-2.9798969763443459</v>
      </c>
      <c r="O9" s="3">
        <f t="shared" si="7"/>
        <v>8.8797859896261748</v>
      </c>
      <c r="P9" s="3">
        <f t="shared" si="8"/>
        <v>0.63518250561158163</v>
      </c>
    </row>
    <row r="10" spans="1:16">
      <c r="A10">
        <f>'X data'!G6</f>
        <v>3000</v>
      </c>
      <c r="B10">
        <f>'X data'!H6</f>
        <v>4000</v>
      </c>
      <c r="C10" s="1">
        <f t="shared" si="9"/>
        <v>0.10422589915254293</v>
      </c>
      <c r="D10" s="1">
        <f t="shared" si="4"/>
        <v>7.9657474373246148E-2</v>
      </c>
      <c r="F10">
        <f>'X data'!I6</f>
        <v>7</v>
      </c>
      <c r="H10" s="3">
        <f t="shared" si="0"/>
        <v>7.6471175398316298</v>
      </c>
      <c r="I10" s="3">
        <f t="shared" si="1"/>
        <v>-0.64711753983162978</v>
      </c>
      <c r="J10" s="3">
        <f t="shared" si="5"/>
        <v>0.41876111035774094</v>
      </c>
      <c r="K10" s="3">
        <f t="shared" si="6"/>
        <v>5.4760647809653125E-2</v>
      </c>
      <c r="M10" s="3">
        <f t="shared" si="2"/>
        <v>10.005686318644122</v>
      </c>
      <c r="N10" s="3">
        <f t="shared" si="3"/>
        <v>-3.0056863186441216</v>
      </c>
      <c r="O10" s="3">
        <f t="shared" si="7"/>
        <v>9.0341502460844527</v>
      </c>
      <c r="P10" s="3">
        <f t="shared" si="8"/>
        <v>0.90290160598485336</v>
      </c>
    </row>
    <row r="11" spans="1:16">
      <c r="A11">
        <f>'X data'!G7</f>
        <v>4000</v>
      </c>
      <c r="B11">
        <f>'X data'!H7</f>
        <v>5000</v>
      </c>
      <c r="C11" s="1">
        <f t="shared" si="9"/>
        <v>7.4596519199219363E-2</v>
      </c>
      <c r="D11" s="1">
        <f t="shared" si="4"/>
        <v>4.5413098737918718E-2</v>
      </c>
      <c r="F11">
        <f>'X data'!I7</f>
        <v>2</v>
      </c>
      <c r="H11" s="10">
        <f t="shared" si="0"/>
        <v>4.3596574788401972</v>
      </c>
      <c r="I11" s="3">
        <f t="shared" si="1"/>
        <v>-2.3596574788401972</v>
      </c>
      <c r="J11" s="3">
        <f t="shared" si="5"/>
        <v>5.5679834174464755</v>
      </c>
      <c r="K11" s="3">
        <f t="shared" si="6"/>
        <v>1.277160750465133</v>
      </c>
      <c r="M11" s="3">
        <f t="shared" si="2"/>
        <v>7.1612658431250589</v>
      </c>
      <c r="N11" s="3">
        <f t="shared" si="3"/>
        <v>-5.1612658431250589</v>
      </c>
      <c r="O11" s="3">
        <f t="shared" si="7"/>
        <v>26.638665103409426</v>
      </c>
      <c r="P11" s="3">
        <f t="shared" si="8"/>
        <v>3.7198263110121812</v>
      </c>
    </row>
    <row r="12" spans="1:16">
      <c r="A12">
        <f>'X data'!G8</f>
        <v>5000</v>
      </c>
      <c r="B12">
        <f>'X data'!H8</f>
        <v>6000</v>
      </c>
      <c r="C12" s="1">
        <f t="shared" si="9"/>
        <v>5.3390191131814618E-2</v>
      </c>
      <c r="D12" s="1">
        <f t="shared" si="4"/>
        <v>2.58902200101968E-2</v>
      </c>
      <c r="F12">
        <f>'X data'!I8</f>
        <v>3</v>
      </c>
      <c r="H12" s="10">
        <f t="shared" si="0"/>
        <v>2.4854611209788926</v>
      </c>
      <c r="I12" s="3">
        <f t="shared" si="1"/>
        <v>0.5145388790211074</v>
      </c>
      <c r="J12" s="3">
        <f t="shared" si="5"/>
        <v>0.2647502580242978</v>
      </c>
      <c r="K12" s="3">
        <f t="shared" si="6"/>
        <v>0.1065195732854701</v>
      </c>
      <c r="M12" s="3">
        <f t="shared" si="2"/>
        <v>5.1254583486542034</v>
      </c>
      <c r="N12" s="3">
        <f t="shared" si="3"/>
        <v>-2.1254583486542034</v>
      </c>
      <c r="O12" s="3">
        <f t="shared" si="7"/>
        <v>4.5175731918638533</v>
      </c>
      <c r="P12" s="3">
        <f t="shared" si="8"/>
        <v>0.88139886904944553</v>
      </c>
    </row>
    <row r="13" spans="1:16">
      <c r="A13">
        <f>'X data'!G9</f>
        <v>6000</v>
      </c>
      <c r="B13">
        <f>'X data'!H9</f>
        <v>7000</v>
      </c>
      <c r="C13" s="1">
        <f t="shared" si="9"/>
        <v>3.8212406419112527E-2</v>
      </c>
      <c r="D13" s="1">
        <f t="shared" si="4"/>
        <v>1.4760135529283076E-2</v>
      </c>
      <c r="F13">
        <f>'X data'!I9</f>
        <v>1</v>
      </c>
      <c r="H13" s="10">
        <f t="shared" si="0"/>
        <v>1.4169730108111753</v>
      </c>
      <c r="I13" s="3">
        <f t="shared" si="1"/>
        <v>-0.41697301081117533</v>
      </c>
      <c r="J13" s="3">
        <f t="shared" si="5"/>
        <v>0.17386649174493654</v>
      </c>
      <c r="K13" s="3">
        <f t="shared" si="6"/>
        <v>0.12270275468789846</v>
      </c>
      <c r="M13" s="10">
        <f t="shared" si="2"/>
        <v>3.6683910162348026</v>
      </c>
      <c r="N13" s="3">
        <f t="shared" si="3"/>
        <v>-2.6683910162348026</v>
      </c>
      <c r="O13" s="3">
        <f t="shared" si="7"/>
        <v>7.1203106155226026</v>
      </c>
      <c r="P13" s="3">
        <f t="shared" si="8"/>
        <v>1.9409900918443568</v>
      </c>
    </row>
    <row r="14" spans="1:16">
      <c r="A14">
        <f>'X data'!G10</f>
        <v>7000</v>
      </c>
      <c r="B14">
        <f>'X data'!H10</f>
        <v>8000</v>
      </c>
      <c r="C14" s="1">
        <f t="shared" si="9"/>
        <v>2.7349368364956467E-2</v>
      </c>
      <c r="D14" s="1">
        <f t="shared" si="4"/>
        <v>8.414822305758721E-3</v>
      </c>
      <c r="F14">
        <f>'X data'!I10</f>
        <v>3</v>
      </c>
      <c r="H14" s="10">
        <f t="shared" si="0"/>
        <v>0.80782294135283728</v>
      </c>
      <c r="I14" s="3">
        <f t="shared" si="1"/>
        <v>2.1921770586471627</v>
      </c>
      <c r="J14" s="3">
        <f t="shared" si="5"/>
        <v>4.8056402564589256</v>
      </c>
      <c r="K14" s="3">
        <f t="shared" si="6"/>
        <v>5.9488781643302451</v>
      </c>
      <c r="M14" s="10">
        <f t="shared" si="2"/>
        <v>2.6255393630358208</v>
      </c>
      <c r="N14" s="3">
        <f t="shared" si="3"/>
        <v>0.37446063696417919</v>
      </c>
      <c r="O14" s="3">
        <f>N14^2</f>
        <v>0.1402207686356188</v>
      </c>
      <c r="P14" s="3">
        <f>O14/M14</f>
        <v>5.3406462157735986E-2</v>
      </c>
    </row>
    <row r="15" spans="1:16">
      <c r="A15">
        <f>'X data'!G11</f>
        <v>8000</v>
      </c>
      <c r="B15">
        <f>'X data'!H11</f>
        <v>9000</v>
      </c>
      <c r="C15" s="1">
        <f t="shared" si="9"/>
        <v>1.9574479077767881E-2</v>
      </c>
      <c r="D15" s="1">
        <f t="shared" si="4"/>
        <v>4.7973295568332578E-3</v>
      </c>
      <c r="F15">
        <f>'X data'!I11</f>
        <v>1</v>
      </c>
      <c r="H15" s="10">
        <f t="shared" si="0"/>
        <v>0.46054363745599275</v>
      </c>
      <c r="I15" s="3">
        <f t="shared" si="1"/>
        <v>0.5394563625440072</v>
      </c>
      <c r="J15" s="3">
        <f t="shared" si="5"/>
        <v>0.29101316708921132</v>
      </c>
      <c r="K15" s="3">
        <f t="shared" si="6"/>
        <v>0.63189053853125721</v>
      </c>
      <c r="M15" s="10">
        <f t="shared" si="2"/>
        <v>1.8791499914657166</v>
      </c>
      <c r="N15" s="3">
        <f t="shared" si="3"/>
        <v>-0.8791499914657166</v>
      </c>
      <c r="O15" s="3">
        <f t="shared" si="7"/>
        <v>0.77290470749416962</v>
      </c>
      <c r="P15" s="3">
        <f t="shared" si="8"/>
        <v>0.41130548971841907</v>
      </c>
    </row>
    <row r="16" spans="1:16">
      <c r="A16">
        <f>'X data'!G12</f>
        <v>9000</v>
      </c>
      <c r="B16">
        <f>'X data'!H12</f>
        <v>10000</v>
      </c>
      <c r="C16" s="1">
        <f t="shared" si="9"/>
        <v>1.4009838401128405E-2</v>
      </c>
      <c r="D16" s="1">
        <f t="shared" si="4"/>
        <v>2.7349800198533027E-3</v>
      </c>
      <c r="F16">
        <f>'X data'!I12</f>
        <v>1</v>
      </c>
      <c r="H16" s="10">
        <f t="shared" si="0"/>
        <v>0.26255808190591706</v>
      </c>
      <c r="I16" s="3">
        <f t="shared" si="1"/>
        <v>0.73744191809408299</v>
      </c>
      <c r="J16" s="3">
        <f t="shared" si="5"/>
        <v>0.54382058256228016</v>
      </c>
      <c r="K16" s="3">
        <f t="shared" si="6"/>
        <v>2.0712391658815834</v>
      </c>
      <c r="M16" s="10">
        <f t="shared" si="2"/>
        <v>1.3449444865083269</v>
      </c>
      <c r="N16" s="3">
        <f t="shared" si="3"/>
        <v>-0.34494448650832688</v>
      </c>
      <c r="O16" s="3">
        <f t="shared" si="7"/>
        <v>0.11898669877249331</v>
      </c>
      <c r="P16" s="3">
        <f t="shared" si="8"/>
        <v>8.8469598534434854E-2</v>
      </c>
    </row>
    <row r="17" spans="1:23">
      <c r="A17">
        <f>'X data'!G13</f>
        <v>10000</v>
      </c>
      <c r="B17">
        <f>'X data'!H13</f>
        <v>0</v>
      </c>
      <c r="C17" s="1">
        <f>EXP(-A17/C$4)</f>
        <v>3.5271922021794022E-2</v>
      </c>
      <c r="D17" s="1">
        <f>EXP(-A17/D$4)</f>
        <v>3.6269873631365312E-3</v>
      </c>
      <c r="F17">
        <f>'X data'!I13</f>
        <v>4</v>
      </c>
      <c r="H17" s="10">
        <f t="shared" si="0"/>
        <v>0.34819078686110699</v>
      </c>
      <c r="I17" s="3">
        <f t="shared" si="1"/>
        <v>3.6518092131388928</v>
      </c>
      <c r="J17" s="3">
        <f t="shared" si="5"/>
        <v>13.3357105291661</v>
      </c>
      <c r="K17" s="3">
        <f t="shared" si="6"/>
        <v>38.300009742893351</v>
      </c>
      <c r="M17" s="10">
        <f t="shared" si="2"/>
        <v>3.3861045140922261</v>
      </c>
      <c r="N17" s="3">
        <f t="shared" si="3"/>
        <v>0.61389548590777387</v>
      </c>
      <c r="O17" s="3">
        <f t="shared" si="7"/>
        <v>0.37686766761794177</v>
      </c>
      <c r="P17" s="3">
        <f t="shared" si="8"/>
        <v>0.11129829751252537</v>
      </c>
    </row>
    <row r="19" spans="1:23">
      <c r="C19" s="1">
        <f>SUM(C6:C17)</f>
        <v>1.0000000000000002</v>
      </c>
      <c r="D19" s="1">
        <f>SUM(D6:D17)</f>
        <v>1</v>
      </c>
      <c r="F19">
        <f>SUM(F7:F17)</f>
        <v>96</v>
      </c>
      <c r="K19" s="2">
        <f>SUM(K7:K17)</f>
        <v>49.549032136186554</v>
      </c>
      <c r="M19" s="3"/>
      <c r="P19" s="2">
        <f>SUM(P7:P17)</f>
        <v>17.798356334960442</v>
      </c>
    </row>
    <row r="21" spans="1:23">
      <c r="K21" s="4">
        <f>CHIDIST(K19,9)</f>
        <v>1.3093334381032646E-7</v>
      </c>
      <c r="P21" s="1">
        <f>CHIDIST(P19,9)</f>
        <v>3.758635539330285E-2</v>
      </c>
    </row>
    <row r="22" spans="1:23">
      <c r="A22" t="s">
        <v>6</v>
      </c>
      <c r="B22">
        <v>12</v>
      </c>
    </row>
    <row r="23" spans="1:23">
      <c r="A23" t="s">
        <v>7</v>
      </c>
      <c r="B23">
        <f>96/B22</f>
        <v>8</v>
      </c>
    </row>
    <row r="24" spans="1:23">
      <c r="D24" t="s">
        <v>38</v>
      </c>
      <c r="J24" t="s">
        <v>39</v>
      </c>
      <c r="P24" t="s">
        <v>39</v>
      </c>
      <c r="V24" t="s">
        <v>38</v>
      </c>
    </row>
    <row r="25" spans="1:23">
      <c r="B25" s="7" t="s">
        <v>35</v>
      </c>
      <c r="C25" s="8" t="s">
        <v>28</v>
      </c>
      <c r="D25" t="s">
        <v>27</v>
      </c>
      <c r="E25" t="s">
        <v>4</v>
      </c>
      <c r="H25" s="7" t="s">
        <v>35</v>
      </c>
      <c r="I25" s="8" t="s">
        <v>28</v>
      </c>
      <c r="J25" t="s">
        <v>27</v>
      </c>
      <c r="K25" t="s">
        <v>4</v>
      </c>
      <c r="N25" s="7" t="s">
        <v>37</v>
      </c>
      <c r="O25" s="8" t="s">
        <v>28</v>
      </c>
      <c r="P25" t="s">
        <v>27</v>
      </c>
      <c r="Q25" t="s">
        <v>4</v>
      </c>
      <c r="T25" s="7" t="s">
        <v>37</v>
      </c>
      <c r="U25" s="8" t="s">
        <v>28</v>
      </c>
      <c r="V25" t="s">
        <v>27</v>
      </c>
      <c r="W25" t="s">
        <v>4</v>
      </c>
    </row>
    <row r="26" spans="1:23">
      <c r="A26" s="6">
        <v>0</v>
      </c>
      <c r="B26" s="6">
        <f>-C$4*LN(1-B23/F$19)</f>
        <v>260.14951530282821</v>
      </c>
      <c r="C26">
        <f t="array" ref="C26:C37">FREQUENCY('X data'!A2:A97,Exponential!B26:B37)</f>
        <v>12</v>
      </c>
      <c r="D26">
        <f>B$23</f>
        <v>8</v>
      </c>
      <c r="E26" s="3">
        <f>((C26-D26)^2)/D26</f>
        <v>2</v>
      </c>
      <c r="G26" s="6">
        <f>A26</f>
        <v>0</v>
      </c>
      <c r="H26" s="6">
        <f>B26</f>
        <v>260.14951530282821</v>
      </c>
      <c r="I26">
        <f>C26</f>
        <v>12</v>
      </c>
      <c r="J26" s="3">
        <f>(EXP(-G26/D$4)-EXP(-H26/D$4))*F$19</f>
        <v>13.056388444067121</v>
      </c>
      <c r="K26" s="3">
        <f>((I26-J26)^2)/J26</f>
        <v>8.5472069825377181E-2</v>
      </c>
      <c r="M26">
        <v>0</v>
      </c>
      <c r="N26" s="6">
        <f>-D$4*LN(1-B23/F$19)</f>
        <v>154.84234305044006</v>
      </c>
      <c r="O26">
        <f t="array" ref="O26:O37">FREQUENCY('X data'!A2:A97,Exponential!N26:N37)</f>
        <v>7</v>
      </c>
      <c r="P26">
        <f t="shared" ref="P26:P37" si="10">B$23</f>
        <v>8</v>
      </c>
      <c r="Q26" s="3">
        <f t="shared" ref="Q26:Q37" si="11">((O26-P26)^2)/P26</f>
        <v>0.125</v>
      </c>
      <c r="S26" s="6">
        <f>M26</f>
        <v>0</v>
      </c>
      <c r="T26" s="6">
        <f>N26</f>
        <v>154.84234305044006</v>
      </c>
      <c r="U26">
        <f>O26</f>
        <v>7</v>
      </c>
      <c r="V26" s="10">
        <f>(EXP(-S26/C$4)-EXP(-T26/C$4))*F$19</f>
        <v>4.8452539955624125</v>
      </c>
      <c r="W26" s="3">
        <f t="shared" ref="W26:W37" si="12">((U26-V26)^2)/V26</f>
        <v>0.9582429214014444</v>
      </c>
    </row>
    <row r="27" spans="1:23">
      <c r="A27" s="6">
        <f>B26</f>
        <v>260.14951530282821</v>
      </c>
      <c r="B27" s="6">
        <f>-C$4*LN(EXP(-B26/C$4)-B$23/F$19)</f>
        <v>545.11106788779227</v>
      </c>
      <c r="C27">
        <v>18</v>
      </c>
      <c r="D27">
        <f t="shared" ref="D27:D37" si="13">B$23</f>
        <v>8</v>
      </c>
      <c r="E27" s="3">
        <f t="shared" ref="E27:E37" si="14">((C27-D27)^2)/D27</f>
        <v>12.5</v>
      </c>
      <c r="G27" s="6">
        <f t="shared" ref="G27:G37" si="15">A27</f>
        <v>260.14951530282821</v>
      </c>
      <c r="H27" s="6">
        <f t="shared" ref="H27:H36" si="16">B27</f>
        <v>545.11106788779227</v>
      </c>
      <c r="I27">
        <f t="shared" ref="I27:I37" si="17">C27</f>
        <v>18</v>
      </c>
      <c r="J27" s="3">
        <f t="shared" ref="J27:J36" si="18">(EXP(-G27/D$4)-EXP(-H27/D$4))*F$19</f>
        <v>12.272912583993474</v>
      </c>
      <c r="K27" s="3">
        <f t="shared" ref="K27:K36" si="19">((I27-J27)^2)/J27</f>
        <v>2.6725139648886582</v>
      </c>
      <c r="M27" s="6">
        <f>N26</f>
        <v>154.84234305044006</v>
      </c>
      <c r="N27" s="6">
        <f t="shared" ref="N27:N36" si="20">-D$4*LN(EXP(-N26/D$4)-B$23/F$19)</f>
        <v>324.45293959598484</v>
      </c>
      <c r="O27">
        <v>10</v>
      </c>
      <c r="P27">
        <f t="shared" si="10"/>
        <v>8</v>
      </c>
      <c r="Q27" s="3">
        <f t="shared" si="11"/>
        <v>0.5</v>
      </c>
      <c r="S27" s="6">
        <f t="shared" ref="S27:S37" si="21">M27</f>
        <v>154.84234305044006</v>
      </c>
      <c r="T27" s="6">
        <f t="shared" ref="T27:T36" si="22">N27</f>
        <v>324.45293959598484</v>
      </c>
      <c r="U27">
        <f t="shared" ref="U27:U36" si="23">O27</f>
        <v>10</v>
      </c>
      <c r="V27" s="3">
        <f t="shared" ref="V27:V36" si="24">(EXP(-S27/C$4)-EXP(-T27/C$4))*F$19</f>
        <v>5.0271859589954282</v>
      </c>
      <c r="W27" s="3">
        <f t="shared" si="12"/>
        <v>4.9190301866919075</v>
      </c>
    </row>
    <row r="28" spans="1:23">
      <c r="A28" s="6">
        <f>B27</f>
        <v>545.11106788779227</v>
      </c>
      <c r="B28" s="6">
        <f>-C$4*LN(EXP(-B27/C$4)-B$23/F$19)</f>
        <v>860.12144961875015</v>
      </c>
      <c r="C28">
        <v>10</v>
      </c>
      <c r="D28">
        <f t="shared" si="13"/>
        <v>8</v>
      </c>
      <c r="E28" s="3">
        <f t="shared" si="14"/>
        <v>0.5</v>
      </c>
      <c r="G28" s="6">
        <f t="shared" si="15"/>
        <v>545.11106788779227</v>
      </c>
      <c r="H28" s="6">
        <f t="shared" si="16"/>
        <v>860.12144961875015</v>
      </c>
      <c r="I28">
        <f t="shared" si="17"/>
        <v>10</v>
      </c>
      <c r="J28" s="3">
        <f t="shared" si="18"/>
        <v>11.465130765941698</v>
      </c>
      <c r="K28" s="3">
        <f t="shared" si="19"/>
        <v>0.18722927850815427</v>
      </c>
      <c r="M28" s="6">
        <f t="shared" ref="M28:M37" si="25">N27</f>
        <v>324.45293959598484</v>
      </c>
      <c r="N28" s="6">
        <f t="shared" si="20"/>
        <v>511.94875536045413</v>
      </c>
      <c r="O28">
        <v>11</v>
      </c>
      <c r="P28">
        <f t="shared" si="10"/>
        <v>8</v>
      </c>
      <c r="Q28" s="3">
        <f t="shared" si="11"/>
        <v>1.125</v>
      </c>
      <c r="S28" s="6">
        <f t="shared" si="21"/>
        <v>324.45293959598484</v>
      </c>
      <c r="T28" s="6">
        <f t="shared" si="22"/>
        <v>511.94875536045413</v>
      </c>
      <c r="U28">
        <f t="shared" si="23"/>
        <v>11</v>
      </c>
      <c r="V28" s="3">
        <f t="shared" si="24"/>
        <v>5.2352853596494278</v>
      </c>
      <c r="W28" s="3">
        <f t="shared" si="12"/>
        <v>6.3476835743863917</v>
      </c>
    </row>
    <row r="29" spans="1:23">
      <c r="A29" s="6">
        <f t="shared" ref="A29:A37" si="26">B28</f>
        <v>860.12144961875015</v>
      </c>
      <c r="B29" s="6">
        <f t="shared" ref="B29:B33" si="27">-C$4*LN(EXP(-B28/C$4)-B$23/F$19)</f>
        <v>1212.2730957253941</v>
      </c>
      <c r="C29">
        <v>8</v>
      </c>
      <c r="D29">
        <f t="shared" si="13"/>
        <v>8</v>
      </c>
      <c r="E29" s="3">
        <f t="shared" si="14"/>
        <v>0</v>
      </c>
      <c r="G29" s="6">
        <f t="shared" si="15"/>
        <v>860.12144961875015</v>
      </c>
      <c r="H29" s="6">
        <f t="shared" si="16"/>
        <v>1212.2730957253941</v>
      </c>
      <c r="I29">
        <f t="shared" si="17"/>
        <v>8</v>
      </c>
      <c r="J29" s="3">
        <f t="shared" si="18"/>
        <v>10.629588814360595</v>
      </c>
      <c r="K29" s="3">
        <f t="shared" si="19"/>
        <v>0.65051785665204054</v>
      </c>
      <c r="M29" s="6">
        <f t="shared" si="25"/>
        <v>511.94875536045413</v>
      </c>
      <c r="N29" s="6">
        <f t="shared" si="20"/>
        <v>721.55124463954655</v>
      </c>
      <c r="O29">
        <v>9</v>
      </c>
      <c r="P29">
        <f t="shared" si="10"/>
        <v>8</v>
      </c>
      <c r="Q29" s="3">
        <f t="shared" si="11"/>
        <v>0.125</v>
      </c>
      <c r="S29" s="6">
        <f t="shared" si="21"/>
        <v>511.94875536045413</v>
      </c>
      <c r="T29" s="6">
        <f t="shared" si="22"/>
        <v>721.55124463954655</v>
      </c>
      <c r="U29">
        <f t="shared" si="23"/>
        <v>9</v>
      </c>
      <c r="V29" s="3">
        <f t="shared" si="24"/>
        <v>5.4767423740467152</v>
      </c>
      <c r="W29" s="3">
        <f t="shared" si="12"/>
        <v>2.2665561845053284</v>
      </c>
    </row>
    <row r="30" spans="1:23">
      <c r="A30" s="6">
        <f t="shared" si="26"/>
        <v>1212.2730957253941</v>
      </c>
      <c r="B30" s="6">
        <f t="shared" si="27"/>
        <v>1611.5097044406132</v>
      </c>
      <c r="C30">
        <v>7</v>
      </c>
      <c r="D30">
        <f t="shared" si="13"/>
        <v>8</v>
      </c>
      <c r="E30" s="3">
        <f t="shared" si="14"/>
        <v>0.125</v>
      </c>
      <c r="G30" s="6">
        <f t="shared" si="15"/>
        <v>1212.2730957253941</v>
      </c>
      <c r="H30" s="6">
        <f t="shared" si="16"/>
        <v>1611.5097044406132</v>
      </c>
      <c r="I30">
        <f t="shared" si="17"/>
        <v>7</v>
      </c>
      <c r="J30" s="3">
        <f t="shared" si="18"/>
        <v>9.7618624982627917</v>
      </c>
      <c r="K30" s="3">
        <f t="shared" si="19"/>
        <v>0.78139642518708263</v>
      </c>
      <c r="M30" s="6">
        <f t="shared" si="25"/>
        <v>721.55124463954655</v>
      </c>
      <c r="N30" s="6">
        <f t="shared" si="20"/>
        <v>959.17894828149213</v>
      </c>
      <c r="O30">
        <v>5</v>
      </c>
      <c r="P30">
        <f t="shared" si="10"/>
        <v>8</v>
      </c>
      <c r="Q30" s="3">
        <f t="shared" si="11"/>
        <v>1.125</v>
      </c>
      <c r="S30" s="6">
        <f t="shared" si="21"/>
        <v>721.55124463954655</v>
      </c>
      <c r="T30" s="6">
        <f t="shared" si="22"/>
        <v>959.17894828149213</v>
      </c>
      <c r="U30">
        <f t="shared" si="23"/>
        <v>5</v>
      </c>
      <c r="V30" s="3">
        <f t="shared" si="24"/>
        <v>5.7619122436538177</v>
      </c>
      <c r="W30" s="3">
        <f t="shared" si="12"/>
        <v>0.10074958494360441</v>
      </c>
    </row>
    <row r="31" spans="1:23">
      <c r="A31" s="6">
        <f t="shared" si="26"/>
        <v>1611.5097044406132</v>
      </c>
      <c r="B31" s="6">
        <f t="shared" si="27"/>
        <v>2072.3945453441443</v>
      </c>
      <c r="C31">
        <v>10</v>
      </c>
      <c r="D31">
        <f t="shared" si="13"/>
        <v>8</v>
      </c>
      <c r="E31" s="3">
        <f t="shared" si="14"/>
        <v>0.5</v>
      </c>
      <c r="G31" s="6">
        <f t="shared" si="15"/>
        <v>1611.5097044406132</v>
      </c>
      <c r="H31" s="6">
        <f t="shared" si="16"/>
        <v>2072.3945453441443</v>
      </c>
      <c r="I31">
        <f t="shared" si="17"/>
        <v>10</v>
      </c>
      <c r="J31" s="3">
        <f t="shared" si="18"/>
        <v>8.8561120908252562</v>
      </c>
      <c r="K31" s="3">
        <f t="shared" si="19"/>
        <v>0.14774875649007693</v>
      </c>
      <c r="M31" s="6">
        <f t="shared" si="25"/>
        <v>959.17894828149213</v>
      </c>
      <c r="N31" s="6">
        <f t="shared" si="20"/>
        <v>1233.5000000000007</v>
      </c>
      <c r="O31">
        <v>6</v>
      </c>
      <c r="P31">
        <f t="shared" si="10"/>
        <v>8</v>
      </c>
      <c r="Q31" s="3">
        <f t="shared" si="11"/>
        <v>0.5</v>
      </c>
      <c r="S31" s="6">
        <f t="shared" si="21"/>
        <v>959.17894828149213</v>
      </c>
      <c r="T31" s="6">
        <f t="shared" si="22"/>
        <v>1233.5000000000007</v>
      </c>
      <c r="U31">
        <f t="shared" si="23"/>
        <v>6</v>
      </c>
      <c r="V31" s="3">
        <f t="shared" si="24"/>
        <v>6.1063913666647416</v>
      </c>
      <c r="W31" s="3">
        <f t="shared" si="12"/>
        <v>1.8536517267110401E-3</v>
      </c>
    </row>
    <row r="32" spans="1:23">
      <c r="A32" s="6">
        <f t="shared" si="26"/>
        <v>2072.3945453441443</v>
      </c>
      <c r="B32" s="6">
        <f t="shared" si="27"/>
        <v>2617.5056132319364</v>
      </c>
      <c r="C32">
        <v>5</v>
      </c>
      <c r="D32">
        <f t="shared" si="13"/>
        <v>8</v>
      </c>
      <c r="E32" s="3">
        <f t="shared" si="14"/>
        <v>1.125</v>
      </c>
      <c r="G32" s="6">
        <f t="shared" si="15"/>
        <v>2072.3945453441443</v>
      </c>
      <c r="H32" s="6">
        <f t="shared" si="16"/>
        <v>2617.5056132319364</v>
      </c>
      <c r="I32">
        <f t="shared" si="17"/>
        <v>5</v>
      </c>
      <c r="J32" s="3">
        <f t="shared" si="18"/>
        <v>7.9043262692067753</v>
      </c>
      <c r="K32" s="3">
        <f t="shared" si="19"/>
        <v>1.0671511765481609</v>
      </c>
      <c r="M32" s="6">
        <f t="shared" si="25"/>
        <v>1233.5000000000007</v>
      </c>
      <c r="N32" s="6">
        <f t="shared" si="20"/>
        <v>1557.9529395959855</v>
      </c>
      <c r="O32">
        <v>6</v>
      </c>
      <c r="P32">
        <f t="shared" si="10"/>
        <v>8</v>
      </c>
      <c r="Q32" s="3">
        <f t="shared" si="11"/>
        <v>0.5</v>
      </c>
      <c r="S32" s="6">
        <f t="shared" si="21"/>
        <v>1233.5000000000007</v>
      </c>
      <c r="T32" s="6">
        <f t="shared" si="22"/>
        <v>1557.9529395959855</v>
      </c>
      <c r="U32">
        <f t="shared" si="23"/>
        <v>6</v>
      </c>
      <c r="V32" s="3">
        <f t="shared" si="24"/>
        <v>6.5350645795145503</v>
      </c>
      <c r="W32" s="3">
        <f t="shared" si="12"/>
        <v>4.3808917382167564E-2</v>
      </c>
    </row>
    <row r="33" spans="1:23">
      <c r="A33" s="6">
        <f t="shared" si="26"/>
        <v>2617.5056132319364</v>
      </c>
      <c r="B33" s="6">
        <f t="shared" si="27"/>
        <v>3284.6676410695377</v>
      </c>
      <c r="C33">
        <v>6</v>
      </c>
      <c r="D33">
        <f t="shared" si="13"/>
        <v>8</v>
      </c>
      <c r="E33" s="3">
        <f t="shared" si="14"/>
        <v>0.5</v>
      </c>
      <c r="G33" s="6">
        <f t="shared" si="15"/>
        <v>2617.5056132319364</v>
      </c>
      <c r="H33" s="6">
        <f t="shared" si="16"/>
        <v>3284.6676410695377</v>
      </c>
      <c r="I33">
        <f t="shared" si="17"/>
        <v>6</v>
      </c>
      <c r="J33" s="3">
        <f t="shared" si="18"/>
        <v>6.8949345343507344</v>
      </c>
      <c r="K33" s="3">
        <f t="shared" si="19"/>
        <v>0.11615887239877672</v>
      </c>
      <c r="M33" s="6">
        <f t="shared" si="25"/>
        <v>1557.9529395959855</v>
      </c>
      <c r="N33" s="6">
        <f t="shared" si="20"/>
        <v>1955.0512446395471</v>
      </c>
      <c r="O33">
        <v>9</v>
      </c>
      <c r="P33">
        <f t="shared" si="10"/>
        <v>8</v>
      </c>
      <c r="Q33" s="3">
        <f t="shared" si="11"/>
        <v>0.125</v>
      </c>
      <c r="S33" s="6">
        <f t="shared" si="21"/>
        <v>1557.9529395959855</v>
      </c>
      <c r="T33" s="6">
        <f t="shared" si="22"/>
        <v>1955.0512446395471</v>
      </c>
      <c r="U33">
        <f t="shared" si="23"/>
        <v>9</v>
      </c>
      <c r="V33" s="3">
        <f t="shared" si="24"/>
        <v>7.0908299609294012</v>
      </c>
      <c r="W33" s="3">
        <f t="shared" si="12"/>
        <v>0.51403435961212751</v>
      </c>
    </row>
    <row r="34" spans="1:23">
      <c r="A34" s="6">
        <f t="shared" si="26"/>
        <v>3284.6676410695377</v>
      </c>
      <c r="B34" s="6">
        <f t="shared" ref="B34:B35" si="28">-C$4*LN(EXP(-B33/C$4)-B$23/F$19)</f>
        <v>4144.7890906882876</v>
      </c>
      <c r="C34">
        <v>6</v>
      </c>
      <c r="D34">
        <f t="shared" si="13"/>
        <v>8</v>
      </c>
      <c r="E34" s="3">
        <f t="shared" si="14"/>
        <v>0.5</v>
      </c>
      <c r="G34" s="6">
        <f t="shared" si="15"/>
        <v>3284.6676410695377</v>
      </c>
      <c r="H34" s="6">
        <f t="shared" si="16"/>
        <v>4144.7890906882876</v>
      </c>
      <c r="I34">
        <f t="shared" si="17"/>
        <v>6</v>
      </c>
      <c r="J34" s="3">
        <f t="shared" si="18"/>
        <v>5.8099726266003753</v>
      </c>
      <c r="K34" s="3">
        <f t="shared" si="19"/>
        <v>6.2152448835701146E-3</v>
      </c>
      <c r="M34" s="6">
        <f t="shared" si="25"/>
        <v>1955.0512446395471</v>
      </c>
      <c r="N34" s="6">
        <f t="shared" si="20"/>
        <v>2467.0000000000014</v>
      </c>
      <c r="O34">
        <v>5</v>
      </c>
      <c r="P34">
        <f t="shared" si="10"/>
        <v>8</v>
      </c>
      <c r="Q34" s="3">
        <f t="shared" si="11"/>
        <v>1.125</v>
      </c>
      <c r="S34" s="6">
        <f t="shared" si="21"/>
        <v>1955.0512446395471</v>
      </c>
      <c r="T34" s="6">
        <f t="shared" si="22"/>
        <v>2467.0000000000014</v>
      </c>
      <c r="U34">
        <f t="shared" si="23"/>
        <v>5</v>
      </c>
      <c r="V34" s="3">
        <f t="shared" si="24"/>
        <v>7.8562271231551133</v>
      </c>
      <c r="W34" s="3">
        <f t="shared" si="12"/>
        <v>1.0384161826231182</v>
      </c>
    </row>
    <row r="35" spans="1:23">
      <c r="A35" s="6">
        <f t="shared" si="26"/>
        <v>4144.7890906882876</v>
      </c>
      <c r="B35" s="6">
        <f t="shared" si="28"/>
        <v>5357.062186413682</v>
      </c>
      <c r="C35">
        <v>3</v>
      </c>
      <c r="D35">
        <f t="shared" si="13"/>
        <v>8</v>
      </c>
      <c r="E35" s="3">
        <f t="shared" si="14"/>
        <v>3.125</v>
      </c>
      <c r="G35" s="6">
        <f t="shared" si="15"/>
        <v>4144.7890906882876</v>
      </c>
      <c r="H35" s="6">
        <f t="shared" si="16"/>
        <v>5357.062186413682</v>
      </c>
      <c r="I35">
        <f t="shared" si="17"/>
        <v>3</v>
      </c>
      <c r="J35" s="10">
        <f t="shared" si="18"/>
        <v>4.6182950648661709</v>
      </c>
      <c r="K35" s="3">
        <f t="shared" si="19"/>
        <v>0.5670661748950192</v>
      </c>
      <c r="M35" s="6">
        <f t="shared" si="25"/>
        <v>2467.0000000000014</v>
      </c>
      <c r="N35" s="6">
        <f t="shared" si="20"/>
        <v>3188.5512446395487</v>
      </c>
      <c r="O35">
        <v>8</v>
      </c>
      <c r="P35">
        <f t="shared" si="10"/>
        <v>8</v>
      </c>
      <c r="Q35" s="3">
        <f t="shared" si="11"/>
        <v>0</v>
      </c>
      <c r="S35" s="6">
        <f t="shared" si="21"/>
        <v>2467.0000000000014</v>
      </c>
      <c r="T35" s="6">
        <f t="shared" si="22"/>
        <v>3188.5512446395487</v>
      </c>
      <c r="U35">
        <f t="shared" si="23"/>
        <v>8</v>
      </c>
      <c r="V35" s="3">
        <f t="shared" si="24"/>
        <v>9.019664964824214</v>
      </c>
      <c r="W35" s="3">
        <f t="shared" si="12"/>
        <v>0.11527220185503075</v>
      </c>
    </row>
    <row r="36" spans="1:23">
      <c r="A36" s="6">
        <f t="shared" si="26"/>
        <v>5357.062186413682</v>
      </c>
      <c r="B36" s="6">
        <f>-C$4*LN(EXP(-B35/C$4)-B$23/F$19)</f>
        <v>7429.4567317578258</v>
      </c>
      <c r="C36">
        <v>4</v>
      </c>
      <c r="D36">
        <f t="shared" si="13"/>
        <v>8</v>
      </c>
      <c r="E36" s="3">
        <f t="shared" si="14"/>
        <v>2</v>
      </c>
      <c r="G36" s="6">
        <f t="shared" si="15"/>
        <v>5357.062186413682</v>
      </c>
      <c r="H36" s="6">
        <f t="shared" si="16"/>
        <v>7429.4567317578258</v>
      </c>
      <c r="I36">
        <f t="shared" si="17"/>
        <v>4</v>
      </c>
      <c r="J36" s="10">
        <f t="shared" si="18"/>
        <v>3.2542718081585633</v>
      </c>
      <c r="K36" s="3">
        <f t="shared" si="19"/>
        <v>0.17088632077778868</v>
      </c>
      <c r="M36" s="6">
        <f t="shared" si="25"/>
        <v>3188.5512446395487</v>
      </c>
      <c r="N36" s="6">
        <f t="shared" si="20"/>
        <v>4422.0512446395514</v>
      </c>
      <c r="O36">
        <v>6</v>
      </c>
      <c r="P36">
        <f t="shared" si="10"/>
        <v>8</v>
      </c>
      <c r="Q36" s="3">
        <f t="shared" si="11"/>
        <v>0.5</v>
      </c>
      <c r="S36" s="6">
        <f t="shared" si="21"/>
        <v>3188.5512446395487</v>
      </c>
      <c r="T36" s="6">
        <f t="shared" si="22"/>
        <v>4422.0512446395514</v>
      </c>
      <c r="U36">
        <f t="shared" si="23"/>
        <v>6</v>
      </c>
      <c r="V36" s="3">
        <f t="shared" si="24"/>
        <v>11.171001813077426</v>
      </c>
      <c r="W36" s="3">
        <f t="shared" si="12"/>
        <v>2.3936313142074233</v>
      </c>
    </row>
    <row r="37" spans="1:23">
      <c r="A37" s="6">
        <f t="shared" si="26"/>
        <v>7429.4567317578258</v>
      </c>
      <c r="B37" s="6"/>
      <c r="C37">
        <v>7</v>
      </c>
      <c r="D37">
        <f t="shared" si="13"/>
        <v>8</v>
      </c>
      <c r="E37" s="3">
        <f t="shared" si="14"/>
        <v>0.125</v>
      </c>
      <c r="G37" s="6">
        <f t="shared" si="15"/>
        <v>7429.4567317578258</v>
      </c>
      <c r="H37" s="6"/>
      <c r="I37">
        <f t="shared" si="17"/>
        <v>7</v>
      </c>
      <c r="J37" s="10">
        <f>(EXP(-G37/D$4))*F$19</f>
        <v>1.4762044993664456</v>
      </c>
      <c r="K37" s="3">
        <f>((I37-J37)^2)/J37</f>
        <v>20.669437564995032</v>
      </c>
      <c r="M37" s="6">
        <f t="shared" si="25"/>
        <v>4422.0512446395514</v>
      </c>
      <c r="N37" s="6"/>
      <c r="O37">
        <v>14</v>
      </c>
      <c r="P37">
        <f t="shared" si="10"/>
        <v>8</v>
      </c>
      <c r="Q37" s="3">
        <f t="shared" si="11"/>
        <v>4.5</v>
      </c>
      <c r="S37" s="6">
        <f t="shared" si="21"/>
        <v>4422.0512446395514</v>
      </c>
      <c r="T37" s="6"/>
      <c r="U37">
        <f>O37</f>
        <v>14</v>
      </c>
      <c r="V37" s="3">
        <f>(EXP(-S37/C$4))*F$19</f>
        <v>21.87444025992675</v>
      </c>
      <c r="W37" s="3">
        <f t="shared" si="12"/>
        <v>2.8346695353274791</v>
      </c>
    </row>
    <row r="39" spans="1:23">
      <c r="C39" s="6">
        <f>SUM(C26:C37)</f>
        <v>96</v>
      </c>
      <c r="D39" s="6">
        <f>SUM(D26:D37)</f>
        <v>96</v>
      </c>
      <c r="E39" s="3">
        <f>SUM(E26:E37)</f>
        <v>23</v>
      </c>
      <c r="I39" s="6">
        <f>SUM(I26:I37)</f>
        <v>96</v>
      </c>
      <c r="J39" s="6">
        <f>SUM(J26:J37)</f>
        <v>96.000000000000014</v>
      </c>
      <c r="K39" s="3">
        <f>SUM(K26:K37)</f>
        <v>27.121793706049736</v>
      </c>
      <c r="O39" s="6">
        <f>SUM(O26:O37)</f>
        <v>96</v>
      </c>
      <c r="P39" s="6">
        <f>SUM(P26:P37)</f>
        <v>96</v>
      </c>
      <c r="Q39" s="3">
        <f>SUM(Q26:Q37)</f>
        <v>10.25</v>
      </c>
      <c r="U39" s="6">
        <f>SUM(U26:U37)</f>
        <v>96</v>
      </c>
      <c r="V39" s="6">
        <f>SUM(V26:V37)</f>
        <v>96</v>
      </c>
      <c r="W39" s="3">
        <f>SUM(W26:W37)</f>
        <v>21.53394861466273</v>
      </c>
    </row>
    <row r="41" spans="1:23">
      <c r="E41" s="9">
        <f>CHIDIST(E39,10)</f>
        <v>1.0746578385058266E-2</v>
      </c>
      <c r="K41" s="9">
        <f>CHIDIST(K39,10)</f>
        <v>2.4912396351074082E-3</v>
      </c>
      <c r="Q41" s="9">
        <f>CHIDIST(Q39,10)</f>
        <v>0.4188406168390103</v>
      </c>
      <c r="W41" s="9">
        <f>CHIDIST(W39,10)</f>
        <v>1.7663105252269842E-2</v>
      </c>
    </row>
    <row r="46" spans="1:23">
      <c r="B46" s="7"/>
      <c r="H46" s="7"/>
      <c r="N46" s="7"/>
    </row>
    <row r="47" spans="1:23">
      <c r="A47" s="6"/>
      <c r="B47" s="6"/>
      <c r="D47" s="6"/>
      <c r="E47" s="3"/>
      <c r="G47" s="6"/>
      <c r="H47" s="6"/>
      <c r="J47" s="3"/>
      <c r="K47" s="3"/>
      <c r="N47" s="6"/>
      <c r="P47" s="3"/>
      <c r="Q47" s="3"/>
    </row>
    <row r="48" spans="1:23">
      <c r="A48" s="6"/>
      <c r="B48" s="6"/>
      <c r="D48" s="6"/>
      <c r="E48" s="3"/>
      <c r="G48" s="6"/>
      <c r="H48" s="6"/>
      <c r="J48" s="3"/>
      <c r="K48" s="3"/>
      <c r="M48" s="6"/>
      <c r="N48" s="6"/>
      <c r="P48" s="3"/>
      <c r="Q48" s="3"/>
    </row>
    <row r="49" spans="1:17">
      <c r="A49" s="6"/>
      <c r="B49" s="6"/>
      <c r="D49" s="6"/>
      <c r="E49" s="3"/>
      <c r="G49" s="6"/>
      <c r="H49" s="6"/>
      <c r="J49" s="3"/>
      <c r="K49" s="3"/>
      <c r="M49" s="6"/>
      <c r="N49" s="6"/>
      <c r="P49" s="3"/>
      <c r="Q49" s="3"/>
    </row>
    <row r="50" spans="1:17">
      <c r="A50" s="6"/>
      <c r="B50" s="6"/>
      <c r="D50" s="6"/>
      <c r="E50" s="3"/>
      <c r="G50" s="6"/>
      <c r="H50" s="6"/>
      <c r="J50" s="3"/>
      <c r="K50" s="3"/>
      <c r="M50" s="6"/>
      <c r="N50" s="6"/>
      <c r="P50" s="3"/>
      <c r="Q50" s="3"/>
    </row>
    <row r="51" spans="1:17">
      <c r="A51" s="6"/>
      <c r="B51" s="6"/>
      <c r="D51" s="6"/>
      <c r="E51" s="3"/>
      <c r="G51" s="6"/>
      <c r="H51" s="6"/>
      <c r="J51" s="3"/>
      <c r="K51" s="3"/>
      <c r="M51" s="6"/>
      <c r="N51" s="6"/>
      <c r="P51" s="3"/>
      <c r="Q51" s="3"/>
    </row>
    <row r="52" spans="1:17">
      <c r="A52" s="6"/>
      <c r="B52" s="6"/>
      <c r="D52" s="6"/>
      <c r="E52" s="3"/>
      <c r="G52" s="6"/>
      <c r="H52" s="6"/>
      <c r="J52" s="3"/>
      <c r="K52" s="3"/>
      <c r="M52" s="6"/>
      <c r="N52" s="6"/>
      <c r="P52" s="3"/>
      <c r="Q52" s="3"/>
    </row>
    <row r="53" spans="1:17">
      <c r="A53" s="6"/>
      <c r="B53" s="6"/>
      <c r="D53" s="6"/>
      <c r="E53" s="3"/>
      <c r="G53" s="6"/>
      <c r="H53" s="6"/>
      <c r="J53" s="3"/>
      <c r="K53" s="3"/>
      <c r="M53" s="6"/>
      <c r="N53" s="6"/>
      <c r="P53" s="3"/>
      <c r="Q53" s="3"/>
    </row>
    <row r="54" spans="1:17">
      <c r="A54" s="6"/>
      <c r="B54" s="6"/>
      <c r="D54" s="6"/>
      <c r="E54" s="3"/>
      <c r="G54" s="6"/>
      <c r="H54" s="6"/>
      <c r="J54" s="10"/>
      <c r="K54" s="3"/>
      <c r="M54" s="6"/>
      <c r="P54" s="3"/>
      <c r="Q54" s="3"/>
    </row>
    <row r="55" spans="1:17">
      <c r="A55" s="6"/>
      <c r="B55" s="6"/>
    </row>
    <row r="56" spans="1:17">
      <c r="A56" s="6"/>
      <c r="B56" s="6"/>
    </row>
    <row r="57" spans="1:17">
      <c r="A57" s="6"/>
      <c r="B57" s="6"/>
      <c r="D57" s="6"/>
      <c r="E57" s="3"/>
      <c r="K57" s="3"/>
      <c r="Q57" s="3"/>
    </row>
    <row r="58" spans="1:17">
      <c r="A58" s="6"/>
      <c r="B58" s="6"/>
    </row>
    <row r="59" spans="1:17">
      <c r="A59" s="6"/>
      <c r="B59" s="6"/>
      <c r="E59" s="9"/>
      <c r="K59" s="9"/>
      <c r="Q59" s="9"/>
    </row>
    <row r="60" spans="1:17">
      <c r="A60" s="6"/>
      <c r="B60" s="6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 data</vt:lpstr>
      <vt:lpstr>Distributions</vt:lpstr>
      <vt:lpstr>Exponential</vt:lpstr>
    </vt:vector>
  </TitlesOfParts>
  <Company>ANU College of Business &amp; Economics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Higgins</dc:creator>
  <cp:lastModifiedBy>Tim Higgins</cp:lastModifiedBy>
  <dcterms:created xsi:type="dcterms:W3CDTF">2013-01-19T06:24:04Z</dcterms:created>
  <dcterms:modified xsi:type="dcterms:W3CDTF">2014-02-21T05:43:25Z</dcterms:modified>
</cp:coreProperties>
</file>