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IRLS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I125" i="1"/>
  <c r="H122"/>
  <c r="K122"/>
  <c r="I122"/>
  <c r="I123"/>
  <c r="I124"/>
  <c r="I126"/>
  <c r="H126" s="1"/>
  <c r="I127"/>
  <c r="I128"/>
  <c r="I129"/>
  <c r="I130"/>
  <c r="H130" s="1"/>
  <c r="I131"/>
  <c r="I132"/>
  <c r="I133"/>
  <c r="I134"/>
  <c r="I135"/>
  <c r="H135" s="1"/>
  <c r="K135" s="1"/>
  <c r="Z135" s="1"/>
  <c r="I136"/>
  <c r="H136" s="1"/>
  <c r="I137"/>
  <c r="I138"/>
  <c r="H138" s="1"/>
  <c r="I139"/>
  <c r="I140"/>
  <c r="I141"/>
  <c r="C135" a="1"/>
  <c r="C137" s="1"/>
  <c r="H127"/>
  <c r="H132"/>
  <c r="K132" s="1"/>
  <c r="W132" s="1"/>
  <c r="H139"/>
  <c r="K139" s="1"/>
  <c r="AD139" s="1"/>
  <c r="H140"/>
  <c r="H134"/>
  <c r="H131"/>
  <c r="K131" s="1"/>
  <c r="V131" s="1"/>
  <c r="H125"/>
  <c r="K125" s="1"/>
  <c r="P125" s="1"/>
  <c r="I98"/>
  <c r="U26" a="1"/>
  <c r="U28" s="1"/>
  <c r="H101"/>
  <c r="I101"/>
  <c r="J101"/>
  <c r="K101"/>
  <c r="J99"/>
  <c r="J100"/>
  <c r="J102"/>
  <c r="J103"/>
  <c r="J104"/>
  <c r="J105"/>
  <c r="J106"/>
  <c r="J107"/>
  <c r="J108"/>
  <c r="J109"/>
  <c r="J110"/>
  <c r="J111"/>
  <c r="J112"/>
  <c r="J113"/>
  <c r="J114"/>
  <c r="J115"/>
  <c r="J116"/>
  <c r="J117"/>
  <c r="J98"/>
  <c r="I76"/>
  <c r="I54"/>
  <c r="I99"/>
  <c r="I100"/>
  <c r="I102"/>
  <c r="I103"/>
  <c r="I104"/>
  <c r="I105"/>
  <c r="I106"/>
  <c r="I107"/>
  <c r="I108"/>
  <c r="I109"/>
  <c r="I110"/>
  <c r="I111"/>
  <c r="I112"/>
  <c r="I113"/>
  <c r="I114"/>
  <c r="I115"/>
  <c r="I116"/>
  <c r="I117"/>
  <c r="J77"/>
  <c r="J76"/>
  <c r="J55"/>
  <c r="J63"/>
  <c r="J54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H76"/>
  <c r="I77"/>
  <c r="H77" s="1"/>
  <c r="I78"/>
  <c r="I79"/>
  <c r="H79" s="1"/>
  <c r="I80"/>
  <c r="I81"/>
  <c r="H81" s="1"/>
  <c r="I82"/>
  <c r="I83"/>
  <c r="H83" s="1"/>
  <c r="I84"/>
  <c r="I85"/>
  <c r="H85" s="1"/>
  <c r="K85" s="1"/>
  <c r="V85" s="1"/>
  <c r="I86"/>
  <c r="I87"/>
  <c r="I88"/>
  <c r="I89"/>
  <c r="H89" s="1"/>
  <c r="K89" s="1"/>
  <c r="Z89" s="1"/>
  <c r="I90"/>
  <c r="I91"/>
  <c r="H91" s="1"/>
  <c r="I92"/>
  <c r="I93"/>
  <c r="H93" s="1"/>
  <c r="K93" s="1"/>
  <c r="AD93" s="1"/>
  <c r="I94"/>
  <c r="I95"/>
  <c r="H86"/>
  <c r="K86" s="1"/>
  <c r="W86" s="1"/>
  <c r="H117"/>
  <c r="H115"/>
  <c r="H114"/>
  <c r="H113"/>
  <c r="H111"/>
  <c r="H110"/>
  <c r="H109"/>
  <c r="H107"/>
  <c r="H106"/>
  <c r="H105"/>
  <c r="H103"/>
  <c r="H102"/>
  <c r="H99"/>
  <c r="H95"/>
  <c r="H92"/>
  <c r="H88"/>
  <c r="K87"/>
  <c r="X87" s="1"/>
  <c r="H87"/>
  <c r="H84"/>
  <c r="H80"/>
  <c r="O26" a="1"/>
  <c r="O28" s="1"/>
  <c r="J32"/>
  <c r="I3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I50"/>
  <c r="I47"/>
  <c r="I40"/>
  <c r="I36"/>
  <c r="I33"/>
  <c r="AF51"/>
  <c r="AE50"/>
  <c r="AD49"/>
  <c r="AC48"/>
  <c r="AB47"/>
  <c r="AA46"/>
  <c r="Z45"/>
  <c r="Y44"/>
  <c r="X43"/>
  <c r="W42"/>
  <c r="V41"/>
  <c r="U40"/>
  <c r="T39"/>
  <c r="S38"/>
  <c r="R37"/>
  <c r="Q36"/>
  <c r="P35"/>
  <c r="O34"/>
  <c r="N33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I51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I34"/>
  <c r="I35"/>
  <c r="I37"/>
  <c r="I38"/>
  <c r="I39"/>
  <c r="I41"/>
  <c r="I42"/>
  <c r="I43"/>
  <c r="I44"/>
  <c r="I45"/>
  <c r="I46"/>
  <c r="I48"/>
  <c r="I49"/>
  <c r="M26" a="1"/>
  <c r="M28" s="1"/>
  <c r="J26" a="1"/>
  <c r="J28" s="1"/>
  <c r="E26" a="1"/>
  <c r="G26" s="1"/>
  <c r="AD20"/>
  <c r="Z16"/>
  <c r="V12"/>
  <c r="R8"/>
  <c r="N4"/>
  <c r="K4"/>
  <c r="K5"/>
  <c r="O5" s="1"/>
  <c r="K6"/>
  <c r="P6" s="1"/>
  <c r="K7"/>
  <c r="Q7" s="1"/>
  <c r="K8"/>
  <c r="K9"/>
  <c r="S9" s="1"/>
  <c r="K10"/>
  <c r="T10" s="1"/>
  <c r="K11"/>
  <c r="U11" s="1"/>
  <c r="K12"/>
  <c r="K13"/>
  <c r="W13" s="1"/>
  <c r="K14"/>
  <c r="X14" s="1"/>
  <c r="K15"/>
  <c r="Y15" s="1"/>
  <c r="K16"/>
  <c r="K17"/>
  <c r="AA17" s="1"/>
  <c r="K18"/>
  <c r="AB18" s="1"/>
  <c r="K19"/>
  <c r="AC19" s="1"/>
  <c r="K20"/>
  <c r="K21"/>
  <c r="AE21" s="1"/>
  <c r="K22"/>
  <c r="AF22" s="1"/>
  <c r="K3"/>
  <c r="M3" s="1"/>
  <c r="I4"/>
  <c r="J4" s="1"/>
  <c r="I5"/>
  <c r="J5" s="1"/>
  <c r="I6"/>
  <c r="J6" s="1"/>
  <c r="I7"/>
  <c r="J7" s="1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3"/>
  <c r="J3" s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3"/>
  <c r="C135" l="1"/>
  <c r="C136"/>
  <c r="K126"/>
  <c r="Q126" s="1"/>
  <c r="K138"/>
  <c r="AC138" s="1"/>
  <c r="K134"/>
  <c r="Y134" s="1"/>
  <c r="M122"/>
  <c r="K127"/>
  <c r="R127" s="1"/>
  <c r="H129"/>
  <c r="K130"/>
  <c r="U130" s="1"/>
  <c r="H133"/>
  <c r="H137"/>
  <c r="H141"/>
  <c r="H124"/>
  <c r="H128"/>
  <c r="H123"/>
  <c r="K136"/>
  <c r="AA136" s="1"/>
  <c r="K140"/>
  <c r="AE140" s="1"/>
  <c r="U26"/>
  <c r="U27"/>
  <c r="K83"/>
  <c r="T83" s="1"/>
  <c r="K107"/>
  <c r="V107" s="1"/>
  <c r="K111"/>
  <c r="Z111" s="1"/>
  <c r="K114"/>
  <c r="AC114" s="1"/>
  <c r="K110"/>
  <c r="Y110" s="1"/>
  <c r="K103"/>
  <c r="R103" s="1"/>
  <c r="K106"/>
  <c r="U106" s="1"/>
  <c r="K102"/>
  <c r="Q102" s="1"/>
  <c r="K115"/>
  <c r="AD115" s="1"/>
  <c r="H100"/>
  <c r="K100" s="1"/>
  <c r="O100" s="1"/>
  <c r="K105"/>
  <c r="T105" s="1"/>
  <c r="H108"/>
  <c r="K108" s="1"/>
  <c r="W108" s="1"/>
  <c r="K109"/>
  <c r="X109" s="1"/>
  <c r="H112"/>
  <c r="K112" s="1"/>
  <c r="AA112" s="1"/>
  <c r="K113"/>
  <c r="AB113" s="1"/>
  <c r="H116"/>
  <c r="K116" s="1"/>
  <c r="AE116" s="1"/>
  <c r="K117"/>
  <c r="AF117" s="1"/>
  <c r="H98"/>
  <c r="K98" s="1"/>
  <c r="M98" s="1"/>
  <c r="K99"/>
  <c r="N99" s="1"/>
  <c r="P101"/>
  <c r="H104"/>
  <c r="K104" s="1"/>
  <c r="S104" s="1"/>
  <c r="K84"/>
  <c r="U84" s="1"/>
  <c r="K92"/>
  <c r="AC92" s="1"/>
  <c r="K81"/>
  <c r="R81" s="1"/>
  <c r="K88"/>
  <c r="Y88" s="1"/>
  <c r="K80"/>
  <c r="Q80" s="1"/>
  <c r="K76"/>
  <c r="M76" s="1"/>
  <c r="D78" s="1" a="1"/>
  <c r="F78" s="1"/>
  <c r="K79"/>
  <c r="P79" s="1"/>
  <c r="H90"/>
  <c r="K90" s="1"/>
  <c r="AA90" s="1"/>
  <c r="K91"/>
  <c r="AB91" s="1"/>
  <c r="H94"/>
  <c r="K94" s="1"/>
  <c r="AE94" s="1"/>
  <c r="K95"/>
  <c r="AF95" s="1"/>
  <c r="H78"/>
  <c r="K78" s="1"/>
  <c r="O78" s="1"/>
  <c r="H82"/>
  <c r="K82" s="1"/>
  <c r="S82" s="1"/>
  <c r="K77"/>
  <c r="N77" s="1"/>
  <c r="O26"/>
  <c r="O27"/>
  <c r="M26"/>
  <c r="M27"/>
  <c r="J26"/>
  <c r="J27"/>
  <c r="G28"/>
  <c r="F27"/>
  <c r="E26"/>
  <c r="E27"/>
  <c r="G27"/>
  <c r="F26"/>
  <c r="F28"/>
  <c r="E28"/>
  <c r="H32"/>
  <c r="K32" s="1"/>
  <c r="M32" s="1"/>
  <c r="K128" l="1"/>
  <c r="S128" s="1"/>
  <c r="K133"/>
  <c r="X133" s="1"/>
  <c r="K123"/>
  <c r="N123" s="1"/>
  <c r="D124" s="1" a="1"/>
  <c r="K137"/>
  <c r="AB137" s="1"/>
  <c r="K141"/>
  <c r="AF141" s="1"/>
  <c r="K129"/>
  <c r="T129" s="1"/>
  <c r="K124"/>
  <c r="O124" s="1"/>
  <c r="E78"/>
  <c r="F80"/>
  <c r="D80"/>
  <c r="D78"/>
  <c r="E80"/>
  <c r="E79"/>
  <c r="F79"/>
  <c r="D79"/>
  <c r="D83" a="1"/>
  <c r="D100" a="1"/>
  <c r="D105" a="1"/>
  <c r="I56"/>
  <c r="I60"/>
  <c r="I64"/>
  <c r="I68"/>
  <c r="I72"/>
  <c r="I55"/>
  <c r="I59"/>
  <c r="I63"/>
  <c r="I67"/>
  <c r="I71"/>
  <c r="I58"/>
  <c r="I62"/>
  <c r="I66"/>
  <c r="I70"/>
  <c r="I57"/>
  <c r="I61"/>
  <c r="I65"/>
  <c r="I69"/>
  <c r="I73"/>
  <c r="D39" a="1"/>
  <c r="D34" a="1"/>
  <c r="E126" l="1"/>
  <c r="D125"/>
  <c r="F126"/>
  <c r="E125"/>
  <c r="D124"/>
  <c r="D126"/>
  <c r="F124"/>
  <c r="F125"/>
  <c r="E124"/>
  <c r="S26" a="1"/>
  <c r="E102"/>
  <c r="D101"/>
  <c r="F102"/>
  <c r="E101"/>
  <c r="D100"/>
  <c r="F101"/>
  <c r="E100"/>
  <c r="D102"/>
  <c r="F100"/>
  <c r="D105"/>
  <c r="D106"/>
  <c r="D107"/>
  <c r="D83"/>
  <c r="D84"/>
  <c r="D85"/>
  <c r="H54"/>
  <c r="K54" s="1"/>
  <c r="M54" s="1"/>
  <c r="D41"/>
  <c r="D40"/>
  <c r="D39"/>
  <c r="F35"/>
  <c r="D36"/>
  <c r="F34"/>
  <c r="E34"/>
  <c r="D34"/>
  <c r="D35"/>
  <c r="E35"/>
  <c r="E36"/>
  <c r="F36"/>
  <c r="E135" l="1"/>
  <c r="F135"/>
  <c r="E137"/>
  <c r="F137"/>
  <c r="E136"/>
  <c r="F136"/>
  <c r="S28"/>
  <c r="S27"/>
  <c r="S26"/>
  <c r="H55"/>
  <c r="H57"/>
  <c r="J57" s="1"/>
  <c r="H61"/>
  <c r="J61" s="1"/>
  <c r="H65"/>
  <c r="J65" s="1"/>
  <c r="H69"/>
  <c r="J69" s="1"/>
  <c r="H73"/>
  <c r="J73" s="1"/>
  <c r="H60" l="1"/>
  <c r="H71"/>
  <c r="K69"/>
  <c r="AB69" s="1"/>
  <c r="H68"/>
  <c r="H63"/>
  <c r="K65"/>
  <c r="X65" s="1"/>
  <c r="H70"/>
  <c r="K55"/>
  <c r="N55" s="1"/>
  <c r="H64"/>
  <c r="H58"/>
  <c r="H59"/>
  <c r="K73"/>
  <c r="AF73" s="1"/>
  <c r="K57"/>
  <c r="P57" s="1"/>
  <c r="H62"/>
  <c r="H72"/>
  <c r="H56"/>
  <c r="K56" s="1"/>
  <c r="K61"/>
  <c r="T61" s="1"/>
  <c r="H66"/>
  <c r="H67"/>
  <c r="D61" l="1" a="1"/>
  <c r="D56" a="1"/>
  <c r="O56"/>
  <c r="J56"/>
  <c r="K64"/>
  <c r="W64" s="1"/>
  <c r="J64"/>
  <c r="K63"/>
  <c r="V63" s="1"/>
  <c r="K60"/>
  <c r="S60" s="1"/>
  <c r="J60"/>
  <c r="K71"/>
  <c r="AD71" s="1"/>
  <c r="J71"/>
  <c r="K66"/>
  <c r="Y66" s="1"/>
  <c r="J66"/>
  <c r="K62"/>
  <c r="U62" s="1"/>
  <c r="J62"/>
  <c r="K58"/>
  <c r="Q58" s="1"/>
  <c r="J58"/>
  <c r="K70"/>
  <c r="AC70" s="1"/>
  <c r="J70"/>
  <c r="K67"/>
  <c r="Z67" s="1"/>
  <c r="J67"/>
  <c r="K72"/>
  <c r="AE72" s="1"/>
  <c r="J72"/>
  <c r="K59"/>
  <c r="R59" s="1"/>
  <c r="J59"/>
  <c r="K68"/>
  <c r="AA68" s="1"/>
  <c r="J68"/>
  <c r="D63" l="1"/>
  <c r="D62"/>
  <c r="D61"/>
  <c r="F56"/>
  <c r="D57"/>
  <c r="F57"/>
  <c r="E58"/>
  <c r="D56"/>
  <c r="E57"/>
  <c r="D58"/>
  <c r="F58"/>
  <c r="E56"/>
  <c r="Q26" l="1" a="1"/>
  <c r="Q28" l="1"/>
  <c r="Q27"/>
  <c r="Q26"/>
</calcChain>
</file>

<file path=xl/sharedStrings.xml><?xml version="1.0" encoding="utf-8"?>
<sst xmlns="http://schemas.openxmlformats.org/spreadsheetml/2006/main" count="61" uniqueCount="25">
  <si>
    <t>U</t>
  </si>
  <si>
    <t>eta</t>
  </si>
  <si>
    <t>X</t>
  </si>
  <si>
    <t>Initial estimates</t>
  </si>
  <si>
    <t>mu</t>
  </si>
  <si>
    <t>Z</t>
  </si>
  <si>
    <t>W</t>
  </si>
  <si>
    <t>Wi</t>
  </si>
  <si>
    <t>inv(U(t) * W * U)</t>
  </si>
  <si>
    <t>U(t) * W * Z</t>
  </si>
  <si>
    <t>inv(U(t) * W * U) * U(t) * W * Z</t>
  </si>
  <si>
    <t>(int)</t>
  </si>
  <si>
    <t>b0</t>
  </si>
  <si>
    <t>b1</t>
  </si>
  <si>
    <t>b2</t>
  </si>
  <si>
    <t>First iteration</t>
  </si>
  <si>
    <t>2nd iteration</t>
  </si>
  <si>
    <t>Subsequent iterations</t>
  </si>
  <si>
    <t>3rd iteration</t>
  </si>
  <si>
    <t>4th iteration</t>
  </si>
  <si>
    <t>5th iteration</t>
  </si>
  <si>
    <t>Final values</t>
  </si>
  <si>
    <t>95% CI</t>
  </si>
  <si>
    <t>Var(beta)</t>
  </si>
  <si>
    <t>=inv(U(t) * W * U)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</si>
</sst>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8" formatCode="_-* #,##0.00000_-;\-* #,##0.00000_-;_-* &quot;-&quot;??_-;_-@_-"/>
    <numFmt numFmtId="169" formatCode="_-* #,##0.000000_-;\-* #,##0.000000_-;_-* &quot;-&quot;??_-;_-@_-"/>
    <numFmt numFmtId="171" formatCode="_-* #,##0.00000000_-;\-* #,##0.00000000_-;_-* &quot;-&quot;??_-;_-@_-"/>
    <numFmt numFmtId="173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73" fontId="0" fillId="0" borderId="0" xfId="1" applyNumberFormat="1" applyFont="1"/>
    <xf numFmtId="1" fontId="0" fillId="0" borderId="0" xfId="0" applyNumberFormat="1"/>
    <xf numFmtId="171" fontId="0" fillId="2" borderId="0" xfId="1" applyNumberFormat="1" applyFont="1" applyFill="1"/>
    <xf numFmtId="0" fontId="0" fillId="2" borderId="0" xfId="0" applyFill="1"/>
    <xf numFmtId="43" fontId="0" fillId="0" borderId="0" xfId="0" applyNumberFormat="1"/>
    <xf numFmtId="168" fontId="0" fillId="0" borderId="0" xfId="0" applyNumberFormat="1"/>
    <xf numFmtId="173" fontId="0" fillId="0" borderId="0" xfId="0" applyNumberFormat="1"/>
    <xf numFmtId="169" fontId="0" fillId="0" borderId="0" xfId="0" applyNumberFormat="1"/>
    <xf numFmtId="171" fontId="0" fillId="3" borderId="0" xfId="1" applyNumberFormat="1" applyFont="1" applyFill="1"/>
    <xf numFmtId="0" fontId="0" fillId="3" borderId="0" xfId="0" applyFill="1"/>
    <xf numFmtId="169" fontId="0" fillId="3" borderId="0" xfId="0" applyNumberFormat="1" applyFill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topLeftCell="A112" workbookViewId="0">
      <selection activeCell="G144" sqref="G144"/>
    </sheetView>
  </sheetViews>
  <sheetFormatPr defaultRowHeight="15"/>
  <cols>
    <col min="3" max="3" width="12" bestFit="1" customWidth="1"/>
    <col min="4" max="4" width="12.7109375" bestFit="1" customWidth="1"/>
    <col min="5" max="6" width="12.85546875" bestFit="1" customWidth="1"/>
    <col min="7" max="7" width="12.7109375" bestFit="1" customWidth="1"/>
    <col min="8" max="8" width="9.5703125" bestFit="1" customWidth="1"/>
    <col min="9" max="9" width="9.85546875" customWidth="1"/>
    <col min="10" max="10" width="12.85546875" bestFit="1" customWidth="1"/>
    <col min="11" max="11" width="14.28515625" bestFit="1" customWidth="1"/>
    <col min="12" max="12" width="14.7109375" customWidth="1"/>
    <col min="13" max="13" width="12" bestFit="1" customWidth="1"/>
    <col min="14" max="14" width="9.42578125" customWidth="1"/>
    <col min="15" max="15" width="12" bestFit="1" customWidth="1"/>
    <col min="16" max="16" width="9.42578125" customWidth="1"/>
    <col min="17" max="17" width="11.85546875" customWidth="1"/>
    <col min="18" max="18" width="9.42578125" customWidth="1"/>
    <col min="19" max="19" width="13.28515625" customWidth="1"/>
    <col min="20" max="20" width="9.42578125" customWidth="1"/>
    <col min="21" max="21" width="12" bestFit="1" customWidth="1"/>
    <col min="22" max="32" width="9.42578125" customWidth="1"/>
  </cols>
  <sheetData>
    <row r="1" spans="1:32">
      <c r="A1" t="s">
        <v>0</v>
      </c>
      <c r="H1" t="s">
        <v>3</v>
      </c>
    </row>
    <row r="2" spans="1:32">
      <c r="A2" t="s">
        <v>11</v>
      </c>
      <c r="F2" t="s">
        <v>2</v>
      </c>
      <c r="H2" t="s">
        <v>4</v>
      </c>
      <c r="I2" t="s">
        <v>1</v>
      </c>
      <c r="J2" t="s">
        <v>5</v>
      </c>
      <c r="K2" t="s">
        <v>7</v>
      </c>
      <c r="M2" t="s">
        <v>6</v>
      </c>
    </row>
    <row r="3" spans="1:32">
      <c r="A3">
        <v>1</v>
      </c>
      <c r="B3">
        <v>1</v>
      </c>
      <c r="C3">
        <v>25</v>
      </c>
      <c r="E3" s="5"/>
      <c r="F3">
        <v>468.14</v>
      </c>
      <c r="H3">
        <f>F3</f>
        <v>468.14</v>
      </c>
      <c r="I3">
        <f>1/F3</f>
        <v>2.1361131285512884E-3</v>
      </c>
      <c r="J3">
        <f>I3</f>
        <v>2.1361131285512884E-3</v>
      </c>
      <c r="K3">
        <f>F3^2</f>
        <v>219155.05959999998</v>
      </c>
      <c r="M3" s="2">
        <f>K3</f>
        <v>219155.05959999998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>
      <c r="A4">
        <v>1</v>
      </c>
      <c r="B4">
        <v>1</v>
      </c>
      <c r="C4">
        <v>30</v>
      </c>
      <c r="E4" s="5"/>
      <c r="F4">
        <v>161.12</v>
      </c>
      <c r="H4">
        <f t="shared" ref="H4:H22" si="0">F4</f>
        <v>161.12</v>
      </c>
      <c r="I4">
        <f t="shared" ref="I4:I22" si="1">1/F4</f>
        <v>6.2065541211519361E-3</v>
      </c>
      <c r="J4">
        <f t="shared" ref="J4:J22" si="2">I4</f>
        <v>6.2065541211519361E-3</v>
      </c>
      <c r="K4">
        <f t="shared" ref="K4:K22" si="3">F4^2</f>
        <v>25959.654400000003</v>
      </c>
      <c r="M4">
        <v>0</v>
      </c>
      <c r="N4" s="2">
        <f>K4</f>
        <v>25959.654400000003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>
      <c r="A5">
        <v>1</v>
      </c>
      <c r="B5">
        <v>1</v>
      </c>
      <c r="C5">
        <v>30</v>
      </c>
      <c r="E5" s="5"/>
      <c r="F5">
        <v>1750.33</v>
      </c>
      <c r="H5">
        <f t="shared" si="0"/>
        <v>1750.33</v>
      </c>
      <c r="I5">
        <f t="shared" si="1"/>
        <v>5.7132083664223319E-4</v>
      </c>
      <c r="J5">
        <f t="shared" si="2"/>
        <v>5.7132083664223319E-4</v>
      </c>
      <c r="K5">
        <f t="shared" si="3"/>
        <v>3063655.1088999999</v>
      </c>
      <c r="M5">
        <v>0</v>
      </c>
      <c r="N5" s="2">
        <v>0</v>
      </c>
      <c r="O5" s="2">
        <f>K5</f>
        <v>3063655.1088999999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>
      <c r="A6">
        <v>1</v>
      </c>
      <c r="B6">
        <v>1</v>
      </c>
      <c r="C6">
        <v>35</v>
      </c>
      <c r="E6" s="5"/>
      <c r="F6">
        <v>1069.81</v>
      </c>
      <c r="H6">
        <f t="shared" si="0"/>
        <v>1069.81</v>
      </c>
      <c r="I6">
        <f t="shared" si="1"/>
        <v>9.3474542208429542E-4</v>
      </c>
      <c r="J6">
        <f t="shared" si="2"/>
        <v>9.3474542208429542E-4</v>
      </c>
      <c r="K6">
        <f t="shared" si="3"/>
        <v>1144493.4360999998</v>
      </c>
      <c r="M6">
        <v>0</v>
      </c>
      <c r="N6" s="2">
        <v>0</v>
      </c>
      <c r="O6" s="2">
        <v>0</v>
      </c>
      <c r="P6" s="2">
        <f>K6</f>
        <v>1144493.4360999998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>
      <c r="A7">
        <v>1</v>
      </c>
      <c r="B7">
        <v>1</v>
      </c>
      <c r="C7">
        <v>40</v>
      </c>
      <c r="E7" s="5"/>
      <c r="F7">
        <v>1099.6500000000001</v>
      </c>
      <c r="H7">
        <f t="shared" si="0"/>
        <v>1099.6500000000001</v>
      </c>
      <c r="I7">
        <f t="shared" si="1"/>
        <v>9.0938025735461277E-4</v>
      </c>
      <c r="J7">
        <f t="shared" si="2"/>
        <v>9.0938025735461277E-4</v>
      </c>
      <c r="K7">
        <f t="shared" si="3"/>
        <v>1209230.1225000003</v>
      </c>
      <c r="M7">
        <v>0</v>
      </c>
      <c r="N7" s="2">
        <v>0</v>
      </c>
      <c r="O7" s="2">
        <v>0</v>
      </c>
      <c r="P7" s="2">
        <v>0</v>
      </c>
      <c r="Q7" s="2">
        <f>K7</f>
        <v>1209230.1225000003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>
      <c r="A8">
        <v>1</v>
      </c>
      <c r="B8">
        <v>1</v>
      </c>
      <c r="C8">
        <v>40</v>
      </c>
      <c r="E8" s="5"/>
      <c r="F8">
        <v>2313.5500000000002</v>
      </c>
      <c r="H8">
        <f t="shared" si="0"/>
        <v>2313.5500000000002</v>
      </c>
      <c r="I8">
        <f t="shared" si="1"/>
        <v>4.3223617384538911E-4</v>
      </c>
      <c r="J8">
        <f t="shared" si="2"/>
        <v>4.3223617384538911E-4</v>
      </c>
      <c r="K8">
        <f t="shared" si="3"/>
        <v>5352513.602500001</v>
      </c>
      <c r="M8">
        <v>0</v>
      </c>
      <c r="N8" s="2">
        <v>0</v>
      </c>
      <c r="O8" s="2">
        <v>0</v>
      </c>
      <c r="P8" s="2">
        <v>0</v>
      </c>
      <c r="Q8" s="2">
        <v>0</v>
      </c>
      <c r="R8" s="2">
        <f>K8</f>
        <v>5352513.602500001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>
      <c r="A9">
        <v>1</v>
      </c>
      <c r="B9">
        <v>1</v>
      </c>
      <c r="C9">
        <v>45</v>
      </c>
      <c r="E9" s="5"/>
      <c r="F9">
        <v>777.91</v>
      </c>
      <c r="H9">
        <f t="shared" si="0"/>
        <v>777.91</v>
      </c>
      <c r="I9">
        <f t="shared" si="1"/>
        <v>1.2854957514365415E-3</v>
      </c>
      <c r="J9">
        <f t="shared" si="2"/>
        <v>1.2854957514365415E-3</v>
      </c>
      <c r="K9">
        <f t="shared" si="3"/>
        <v>605143.96809999994</v>
      </c>
      <c r="M9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f>K9</f>
        <v>605143.96809999994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>
      <c r="A10">
        <v>1</v>
      </c>
      <c r="B10">
        <v>1</v>
      </c>
      <c r="C10">
        <v>50</v>
      </c>
      <c r="E10" s="5"/>
      <c r="F10">
        <v>546.26</v>
      </c>
      <c r="H10">
        <f t="shared" si="0"/>
        <v>546.26</v>
      </c>
      <c r="I10">
        <f t="shared" si="1"/>
        <v>1.8306301028814119E-3</v>
      </c>
      <c r="J10">
        <f t="shared" si="2"/>
        <v>1.8306301028814119E-3</v>
      </c>
      <c r="K10">
        <f t="shared" si="3"/>
        <v>298399.98759999999</v>
      </c>
      <c r="M10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f>K10</f>
        <v>298399.98759999999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>
        <v>1</v>
      </c>
      <c r="B11">
        <v>2</v>
      </c>
      <c r="C11">
        <v>20</v>
      </c>
      <c r="E11" s="5"/>
      <c r="F11">
        <v>373.32</v>
      </c>
      <c r="H11">
        <f t="shared" si="0"/>
        <v>373.32</v>
      </c>
      <c r="I11">
        <f t="shared" si="1"/>
        <v>2.678667095253402E-3</v>
      </c>
      <c r="J11">
        <f t="shared" si="2"/>
        <v>2.678667095253402E-3</v>
      </c>
      <c r="K11">
        <f t="shared" si="3"/>
        <v>139367.8224</v>
      </c>
      <c r="M1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f>K11</f>
        <v>139367.8224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>
      <c r="A12">
        <v>1</v>
      </c>
      <c r="B12">
        <v>2</v>
      </c>
      <c r="C12">
        <v>30</v>
      </c>
      <c r="E12" s="5"/>
      <c r="F12">
        <v>2021.32</v>
      </c>
      <c r="H12">
        <f t="shared" si="0"/>
        <v>2021.32</v>
      </c>
      <c r="I12">
        <f t="shared" si="1"/>
        <v>4.9472621851067626E-4</v>
      </c>
      <c r="J12">
        <f t="shared" si="2"/>
        <v>4.9472621851067626E-4</v>
      </c>
      <c r="K12">
        <f t="shared" si="3"/>
        <v>4085734.5423999997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f>K12</f>
        <v>4085734.5423999997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>
      <c r="A13">
        <v>1</v>
      </c>
      <c r="B13">
        <v>2</v>
      </c>
      <c r="C13">
        <v>30</v>
      </c>
      <c r="E13" s="5"/>
      <c r="F13">
        <v>481.94</v>
      </c>
      <c r="H13">
        <f t="shared" si="0"/>
        <v>481.94</v>
      </c>
      <c r="I13">
        <f t="shared" si="1"/>
        <v>2.0749470888492346E-3</v>
      </c>
      <c r="J13">
        <f t="shared" si="2"/>
        <v>2.0749470888492346E-3</v>
      </c>
      <c r="K13">
        <f t="shared" si="3"/>
        <v>232266.1636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>K13</f>
        <v>232266.1636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>
      <c r="A14">
        <v>1</v>
      </c>
      <c r="B14">
        <v>2</v>
      </c>
      <c r="C14">
        <v>40</v>
      </c>
      <c r="E14" s="5"/>
      <c r="F14">
        <v>346.53</v>
      </c>
      <c r="H14">
        <f t="shared" si="0"/>
        <v>346.53</v>
      </c>
      <c r="I14">
        <f t="shared" si="1"/>
        <v>2.8857530372550719E-3</v>
      </c>
      <c r="J14">
        <f t="shared" si="2"/>
        <v>2.8857530372550719E-3</v>
      </c>
      <c r="K14">
        <f t="shared" si="3"/>
        <v>120083.04089999998</v>
      </c>
      <c r="M14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f>K14</f>
        <v>120083.04089999998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>
      <c r="A15">
        <v>1</v>
      </c>
      <c r="B15">
        <v>2</v>
      </c>
      <c r="C15">
        <v>55</v>
      </c>
      <c r="E15" s="5"/>
      <c r="F15">
        <v>244.26</v>
      </c>
      <c r="H15">
        <f t="shared" si="0"/>
        <v>244.26</v>
      </c>
      <c r="I15">
        <f t="shared" si="1"/>
        <v>4.0939981986407928E-3</v>
      </c>
      <c r="J15">
        <f t="shared" si="2"/>
        <v>4.0939981986407928E-3</v>
      </c>
      <c r="K15">
        <f t="shared" si="3"/>
        <v>59662.947599999992</v>
      </c>
      <c r="M15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f>K15</f>
        <v>59662.947599999992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>
      <c r="A16">
        <v>1</v>
      </c>
      <c r="B16">
        <v>3</v>
      </c>
      <c r="C16">
        <v>20</v>
      </c>
      <c r="E16" s="5"/>
      <c r="F16">
        <v>4644.47</v>
      </c>
      <c r="H16">
        <f t="shared" si="0"/>
        <v>4644.47</v>
      </c>
      <c r="I16">
        <f t="shared" si="1"/>
        <v>2.1530982006558335E-4</v>
      </c>
      <c r="J16">
        <f t="shared" si="2"/>
        <v>2.1530982006558335E-4</v>
      </c>
      <c r="K16">
        <f t="shared" si="3"/>
        <v>21571101.580900002</v>
      </c>
      <c r="M16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f>K16</f>
        <v>21571101.580900002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>
      <c r="A17">
        <v>1</v>
      </c>
      <c r="B17">
        <v>3</v>
      </c>
      <c r="C17">
        <v>25</v>
      </c>
      <c r="E17" s="5"/>
      <c r="F17">
        <v>479.58</v>
      </c>
      <c r="H17">
        <f t="shared" si="0"/>
        <v>479.58</v>
      </c>
      <c r="I17">
        <f t="shared" si="1"/>
        <v>2.0851578464489763E-3</v>
      </c>
      <c r="J17">
        <f t="shared" si="2"/>
        <v>2.0851578464489763E-3</v>
      </c>
      <c r="K17">
        <f t="shared" si="3"/>
        <v>229996.97639999999</v>
      </c>
      <c r="M17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f>K17</f>
        <v>229996.97639999999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>
      <c r="A18">
        <v>1</v>
      </c>
      <c r="B18">
        <v>3</v>
      </c>
      <c r="C18">
        <v>25</v>
      </c>
      <c r="E18" s="5"/>
      <c r="F18">
        <v>3281.24</v>
      </c>
      <c r="H18">
        <f t="shared" si="0"/>
        <v>3281.24</v>
      </c>
      <c r="I18">
        <f t="shared" si="1"/>
        <v>3.0476283356292136E-4</v>
      </c>
      <c r="J18">
        <f t="shared" si="2"/>
        <v>3.0476283356292136E-4</v>
      </c>
      <c r="K18">
        <f t="shared" si="3"/>
        <v>10766535.937599998</v>
      </c>
      <c r="M18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f>K18</f>
        <v>10766535.937599998</v>
      </c>
      <c r="AC18" s="2">
        <v>0</v>
      </c>
      <c r="AD18" s="2">
        <v>0</v>
      </c>
      <c r="AE18" s="2">
        <v>0</v>
      </c>
      <c r="AF18" s="2">
        <v>0</v>
      </c>
    </row>
    <row r="19" spans="1:32">
      <c r="A19">
        <v>1</v>
      </c>
      <c r="B19">
        <v>8</v>
      </c>
      <c r="C19">
        <v>25</v>
      </c>
      <c r="E19" s="5"/>
      <c r="F19">
        <v>475.53</v>
      </c>
      <c r="H19">
        <f t="shared" si="0"/>
        <v>475.53</v>
      </c>
      <c r="I19">
        <f t="shared" si="1"/>
        <v>2.1029167455260448E-3</v>
      </c>
      <c r="J19">
        <f t="shared" si="2"/>
        <v>2.1029167455260448E-3</v>
      </c>
      <c r="K19">
        <f t="shared" si="3"/>
        <v>226128.78089999998</v>
      </c>
      <c r="M19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f>K19</f>
        <v>226128.78089999998</v>
      </c>
      <c r="AD19" s="2">
        <v>0</v>
      </c>
      <c r="AE19" s="2">
        <v>0</v>
      </c>
      <c r="AF19" s="2">
        <v>0</v>
      </c>
    </row>
    <row r="20" spans="1:32">
      <c r="A20">
        <v>1</v>
      </c>
      <c r="B20">
        <v>9</v>
      </c>
      <c r="C20">
        <v>50</v>
      </c>
      <c r="E20" s="5"/>
      <c r="F20">
        <v>473.03</v>
      </c>
      <c r="H20">
        <f t="shared" si="0"/>
        <v>473.03</v>
      </c>
      <c r="I20">
        <f t="shared" si="1"/>
        <v>2.1140308225693931E-3</v>
      </c>
      <c r="J20">
        <f t="shared" si="2"/>
        <v>2.1140308225693931E-3</v>
      </c>
      <c r="K20">
        <f t="shared" si="3"/>
        <v>223757.38089999996</v>
      </c>
      <c r="M20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f>K20</f>
        <v>223757.38089999996</v>
      </c>
      <c r="AE20" s="2">
        <v>0</v>
      </c>
      <c r="AF20" s="2">
        <v>0</v>
      </c>
    </row>
    <row r="21" spans="1:32">
      <c r="A21">
        <v>1</v>
      </c>
      <c r="B21">
        <v>10</v>
      </c>
      <c r="C21">
        <v>50</v>
      </c>
      <c r="E21" s="5"/>
      <c r="F21">
        <v>390.91</v>
      </c>
      <c r="H21">
        <f t="shared" si="0"/>
        <v>390.91</v>
      </c>
      <c r="I21">
        <f t="shared" si="1"/>
        <v>2.5581335857358472E-3</v>
      </c>
      <c r="J21">
        <f t="shared" si="2"/>
        <v>2.5581335857358472E-3</v>
      </c>
      <c r="K21">
        <f t="shared" si="3"/>
        <v>152810.62810000003</v>
      </c>
      <c r="M21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f>K21</f>
        <v>152810.62810000003</v>
      </c>
      <c r="AF21" s="2">
        <v>0</v>
      </c>
    </row>
    <row r="22" spans="1:32">
      <c r="A22">
        <v>1</v>
      </c>
      <c r="B22">
        <v>10</v>
      </c>
      <c r="C22">
        <v>55</v>
      </c>
      <c r="E22" s="5"/>
      <c r="F22">
        <v>561.98</v>
      </c>
      <c r="H22">
        <f t="shared" si="0"/>
        <v>561.98</v>
      </c>
      <c r="I22">
        <f t="shared" si="1"/>
        <v>1.7794227552581942E-3</v>
      </c>
      <c r="J22">
        <f t="shared" si="2"/>
        <v>1.7794227552581942E-3</v>
      </c>
      <c r="K22">
        <f t="shared" si="3"/>
        <v>315821.52040000004</v>
      </c>
      <c r="M2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f>K22</f>
        <v>315821.52040000004</v>
      </c>
    </row>
    <row r="25" spans="1:32">
      <c r="B25" t="s">
        <v>15</v>
      </c>
      <c r="D25" t="s">
        <v>8</v>
      </c>
      <c r="I25" t="s">
        <v>9</v>
      </c>
      <c r="L25" t="s">
        <v>10</v>
      </c>
      <c r="O25" t="s">
        <v>16</v>
      </c>
      <c r="Q25" t="s">
        <v>18</v>
      </c>
      <c r="S25" t="s">
        <v>19</v>
      </c>
      <c r="U25" t="s">
        <v>20</v>
      </c>
    </row>
    <row r="26" spans="1:32">
      <c r="E26">
        <f t="array" ref="E26:G28">MINVERSE(MMULT(MMULT(TRANSPOSE(A3:C22),M3:AF22),A3:C22))</f>
        <v>4.4118435421953585E-7</v>
      </c>
      <c r="F26">
        <v>-5.3026898884239197E-8</v>
      </c>
      <c r="G26">
        <v>-1.0756570212309162E-8</v>
      </c>
      <c r="J26">
        <f t="array" ref="J26:J28">MMULT(MMULT(TRANSPOSE(A3:C22),M3:AF22),J3:J22)</f>
        <v>21960.879999999997</v>
      </c>
      <c r="L26" t="s">
        <v>12</v>
      </c>
      <c r="M26" s="3">
        <f t="array" ref="M26:M28">MMULT(E26:G28,J26:J28)</f>
        <v>-7.8454165951338112E-4</v>
      </c>
      <c r="O26" s="3">
        <f t="array" ref="O26:O28">MMULT(D34:F36,D39:D41)</f>
        <v>-7.5825658691536929E-4</v>
      </c>
      <c r="Q26" s="3">
        <f t="array" ref="Q26:Q28">MMULT(D56:F58,D61:D63)</f>
        <v>-5.5238986078072136E-4</v>
      </c>
      <c r="S26" s="3">
        <f t="array" ref="S26:S28">MMULT(D78:F80,D83:D85)</f>
        <v>-4.396131670616997E-4</v>
      </c>
      <c r="U26" s="9">
        <f t="array" ref="U26:U28">MMULT(D100:F102,D105:D107)</f>
        <v>-4.2628497115630888E-4</v>
      </c>
    </row>
    <row r="27" spans="1:32">
      <c r="E27">
        <v>-5.3026898884239197E-8</v>
      </c>
      <c r="F27">
        <v>1.3972025442512917E-8</v>
      </c>
      <c r="G27">
        <v>6.5602298209263482E-10</v>
      </c>
      <c r="J27">
        <v>57927.789999999994</v>
      </c>
      <c r="L27" t="s">
        <v>13</v>
      </c>
      <c r="M27" s="3">
        <v>9.6261295341707625E-5</v>
      </c>
      <c r="O27" s="3">
        <v>8.1327278232036574E-5</v>
      </c>
      <c r="Q27" s="3">
        <v>5.7564342990133372E-5</v>
      </c>
      <c r="S27" s="3">
        <v>5.2220548878596272E-5</v>
      </c>
      <c r="U27" s="9">
        <v>5.2054896228880687E-5</v>
      </c>
    </row>
    <row r="28" spans="1:32">
      <c r="E28">
        <v>-1.0756570212309162E-8</v>
      </c>
      <c r="F28">
        <v>6.5602298209263462E-10</v>
      </c>
      <c r="G28">
        <v>3.4150699017511457E-10</v>
      </c>
      <c r="J28">
        <v>688101.05</v>
      </c>
      <c r="L28" t="s">
        <v>14</v>
      </c>
      <c r="M28" s="4">
        <v>3.6769532419575902E-5</v>
      </c>
      <c r="O28" s="4">
        <v>4.2567726328049057E-5</v>
      </c>
      <c r="Q28" s="4">
        <v>4.0810114169630791E-5</v>
      </c>
      <c r="S28" s="4">
        <v>3.8597308160445536E-5</v>
      </c>
      <c r="U28" s="10">
        <v>3.8287117148355111E-5</v>
      </c>
    </row>
    <row r="31" spans="1:32">
      <c r="H31" t="s">
        <v>4</v>
      </c>
      <c r="I31" t="s">
        <v>1</v>
      </c>
      <c r="J31" t="s">
        <v>5</v>
      </c>
      <c r="K31" t="s">
        <v>7</v>
      </c>
      <c r="M31" t="s">
        <v>6</v>
      </c>
    </row>
    <row r="32" spans="1:32">
      <c r="A32" t="s">
        <v>17</v>
      </c>
      <c r="H32" s="1">
        <f>1/I32</f>
        <v>4329.7925702210759</v>
      </c>
      <c r="I32" s="6">
        <f>M$26*A3+M$27*B3+M$28*C3</f>
        <v>2.3095794631772411E-4</v>
      </c>
      <c r="J32" s="8">
        <f>I32+(F3-H32)*-(H32^-2)</f>
        <v>4.3694456866653604E-4</v>
      </c>
      <c r="K32" s="7">
        <f>H32^2</f>
        <v>18747103.701141629</v>
      </c>
      <c r="M32" s="2">
        <f>K32</f>
        <v>18747103.701141629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3:32">
      <c r="C33" t="s">
        <v>8</v>
      </c>
      <c r="H33" s="1">
        <f t="shared" ref="H33:H51" si="4">1/I33</f>
        <v>2410.76779029004</v>
      </c>
      <c r="I33" s="6">
        <f>M$26*A4+M$27*B4+M$28*C4</f>
        <v>4.1480560841560346E-4</v>
      </c>
      <c r="J33" s="8">
        <f t="shared" ref="J33:J51" si="5">I33+(F4-H33)*-(H33^-2)</f>
        <v>8.0188831465161493E-4</v>
      </c>
      <c r="K33" s="7">
        <f t="shared" ref="K33:K51" si="6">H33^2</f>
        <v>5811801.338699922</v>
      </c>
      <c r="M33">
        <v>0</v>
      </c>
      <c r="N33" s="2">
        <f>K33</f>
        <v>5811801.338699922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3:32">
      <c r="D34">
        <f t="array" ref="D34:F36">MINVERSE(MMULT(MMULT(TRANSPOSE(A3:C22),M32:AF51),A3:C22))</f>
        <v>1.6558481182739434E-7</v>
      </c>
      <c r="E34">
        <v>-1.7007732891080434E-8</v>
      </c>
      <c r="F34">
        <v>-5.0312298392580458E-9</v>
      </c>
      <c r="H34" s="1">
        <f t="shared" si="4"/>
        <v>2410.76779029004</v>
      </c>
      <c r="I34" s="6">
        <f t="shared" ref="I33:I55" si="7">M$26*A5+M$27*B5+M$28*C5</f>
        <v>4.1480560841560346E-4</v>
      </c>
      <c r="J34" s="8">
        <f t="shared" si="5"/>
        <v>5.2844297345977368E-4</v>
      </c>
      <c r="K34" s="7">
        <f t="shared" si="6"/>
        <v>5811801.338699922</v>
      </c>
      <c r="M34">
        <v>0</v>
      </c>
      <c r="N34" s="2">
        <v>0</v>
      </c>
      <c r="O34" s="2">
        <f>K34</f>
        <v>5811801.338699922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3:32">
      <c r="D35">
        <v>-1.700773289108044E-8</v>
      </c>
      <c r="E35">
        <v>6.6461241236549885E-9</v>
      </c>
      <c r="F35">
        <v>1.4489850145618863E-10</v>
      </c>
      <c r="H35" s="1">
        <f t="shared" si="4"/>
        <v>1670.4159974642246</v>
      </c>
      <c r="I35" s="6">
        <f t="shared" si="7"/>
        <v>5.9865327051348302E-4</v>
      </c>
      <c r="J35" s="8">
        <f t="shared" si="5"/>
        <v>8.1390189433999866E-4</v>
      </c>
      <c r="K35" s="7">
        <f t="shared" si="6"/>
        <v>2790289.6045844005</v>
      </c>
      <c r="M35">
        <v>0</v>
      </c>
      <c r="N35" s="2">
        <v>0</v>
      </c>
      <c r="O35" s="2">
        <v>0</v>
      </c>
      <c r="P35" s="2">
        <f>K35</f>
        <v>2790289.6045844005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3:32">
      <c r="D36">
        <v>-5.0312298392580441E-9</v>
      </c>
      <c r="E36">
        <v>1.4489850145618821E-10</v>
      </c>
      <c r="F36">
        <v>1.9338427589930228E-10</v>
      </c>
      <c r="H36" s="1">
        <f t="shared" si="4"/>
        <v>1277.9537484547136</v>
      </c>
      <c r="I36" s="6">
        <f>M$26*A7+M$27*B7+M$28*C7</f>
        <v>7.8250093261136259E-4</v>
      </c>
      <c r="J36" s="8">
        <f t="shared" si="5"/>
        <v>8.9167769242964586E-4</v>
      </c>
      <c r="K36" s="7">
        <f t="shared" si="6"/>
        <v>1633165.7831894534</v>
      </c>
      <c r="M36">
        <v>0</v>
      </c>
      <c r="N36" s="2">
        <v>0</v>
      </c>
      <c r="O36" s="2">
        <v>0</v>
      </c>
      <c r="P36" s="2">
        <v>0</v>
      </c>
      <c r="Q36" s="2">
        <f>K36</f>
        <v>1633165.7831894534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3:32">
      <c r="H37" s="1">
        <f t="shared" si="4"/>
        <v>1277.9537484547136</v>
      </c>
      <c r="I37" s="6">
        <f t="shared" si="7"/>
        <v>7.8250093261136259E-4</v>
      </c>
      <c r="J37" s="8">
        <f t="shared" si="5"/>
        <v>1.4839736382188991E-4</v>
      </c>
      <c r="K37" s="7">
        <f t="shared" si="6"/>
        <v>1633165.7831894534</v>
      </c>
      <c r="M37">
        <v>0</v>
      </c>
      <c r="N37" s="2">
        <v>0</v>
      </c>
      <c r="O37" s="2">
        <v>0</v>
      </c>
      <c r="P37" s="2">
        <v>0</v>
      </c>
      <c r="Q37" s="2">
        <v>0</v>
      </c>
      <c r="R37" s="2">
        <f>K37</f>
        <v>1633165.7831894534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3:32">
      <c r="C38" t="s">
        <v>9</v>
      </c>
      <c r="H38" s="1">
        <f t="shared" si="4"/>
        <v>1034.8232568195363</v>
      </c>
      <c r="I38" s="6">
        <f t="shared" si="7"/>
        <v>9.6634859470924215E-4</v>
      </c>
      <c r="J38" s="8">
        <f t="shared" si="5"/>
        <v>1.206261800228771E-3</v>
      </c>
      <c r="K38" s="7">
        <f t="shared" si="6"/>
        <v>1070859.1728545919</v>
      </c>
      <c r="M38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f>K38</f>
        <v>1070859.1728545919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3:32">
      <c r="D39">
        <f t="array" ref="D39:D41">MMULT(MMULT(TRANSPOSE(A3:C22),M32:AF51),J32:J51)</f>
        <v>56997.997240438672</v>
      </c>
      <c r="H39" s="1">
        <f t="shared" si="4"/>
        <v>869.4168443704923</v>
      </c>
      <c r="I39" s="6">
        <f t="shared" si="7"/>
        <v>1.1501962568071216E-3</v>
      </c>
      <c r="J39" s="8">
        <f t="shared" si="5"/>
        <v>1.577717065914138E-3</v>
      </c>
      <c r="K39" s="7">
        <f t="shared" si="6"/>
        <v>755885.64927514479</v>
      </c>
      <c r="M39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f>K39</f>
        <v>755885.64927514479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3:32">
      <c r="D40">
        <v>122976.95517357995</v>
      </c>
      <c r="H40" s="1">
        <f t="shared" si="4"/>
        <v>6974.8830490542286</v>
      </c>
      <c r="I40" s="6">
        <f>M$26*A11+M$27*B11+M$28*C11</f>
        <v>1.4337157956155217E-4</v>
      </c>
      <c r="J40" s="8">
        <f t="shared" si="5"/>
        <v>2.7906941352687155E-4</v>
      </c>
      <c r="K40" s="7">
        <f t="shared" si="6"/>
        <v>48648993.547984011</v>
      </c>
      <c r="M40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f>K40</f>
        <v>48648993.547984011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3:32">
      <c r="D41">
        <v>1610878.5104431498</v>
      </c>
      <c r="H41" s="1">
        <f t="shared" si="4"/>
        <v>1956.6909785159307</v>
      </c>
      <c r="I41" s="6">
        <f t="shared" si="7"/>
        <v>5.1106690375731108E-4</v>
      </c>
      <c r="J41" s="8">
        <f t="shared" si="5"/>
        <v>4.9418648969837796E-4</v>
      </c>
      <c r="K41" s="7">
        <f t="shared" si="6"/>
        <v>3828639.5854056305</v>
      </c>
      <c r="M41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f>K41</f>
        <v>3828639.5854056305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3:32">
      <c r="H42" s="1">
        <f t="shared" si="4"/>
        <v>1956.6909785159307</v>
      </c>
      <c r="I42" s="6">
        <f t="shared" si="7"/>
        <v>5.1106690375731108E-4</v>
      </c>
      <c r="J42" s="8">
        <f t="shared" si="5"/>
        <v>8.9625619766147628E-4</v>
      </c>
      <c r="K42" s="7">
        <f t="shared" si="6"/>
        <v>3828639.5854056305</v>
      </c>
      <c r="M4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>K42</f>
        <v>3828639.5854056305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3:32">
      <c r="H43" s="1">
        <f t="shared" si="4"/>
        <v>1137.9642503858329</v>
      </c>
      <c r="I43" s="6">
        <f t="shared" si="7"/>
        <v>8.7876222795307021E-4</v>
      </c>
      <c r="J43" s="8">
        <f t="shared" si="5"/>
        <v>1.4899260012540467E-3</v>
      </c>
      <c r="K43" s="7">
        <f t="shared" si="6"/>
        <v>1294962.6351561905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f>K43</f>
        <v>1294962.6351561905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3:32">
      <c r="H44" s="1">
        <f t="shared" si="4"/>
        <v>699.15147483166004</v>
      </c>
      <c r="I44" s="6">
        <f t="shared" si="7"/>
        <v>1.4303052142467089E-3</v>
      </c>
      <c r="J44" s="8">
        <f t="shared" si="5"/>
        <v>2.3609099140719605E-3</v>
      </c>
      <c r="K44" s="7">
        <f t="shared" si="6"/>
        <v>488812.78475928534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f>K44</f>
        <v>488812.78475928534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3:32">
      <c r="H45" s="1">
        <f t="shared" si="4"/>
        <v>4173.0501309709771</v>
      </c>
      <c r="I45" s="6">
        <f t="shared" si="7"/>
        <v>2.396328749032598E-4</v>
      </c>
      <c r="J45" s="8">
        <f t="shared" si="5"/>
        <v>2.1256210054003451E-4</v>
      </c>
      <c r="K45" s="7">
        <f t="shared" si="6"/>
        <v>17414347.395596888</v>
      </c>
      <c r="M45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f>K45</f>
        <v>17414347.395596888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3:32">
      <c r="H46" s="1">
        <f t="shared" si="4"/>
        <v>2361.3836118218333</v>
      </c>
      <c r="I46" s="6">
        <f t="shared" si="7"/>
        <v>4.2348053700113936E-4</v>
      </c>
      <c r="J46" s="8">
        <f t="shared" si="5"/>
        <v>7.6095522771865948E-4</v>
      </c>
      <c r="K46" s="7">
        <f t="shared" si="6"/>
        <v>5576132.5621807268</v>
      </c>
      <c r="M46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f>K46</f>
        <v>5576132.5621807268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3:32">
      <c r="H47" s="1">
        <f t="shared" si="4"/>
        <v>2361.3836118218333</v>
      </c>
      <c r="I47" s="6">
        <f>M$26*A18+M$27*B18+M$28*C18</f>
        <v>4.2348053700113936E-4</v>
      </c>
      <c r="J47" s="8">
        <f t="shared" si="5"/>
        <v>2.5851738773583085E-4</v>
      </c>
      <c r="K47" s="7">
        <f t="shared" si="6"/>
        <v>5576132.5621807268</v>
      </c>
      <c r="M47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f>K47</f>
        <v>5576132.5621807268</v>
      </c>
      <c r="AC47" s="2">
        <v>0</v>
      </c>
      <c r="AD47" s="2">
        <v>0</v>
      </c>
      <c r="AE47" s="2">
        <v>0</v>
      </c>
      <c r="AF47" s="2">
        <v>0</v>
      </c>
    </row>
    <row r="48" spans="3:32">
      <c r="H48" s="1">
        <f t="shared" si="4"/>
        <v>1105.2324854884289</v>
      </c>
      <c r="I48" s="6">
        <f t="shared" si="7"/>
        <v>9.0478701370967749E-4</v>
      </c>
      <c r="J48" s="8">
        <f t="shared" si="5"/>
        <v>1.4202863668786646E-3</v>
      </c>
      <c r="K48" s="7">
        <f t="shared" si="6"/>
        <v>1221538.8469789303</v>
      </c>
      <c r="M48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f>K48</f>
        <v>1221538.8469789303</v>
      </c>
      <c r="AD48" s="2">
        <v>0</v>
      </c>
      <c r="AE48" s="2">
        <v>0</v>
      </c>
      <c r="AF48" s="2">
        <v>0</v>
      </c>
    </row>
    <row r="49" spans="1:32">
      <c r="H49" s="1">
        <f t="shared" si="4"/>
        <v>520.75559441180712</v>
      </c>
      <c r="I49" s="6">
        <f t="shared" si="7"/>
        <v>1.9202866195407826E-3</v>
      </c>
      <c r="J49" s="8">
        <f t="shared" si="5"/>
        <v>2.0962747823989052E-3</v>
      </c>
      <c r="K49" s="7">
        <f t="shared" si="6"/>
        <v>271186.38911119458</v>
      </c>
      <c r="M49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f>K49</f>
        <v>271186.38911119458</v>
      </c>
      <c r="AE49" s="2">
        <v>0</v>
      </c>
      <c r="AF49" s="2">
        <v>0</v>
      </c>
    </row>
    <row r="50" spans="1:32">
      <c r="H50" s="1">
        <f t="shared" si="4"/>
        <v>495.89696957846525</v>
      </c>
      <c r="I50" s="6">
        <f>M$26*A21+M$27*B21+M$28*C21</f>
        <v>2.0165479148824906E-3</v>
      </c>
      <c r="J50" s="8">
        <f t="shared" si="5"/>
        <v>2.4434738038897367E-3</v>
      </c>
      <c r="K50" s="7">
        <f t="shared" si="6"/>
        <v>245913.80443710528</v>
      </c>
      <c r="M50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f>K50</f>
        <v>245913.80443710528</v>
      </c>
      <c r="AF50" s="2">
        <v>0</v>
      </c>
    </row>
    <row r="51" spans="1:32">
      <c r="H51" s="1">
        <f t="shared" si="4"/>
        <v>454.46373845756972</v>
      </c>
      <c r="I51" s="6">
        <f>M$26*A22+M$27*B22+M$28*C22</f>
        <v>2.2003955769803697E-3</v>
      </c>
      <c r="J51" s="8">
        <f t="shared" si="5"/>
        <v>1.6798297180751799E-3</v>
      </c>
      <c r="K51" s="7">
        <f t="shared" si="6"/>
        <v>206537.28957283034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f>K51</f>
        <v>206537.28957283034</v>
      </c>
    </row>
    <row r="52" spans="1:32">
      <c r="I52" s="6"/>
    </row>
    <row r="53" spans="1:32">
      <c r="H53" t="s">
        <v>4</v>
      </c>
      <c r="I53" t="s">
        <v>1</v>
      </c>
      <c r="J53" t="s">
        <v>5</v>
      </c>
      <c r="K53" t="s">
        <v>7</v>
      </c>
      <c r="M53" t="s">
        <v>6</v>
      </c>
    </row>
    <row r="54" spans="1:32">
      <c r="A54" t="s">
        <v>17</v>
      </c>
      <c r="H54" s="1">
        <f>1/I54</f>
        <v>2582.2188186294798</v>
      </c>
      <c r="I54" s="6">
        <f>O$26*A3+O$27*B3+O$28*C3</f>
        <v>3.8726384951789363E-4</v>
      </c>
      <c r="J54" s="8">
        <f>I54+(F3-H54)*-(H54^-2)</f>
        <v>7.0431920345618768E-4</v>
      </c>
      <c r="K54" s="7">
        <f>H54^2</f>
        <v>6667854.0272842264</v>
      </c>
      <c r="M54" s="2">
        <f>K54</f>
        <v>6667854.0272842264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>
      <c r="C55" t="s">
        <v>8</v>
      </c>
      <c r="H55" s="1">
        <f t="shared" ref="H55:H73" si="8">1/I55</f>
        <v>1666.3820453968092</v>
      </c>
      <c r="I55" s="6">
        <f t="shared" ref="I55:I73" si="9">O$26*A4+O$27*B4+O$28*C4</f>
        <v>6.0010248115813908E-4</v>
      </c>
      <c r="J55" s="8">
        <f>I55+(F4-H55)*-(H55^-2)</f>
        <v>1.1421819465070942E-3</v>
      </c>
      <c r="K55" s="7">
        <f t="shared" ref="K55:K73" si="10">H55^2</f>
        <v>2776829.1212208536</v>
      </c>
      <c r="M55">
        <v>0</v>
      </c>
      <c r="N55" s="2">
        <f>K55</f>
        <v>2776829.1212208536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>
      <c r="D56">
        <f t="array" ref="D56:F58">MINVERSE(MMULT(MMULT(TRANSPOSE(A$3:C$22),M54:AF73),A$3:C$22))</f>
        <v>3.0185758871525359E-7</v>
      </c>
      <c r="E56">
        <v>-2.2714370438620864E-8</v>
      </c>
      <c r="F56">
        <v>-9.1227710162111037E-9</v>
      </c>
      <c r="H56" s="1">
        <f t="shared" si="8"/>
        <v>1666.3820453968092</v>
      </c>
      <c r="I56" s="6">
        <f t="shared" si="9"/>
        <v>6.0010248115813908E-4</v>
      </c>
      <c r="J56" s="8">
        <f t="shared" ref="J55:J73" si="11">I56+(F5-H56)*-(H56^-2)</f>
        <v>5.6987089291900305E-4</v>
      </c>
      <c r="K56" s="7">
        <f>H56^2</f>
        <v>2776829.1212208536</v>
      </c>
      <c r="M56">
        <v>0</v>
      </c>
      <c r="N56" s="2">
        <v>0</v>
      </c>
      <c r="O56" s="2">
        <f>K56</f>
        <v>2776829.1212208536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>
      <c r="D57">
        <v>-2.2714370438620844E-8</v>
      </c>
      <c r="E57">
        <v>9.5049575554146352E-9</v>
      </c>
      <c r="F57">
        <v>7.7483665695711863E-11</v>
      </c>
      <c r="H57" s="1">
        <f t="shared" si="8"/>
        <v>1230.1013988057555</v>
      </c>
      <c r="I57" s="6">
        <f t="shared" si="9"/>
        <v>8.1294111279838432E-4</v>
      </c>
      <c r="J57" s="8">
        <f t="shared" si="11"/>
        <v>9.1887341093548872E-4</v>
      </c>
      <c r="K57" s="7">
        <f t="shared" si="10"/>
        <v>1513149.4513438763</v>
      </c>
      <c r="M57">
        <v>0</v>
      </c>
      <c r="N57" s="2">
        <v>0</v>
      </c>
      <c r="O57" s="2">
        <v>0</v>
      </c>
      <c r="P57" s="2">
        <f>K57</f>
        <v>1513149.4513438763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>
      <c r="D58">
        <v>-9.122771016211107E-9</v>
      </c>
      <c r="E58">
        <v>7.7483665695712703E-11</v>
      </c>
      <c r="F58">
        <v>3.4904896675583673E-10</v>
      </c>
      <c r="H58" s="1">
        <f t="shared" si="8"/>
        <v>974.86814827608259</v>
      </c>
      <c r="I58" s="6">
        <f t="shared" si="9"/>
        <v>1.0257797444386295E-3</v>
      </c>
      <c r="J58" s="8">
        <f t="shared" si="11"/>
        <v>8.9448127479605606E-4</v>
      </c>
      <c r="K58" s="7">
        <f t="shared" si="10"/>
        <v>950367.90652323817</v>
      </c>
      <c r="M58">
        <v>0</v>
      </c>
      <c r="N58" s="2">
        <v>0</v>
      </c>
      <c r="O58" s="2">
        <v>0</v>
      </c>
      <c r="P58" s="2">
        <v>0</v>
      </c>
      <c r="Q58" s="2">
        <f>K58</f>
        <v>950367.90652323817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>
      <c r="H59" s="1">
        <f t="shared" si="8"/>
        <v>974.86814827608259</v>
      </c>
      <c r="I59" s="6">
        <f t="shared" si="9"/>
        <v>1.0257797444386295E-3</v>
      </c>
      <c r="J59" s="8">
        <f>I59+(F8-H59)*-(H59^-2)</f>
        <v>-3.8281354089363812E-4</v>
      </c>
      <c r="K59" s="7">
        <f t="shared" si="10"/>
        <v>950367.90652323817</v>
      </c>
      <c r="M59">
        <v>0</v>
      </c>
      <c r="N59" s="2">
        <v>0</v>
      </c>
      <c r="O59" s="2">
        <v>0</v>
      </c>
      <c r="P59" s="2">
        <v>0</v>
      </c>
      <c r="Q59" s="2">
        <v>0</v>
      </c>
      <c r="R59" s="2">
        <f>K59</f>
        <v>950367.90652323817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>
      <c r="C60" t="s">
        <v>9</v>
      </c>
      <c r="H60" s="1">
        <f t="shared" si="8"/>
        <v>807.35117394731787</v>
      </c>
      <c r="I60" s="6">
        <f t="shared" si="9"/>
        <v>1.2386183760788748E-3</v>
      </c>
      <c r="J60" s="8">
        <f t="shared" si="11"/>
        <v>1.2837863032972008E-3</v>
      </c>
      <c r="K60" s="7">
        <f t="shared" si="10"/>
        <v>651815.91807411227</v>
      </c>
      <c r="M60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f>K60</f>
        <v>651815.91807411227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>
      <c r="D61">
        <f t="array" ref="D61:D63">MMULT(MMULT(TRANSPOSE(A$3:C$22),M54:AF73),J54:J73)</f>
        <v>33863.733020840598</v>
      </c>
      <c r="H61" s="1">
        <f t="shared" si="8"/>
        <v>688.96287983854347</v>
      </c>
      <c r="I61" s="6">
        <f t="shared" si="9"/>
        <v>1.45145700771912E-3</v>
      </c>
      <c r="J61" s="8">
        <f t="shared" si="11"/>
        <v>1.7520930811921831E-3</v>
      </c>
      <c r="K61" s="7">
        <f t="shared" si="10"/>
        <v>474669.84979541932</v>
      </c>
      <c r="M61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f>K61</f>
        <v>474669.84979541932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>
      <c r="D62">
        <v>78956.529169323258</v>
      </c>
      <c r="H62" s="1">
        <f t="shared" si="8"/>
        <v>3910.0302644597787</v>
      </c>
      <c r="I62" s="6">
        <f t="shared" si="9"/>
        <v>2.5575249610968495E-4</v>
      </c>
      <c r="J62" s="8">
        <f t="shared" si="11"/>
        <v>4.870863776844619E-4</v>
      </c>
      <c r="K62" s="7">
        <f t="shared" si="10"/>
        <v>15288336.668991407</v>
      </c>
      <c r="M6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f>K62</f>
        <v>15288336.668991407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>
      <c r="D63">
        <v>984456.01531485049</v>
      </c>
      <c r="H63" s="1">
        <f t="shared" si="8"/>
        <v>1467.5026827341953</v>
      </c>
      <c r="I63" s="6">
        <f t="shared" si="9"/>
        <v>6.8142975939017563E-4</v>
      </c>
      <c r="J63" s="8">
        <f>I63+(F12-H63)*-(H63^-2)</f>
        <v>4.2426661707317795E-4</v>
      </c>
      <c r="K63" s="7">
        <f t="shared" si="10"/>
        <v>2153564.1238320605</v>
      </c>
      <c r="M63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f>K63</f>
        <v>2153564.1238320605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>
      <c r="H64" s="1">
        <f t="shared" si="8"/>
        <v>1467.5026827341953</v>
      </c>
      <c r="I64" s="6">
        <f t="shared" si="9"/>
        <v>6.8142975939017563E-4</v>
      </c>
      <c r="J64" s="8">
        <f t="shared" si="11"/>
        <v>1.1390723583857799E-3</v>
      </c>
      <c r="K64" s="7">
        <f t="shared" si="10"/>
        <v>2153564.1238320605</v>
      </c>
      <c r="M64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>K64</f>
        <v>2153564.1238320605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>
      <c r="H65" s="1">
        <f t="shared" si="8"/>
        <v>903.25504176435209</v>
      </c>
      <c r="I65" s="6">
        <f t="shared" si="9"/>
        <v>1.1071070226706661E-3</v>
      </c>
      <c r="J65" s="8">
        <f t="shared" si="11"/>
        <v>1.7894770897449589E-3</v>
      </c>
      <c r="K65" s="7">
        <f t="shared" si="10"/>
        <v>815869.67047272145</v>
      </c>
      <c r="M65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f>K65</f>
        <v>815869.67047272145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>
      <c r="H66" s="1">
        <f t="shared" si="8"/>
        <v>572.86140662027572</v>
      </c>
      <c r="I66" s="6">
        <f t="shared" si="9"/>
        <v>1.7456229175914018E-3</v>
      </c>
      <c r="J66" s="8">
        <f t="shared" si="11"/>
        <v>2.7469369169639368E-3</v>
      </c>
      <c r="K66" s="7">
        <f t="shared" si="10"/>
        <v>328170.19119496085</v>
      </c>
      <c r="M66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f>K66</f>
        <v>328170.19119496085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>
      <c r="H67" s="1">
        <f t="shared" si="8"/>
        <v>2966.656786076489</v>
      </c>
      <c r="I67" s="6">
        <f t="shared" si="9"/>
        <v>3.3707977434172161E-4</v>
      </c>
      <c r="J67" s="8">
        <f t="shared" si="11"/>
        <v>1.4644198226842104E-4</v>
      </c>
      <c r="K67" s="7">
        <f t="shared" si="10"/>
        <v>8801052.4863736834</v>
      </c>
      <c r="M67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f>K67</f>
        <v>8801052.4863736834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>
      <c r="H68" s="1">
        <f t="shared" si="8"/>
        <v>1818.4515904943041</v>
      </c>
      <c r="I68" s="6">
        <f t="shared" si="9"/>
        <v>5.4991840598196684E-4</v>
      </c>
      <c r="J68" s="8">
        <f t="shared" si="11"/>
        <v>9.5480690271617481E-4</v>
      </c>
      <c r="K68" s="7">
        <f t="shared" si="10"/>
        <v>3306766.1869712644</v>
      </c>
      <c r="M68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f>K68</f>
        <v>3306766.1869712644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>
      <c r="H69" s="1">
        <f t="shared" si="8"/>
        <v>1818.4515904943041</v>
      </c>
      <c r="I69" s="6">
        <f t="shared" si="9"/>
        <v>5.4991840598196684E-4</v>
      </c>
      <c r="J69" s="8">
        <f t="shared" si="11"/>
        <v>1.0755619263010785E-4</v>
      </c>
      <c r="K69" s="7">
        <f t="shared" si="10"/>
        <v>3306766.1869712644</v>
      </c>
      <c r="M69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f>K69</f>
        <v>3306766.1869712644</v>
      </c>
      <c r="AC69" s="2">
        <v>0</v>
      </c>
      <c r="AD69" s="2">
        <v>0</v>
      </c>
      <c r="AE69" s="2">
        <v>0</v>
      </c>
      <c r="AF69" s="2">
        <v>0</v>
      </c>
    </row>
    <row r="70" spans="1:32">
      <c r="H70" s="1">
        <f t="shared" si="8"/>
        <v>1045.4184151160491</v>
      </c>
      <c r="I70" s="6">
        <f t="shared" si="9"/>
        <v>9.5655479714214968E-4</v>
      </c>
      <c r="J70" s="8">
        <f t="shared" si="11"/>
        <v>1.4780010328624953E-3</v>
      </c>
      <c r="K70" s="7">
        <f t="shared" si="10"/>
        <v>1092899.662663752</v>
      </c>
      <c r="M70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f>K70</f>
        <v>1092899.662663752</v>
      </c>
      <c r="AD70" s="2">
        <v>0</v>
      </c>
      <c r="AE70" s="2">
        <v>0</v>
      </c>
      <c r="AF70" s="2">
        <v>0</v>
      </c>
    </row>
    <row r="71" spans="1:32">
      <c r="H71" s="1">
        <f t="shared" si="8"/>
        <v>475.72036624926284</v>
      </c>
      <c r="I71" s="6">
        <f t="shared" si="9"/>
        <v>2.1020752335754126E-3</v>
      </c>
      <c r="J71" s="8">
        <f t="shared" si="11"/>
        <v>2.1139632095021348E-3</v>
      </c>
      <c r="K71" s="7">
        <f t="shared" si="10"/>
        <v>226309.86686433278</v>
      </c>
      <c r="M71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f>K71</f>
        <v>226309.86686433278</v>
      </c>
      <c r="AE71" s="2">
        <v>0</v>
      </c>
      <c r="AF71" s="2">
        <v>0</v>
      </c>
    </row>
    <row r="72" spans="1:32">
      <c r="H72" s="1">
        <f t="shared" si="8"/>
        <v>458.00075551446855</v>
      </c>
      <c r="I72" s="6">
        <f t="shared" si="9"/>
        <v>2.1834025118074489E-3</v>
      </c>
      <c r="J72" s="8">
        <f t="shared" si="11"/>
        <v>2.5032406831327417E-3</v>
      </c>
      <c r="K72" s="7">
        <f t="shared" si="10"/>
        <v>209764.69205182401</v>
      </c>
      <c r="M7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f>K72</f>
        <v>209764.69205182401</v>
      </c>
      <c r="AF72" s="2">
        <v>0</v>
      </c>
    </row>
    <row r="73" spans="1:32">
      <c r="H73" s="1">
        <f t="shared" si="8"/>
        <v>417.32026959574165</v>
      </c>
      <c r="I73" s="6">
        <f t="shared" si="9"/>
        <v>2.3962411434476942E-3</v>
      </c>
      <c r="J73" s="8">
        <f t="shared" si="11"/>
        <v>1.565609077263789E-3</v>
      </c>
      <c r="K73" s="7">
        <f t="shared" si="10"/>
        <v>174156.2074154625</v>
      </c>
      <c r="M73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f>K73</f>
        <v>174156.2074154625</v>
      </c>
    </row>
    <row r="75" spans="1:32">
      <c r="H75" t="s">
        <v>4</v>
      </c>
      <c r="I75" t="s">
        <v>1</v>
      </c>
      <c r="J75" t="s">
        <v>5</v>
      </c>
      <c r="K75" t="s">
        <v>7</v>
      </c>
      <c r="M75" t="s">
        <v>6</v>
      </c>
    </row>
    <row r="76" spans="1:32">
      <c r="A76" t="s">
        <v>17</v>
      </c>
      <c r="H76" s="1">
        <f>1/I76</f>
        <v>1903.2127387129478</v>
      </c>
      <c r="I76" s="6">
        <f>Q$26*A3+Q$27*B3+Q$28*C3</f>
        <v>5.2542733645018181E-4</v>
      </c>
      <c r="J76" s="8">
        <f>I76+(F3-H76)*-(H76^-2)</f>
        <v>9.2161344396022508E-4</v>
      </c>
      <c r="K76" s="7">
        <f>H76^2</f>
        <v>3622218.7287992393</v>
      </c>
      <c r="M76" s="2">
        <f>K76</f>
        <v>3622218.7287992393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>
      <c r="C77" t="s">
        <v>8</v>
      </c>
      <c r="H77" s="1">
        <f t="shared" ref="H77:H95" si="12">1/I77</f>
        <v>1370.8434347293105</v>
      </c>
      <c r="I77" s="6">
        <f t="shared" ref="I77:I95" si="13">Q$26*A4+Q$27*B4+Q$28*C4</f>
        <v>7.2947790729833561E-4</v>
      </c>
      <c r="J77" s="8">
        <f>I77+(F4-H77)*-(H77^-2)</f>
        <v>1.3732177372595491E-3</v>
      </c>
      <c r="K77" s="7">
        <f t="shared" ref="K77:K95" si="14">H77^2</f>
        <v>1879211.7225404533</v>
      </c>
      <c r="M77">
        <v>0</v>
      </c>
      <c r="N77" s="2">
        <f>K77</f>
        <v>1879211.7225404533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>
      <c r="D78">
        <f t="array" ref="D78:F80">MINVERSE(MMULT(MMULT(TRANSPOSE(A$3:C$22),M76:AF95),A$3:C$22))</f>
        <v>4.0696409612404609E-7</v>
      </c>
      <c r="E78">
        <v>-2.1861186976962298E-8</v>
      </c>
      <c r="F78">
        <v>-1.2114624713094387E-8</v>
      </c>
      <c r="H78" s="1">
        <f t="shared" si="12"/>
        <v>1370.8434347293105</v>
      </c>
      <c r="I78" s="6">
        <f t="shared" si="13"/>
        <v>7.2947790729833561E-4</v>
      </c>
      <c r="J78" s="8">
        <f t="shared" ref="J77:J95" si="15">I78+(F5-H78)*-(H78^-2)</f>
        <v>5.2753867888735478E-4</v>
      </c>
      <c r="K78" s="7">
        <f>H78^2</f>
        <v>1879211.7225404533</v>
      </c>
      <c r="M78">
        <v>0</v>
      </c>
      <c r="N78" s="2">
        <v>0</v>
      </c>
      <c r="O78" s="2">
        <f>K78</f>
        <v>1879211.7225404533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>
      <c r="D79">
        <v>-2.1861186976962338E-8</v>
      </c>
      <c r="E79">
        <v>1.0118719065410875E-8</v>
      </c>
      <c r="F79">
        <v>-6.271752111090861E-11</v>
      </c>
      <c r="H79" s="1">
        <f t="shared" si="12"/>
        <v>1071.2045999769487</v>
      </c>
      <c r="I79" s="6">
        <f t="shared" si="13"/>
        <v>9.3352847814648962E-4</v>
      </c>
      <c r="J79" s="8">
        <f t="shared" si="15"/>
        <v>9.3474383774645037E-4</v>
      </c>
      <c r="K79" s="7">
        <f t="shared" ref="K79:K95" si="16">H79^2</f>
        <v>1147479.2950117746</v>
      </c>
      <c r="M79">
        <v>0</v>
      </c>
      <c r="N79" s="2">
        <v>0</v>
      </c>
      <c r="O79" s="2">
        <v>0</v>
      </c>
      <c r="P79" s="2">
        <f>K79</f>
        <v>1147479.2950117746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>
      <c r="D80">
        <v>-1.2114624713094381E-8</v>
      </c>
      <c r="E80">
        <v>-6.2717521110910459E-11</v>
      </c>
      <c r="F80">
        <v>4.5444463010243937E-10</v>
      </c>
      <c r="H80" s="1">
        <f t="shared" si="12"/>
        <v>879.05979007240728</v>
      </c>
      <c r="I80" s="6">
        <f t="shared" si="13"/>
        <v>1.1375790489946435E-3</v>
      </c>
      <c r="J80" s="8">
        <f t="shared" si="15"/>
        <v>8.5211632613902267E-4</v>
      </c>
      <c r="K80" s="7">
        <f t="shared" si="16"/>
        <v>772746.11452214478</v>
      </c>
      <c r="M80">
        <v>0</v>
      </c>
      <c r="N80" s="2">
        <v>0</v>
      </c>
      <c r="O80" s="2">
        <v>0</v>
      </c>
      <c r="P80" s="2">
        <v>0</v>
      </c>
      <c r="Q80" s="2">
        <f>K80</f>
        <v>772746.11452214478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3:32">
      <c r="H81" s="1">
        <f t="shared" si="12"/>
        <v>879.05979007240728</v>
      </c>
      <c r="I81" s="6">
        <f t="shared" si="13"/>
        <v>1.1375790489946435E-3</v>
      </c>
      <c r="J81" s="8">
        <f t="shared" si="15"/>
        <v>-7.1877478180353677E-4</v>
      </c>
      <c r="K81" s="7">
        <f t="shared" si="16"/>
        <v>772746.11452214478</v>
      </c>
      <c r="M81">
        <v>0</v>
      </c>
      <c r="N81" s="2">
        <v>0</v>
      </c>
      <c r="O81" s="2">
        <v>0</v>
      </c>
      <c r="P81" s="2">
        <v>0</v>
      </c>
      <c r="Q81" s="2">
        <v>0</v>
      </c>
      <c r="R81" s="2">
        <f>K81</f>
        <v>772746.11452214478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3:32">
      <c r="C82" t="s">
        <v>9</v>
      </c>
      <c r="H82" s="1">
        <f t="shared" si="12"/>
        <v>745.3621962499401</v>
      </c>
      <c r="I82" s="6">
        <f t="shared" si="13"/>
        <v>1.3416296198427977E-3</v>
      </c>
      <c r="J82" s="8">
        <f t="shared" si="15"/>
        <v>1.2830445483277566E-3</v>
      </c>
      <c r="K82" s="7">
        <f t="shared" si="16"/>
        <v>555564.8035985342</v>
      </c>
      <c r="M8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f>K82</f>
        <v>555564.8035985342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3:32">
      <c r="D83">
        <f t="array" ref="D83:D85">MMULT(MMULT(TRANSPOSE(A$3:C$22),M76:AF95),J76:J95)</f>
        <v>24741.110555096027</v>
      </c>
      <c r="H83" s="1">
        <f t="shared" si="12"/>
        <v>646.96436301805682</v>
      </c>
      <c r="I83" s="6">
        <f t="shared" si="13"/>
        <v>1.5456801906909515E-3</v>
      </c>
      <c r="J83" s="8">
        <f t="shared" si="15"/>
        <v>1.7862757287620593E-3</v>
      </c>
      <c r="K83" s="7">
        <f t="shared" si="16"/>
        <v>418562.88701536</v>
      </c>
      <c r="M83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f>K83</f>
        <v>418562.88701536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3:32">
      <c r="D84">
        <v>63281.774718824432</v>
      </c>
      <c r="H84" s="1">
        <f t="shared" si="12"/>
        <v>2638.9324813958333</v>
      </c>
      <c r="I84" s="6">
        <f t="shared" si="13"/>
        <v>3.7894110859216124E-4</v>
      </c>
      <c r="J84" s="8">
        <f t="shared" si="15"/>
        <v>7.0427482265757852E-4</v>
      </c>
      <c r="K84" s="7">
        <f t="shared" si="16"/>
        <v>6963964.6413659705</v>
      </c>
      <c r="M84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f>K84</f>
        <v>6963964.6413659705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3:32">
      <c r="D85">
        <v>753217.07175925199</v>
      </c>
      <c r="H85" s="1">
        <f t="shared" si="12"/>
        <v>1270.579819105616</v>
      </c>
      <c r="I85" s="6">
        <f t="shared" si="13"/>
        <v>7.8704225028846905E-4</v>
      </c>
      <c r="J85" s="8">
        <f t="shared" si="15"/>
        <v>3.2200712815894534E-4</v>
      </c>
      <c r="K85" s="7">
        <f t="shared" si="16"/>
        <v>1614373.0767184598</v>
      </c>
      <c r="M85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f>K85</f>
        <v>1614373.0767184598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3:32">
      <c r="H86" s="1">
        <f t="shared" si="12"/>
        <v>1270.579819105616</v>
      </c>
      <c r="I86" s="6">
        <f t="shared" si="13"/>
        <v>7.8704225028846905E-4</v>
      </c>
      <c r="J86" s="8">
        <f t="shared" si="15"/>
        <v>1.2755537539048984E-3</v>
      </c>
      <c r="K86" s="7">
        <f t="shared" si="16"/>
        <v>1614373.0767184598</v>
      </c>
      <c r="M86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>K86</f>
        <v>1614373.0767184598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3:32">
      <c r="H87" s="1">
        <f t="shared" si="12"/>
        <v>836.71968293218595</v>
      </c>
      <c r="I87" s="6">
        <f t="shared" si="13"/>
        <v>1.1951433919847772E-3</v>
      </c>
      <c r="J87" s="8">
        <f t="shared" si="15"/>
        <v>1.8953145153919417E-3</v>
      </c>
      <c r="K87" s="7">
        <f t="shared" si="16"/>
        <v>700099.82780613774</v>
      </c>
      <c r="M87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f>K87</f>
        <v>700099.82780613774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3:32">
      <c r="H88" s="1">
        <f t="shared" si="12"/>
        <v>553.31306851543661</v>
      </c>
      <c r="I88" s="6">
        <f t="shared" si="13"/>
        <v>1.807295104529239E-3</v>
      </c>
      <c r="J88" s="8">
        <f t="shared" si="15"/>
        <v>2.8167599618591096E-3</v>
      </c>
      <c r="K88" s="7">
        <f t="shared" si="16"/>
        <v>306155.35178996826</v>
      </c>
      <c r="M88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f>K88</f>
        <v>306155.35178996826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3:32">
      <c r="H89" s="1">
        <f t="shared" si="12"/>
        <v>2290.9221325302728</v>
      </c>
      <c r="I89" s="6">
        <f t="shared" si="13"/>
        <v>4.3650545158229457E-4</v>
      </c>
      <c r="J89" s="8">
        <f t="shared" si="15"/>
        <v>-1.1932520238139711E-5</v>
      </c>
      <c r="K89" s="7">
        <f t="shared" si="16"/>
        <v>5248324.2173170531</v>
      </c>
      <c r="M89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f>K89</f>
        <v>5248324.2173170531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3:32">
      <c r="H90" s="1">
        <f t="shared" si="12"/>
        <v>1561.1437016948503</v>
      </c>
      <c r="I90" s="6">
        <f t="shared" si="13"/>
        <v>6.4055602243044858E-4</v>
      </c>
      <c r="J90" s="8">
        <f t="shared" si="15"/>
        <v>1.0843346073298829E-3</v>
      </c>
      <c r="K90" s="7">
        <f t="shared" si="16"/>
        <v>2437169.6573414998</v>
      </c>
      <c r="M90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f>K90</f>
        <v>2437169.6573414998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3:32">
      <c r="H91" s="1">
        <f t="shared" si="12"/>
        <v>1561.1437016948503</v>
      </c>
      <c r="I91" s="6">
        <f t="shared" si="13"/>
        <v>6.4055602243044858E-4</v>
      </c>
      <c r="J91" s="8">
        <f t="shared" si="15"/>
        <v>-6.5220160661152624E-5</v>
      </c>
      <c r="K91" s="7">
        <f t="shared" si="16"/>
        <v>2437169.6573414998</v>
      </c>
      <c r="M91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f>K91</f>
        <v>2437169.6573414998</v>
      </c>
      <c r="AC91" s="2">
        <v>0</v>
      </c>
      <c r="AD91" s="2">
        <v>0</v>
      </c>
      <c r="AE91" s="2">
        <v>0</v>
      </c>
      <c r="AF91" s="2">
        <v>0</v>
      </c>
    </row>
    <row r="92" spans="3:32">
      <c r="H92" s="1">
        <f t="shared" si="12"/>
        <v>1077.1477597264725</v>
      </c>
      <c r="I92" s="6">
        <f t="shared" si="13"/>
        <v>9.2837773738111546E-4</v>
      </c>
      <c r="J92" s="8">
        <f t="shared" si="15"/>
        <v>1.4469031945430828E-3</v>
      </c>
      <c r="K92" s="7">
        <f t="shared" si="16"/>
        <v>1160247.2962837585</v>
      </c>
      <c r="M9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f>K92</f>
        <v>1160247.2962837585</v>
      </c>
      <c r="AD92" s="2">
        <v>0</v>
      </c>
      <c r="AE92" s="2">
        <v>0</v>
      </c>
      <c r="AF92" s="2">
        <v>0</v>
      </c>
    </row>
    <row r="93" spans="3:32">
      <c r="H93" s="1">
        <f t="shared" si="12"/>
        <v>498.45604868571343</v>
      </c>
      <c r="I93" s="6">
        <f t="shared" si="13"/>
        <v>2.0061949346120186E-3</v>
      </c>
      <c r="J93" s="8">
        <f t="shared" si="15"/>
        <v>2.1085301559720057E-3</v>
      </c>
      <c r="K93" s="7">
        <f t="shared" si="16"/>
        <v>248458.43247137431</v>
      </c>
      <c r="M93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f>K93</f>
        <v>248458.43247137431</v>
      </c>
      <c r="AE93" s="2">
        <v>0</v>
      </c>
      <c r="AF93" s="2">
        <v>0</v>
      </c>
    </row>
    <row r="94" spans="3:32">
      <c r="H94" s="1">
        <f t="shared" si="12"/>
        <v>484.55263695380376</v>
      </c>
      <c r="I94" s="6">
        <f t="shared" si="13"/>
        <v>2.0637592776021523E-3</v>
      </c>
      <c r="J94" s="8">
        <f t="shared" si="15"/>
        <v>2.4625928532637522E-3</v>
      </c>
      <c r="K94" s="7">
        <f t="shared" si="16"/>
        <v>234791.25797888474</v>
      </c>
      <c r="M94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f>K94</f>
        <v>234791.25797888474</v>
      </c>
      <c r="AF94" s="2">
        <v>0</v>
      </c>
    </row>
    <row r="95" spans="3:32">
      <c r="H95" s="1">
        <f t="shared" si="12"/>
        <v>440.95407764603544</v>
      </c>
      <c r="I95" s="6">
        <f t="shared" si="13"/>
        <v>2.2678098484503056E-3</v>
      </c>
      <c r="J95" s="8">
        <f t="shared" si="15"/>
        <v>1.6453781882255383E-3</v>
      </c>
      <c r="K95" s="7">
        <f t="shared" si="16"/>
        <v>194440.49859266586</v>
      </c>
      <c r="M95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f>K95</f>
        <v>194440.49859266586</v>
      </c>
    </row>
    <row r="97" spans="1:32">
      <c r="H97" t="s">
        <v>4</v>
      </c>
      <c r="I97" t="s">
        <v>1</v>
      </c>
      <c r="J97" t="s">
        <v>5</v>
      </c>
      <c r="K97" t="s">
        <v>7</v>
      </c>
      <c r="M97" t="s">
        <v>6</v>
      </c>
    </row>
    <row r="98" spans="1:32">
      <c r="A98" t="s">
        <v>17</v>
      </c>
      <c r="H98" s="1">
        <f>1/I98</f>
        <v>1731.4815448113402</v>
      </c>
      <c r="I98" s="6">
        <f>S$26*A3+S$27*B3+S$28*C3</f>
        <v>5.7754008582803498E-4</v>
      </c>
      <c r="J98" s="8">
        <f>I98+(F3-H98)*-(H98^-2)</f>
        <v>9.9893088055346378E-4</v>
      </c>
      <c r="K98" s="7">
        <f>H98^2</f>
        <v>2998028.340022265</v>
      </c>
      <c r="M98" s="2">
        <f>K98</f>
        <v>2998028.340022265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>
      <c r="C99" t="s">
        <v>8</v>
      </c>
      <c r="H99" s="1">
        <f t="shared" ref="H99:H117" si="17">1/I99</f>
        <v>1297.8136840945929</v>
      </c>
      <c r="I99" s="6">
        <f t="shared" ref="I99:I117" si="18">S$26*A4+S$27*B4+S$28*C4</f>
        <v>7.7052662663026265E-4</v>
      </c>
      <c r="J99" s="8">
        <f t="shared" ref="J99:J117" si="19">I99+(F4-H99)*-(H99^-2)</f>
        <v>1.4453944914489035E-3</v>
      </c>
      <c r="K99" s="7">
        <f t="shared" ref="K99:K117" si="20">H99^2</f>
        <v>1684320.3586231796</v>
      </c>
      <c r="M99">
        <v>0</v>
      </c>
      <c r="N99" s="2">
        <f>K99</f>
        <v>1684320.3586231796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>
      <c r="D100">
        <f t="array" ref="D100:F102">MINVERSE(MMULT(MMULT(TRANSPOSE(A$3:C$22),M98:AF117),A$3:C$22))</f>
        <v>4.498148822797968E-7</v>
      </c>
      <c r="E100">
        <v>-2.1276735921810817E-8</v>
      </c>
      <c r="F100">
        <v>-1.322299642554494E-8</v>
      </c>
      <c r="H100" s="1">
        <f t="shared" si="17"/>
        <v>1297.8136840945929</v>
      </c>
      <c r="I100" s="6">
        <f t="shared" si="18"/>
        <v>7.7052662663026265E-4</v>
      </c>
      <c r="J100" s="8">
        <f t="shared" si="19"/>
        <v>5.0186258443147983E-4</v>
      </c>
      <c r="K100" s="7">
        <f>H100^2</f>
        <v>1684320.3586231796</v>
      </c>
      <c r="M100">
        <v>0</v>
      </c>
      <c r="N100" s="2">
        <v>0</v>
      </c>
      <c r="O100" s="2">
        <f>K100</f>
        <v>1684320.3586231796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>
      <c r="D101">
        <v>-2.1276735921810787E-8</v>
      </c>
      <c r="E101">
        <v>1.0375961206113749E-8</v>
      </c>
      <c r="F101">
        <v>-1.1831758707099179E-10</v>
      </c>
      <c r="H101" s="1">
        <f>1/I101</f>
        <v>1037.8685354811887</v>
      </c>
      <c r="I101" s="6">
        <f>S$26*A6+S$27*B6+S$28*C6</f>
        <v>9.6351316743249033E-4</v>
      </c>
      <c r="J101" s="8">
        <f>I101+(F6-H101)*-(H101^-2)</f>
        <v>9.3386006533061039E-4</v>
      </c>
      <c r="K101" s="7">
        <f>H101^2</f>
        <v>1077171.0969418674</v>
      </c>
      <c r="M101">
        <v>0</v>
      </c>
      <c r="N101" s="2">
        <v>0</v>
      </c>
      <c r="O101" s="2">
        <v>0</v>
      </c>
      <c r="P101" s="2">
        <f>K101</f>
        <v>1077171.0969418674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>
      <c r="D102">
        <v>-1.3222996425544943E-8</v>
      </c>
      <c r="E102">
        <v>-1.1831758707099083E-10</v>
      </c>
      <c r="F102">
        <v>4.8851838440227994E-10</v>
      </c>
      <c r="H102" s="1">
        <f t="shared" si="17"/>
        <v>864.67812562304994</v>
      </c>
      <c r="I102" s="6">
        <f t="shared" si="18"/>
        <v>1.1564997082347179E-3</v>
      </c>
      <c r="J102" s="8">
        <f t="shared" si="19"/>
        <v>8.4222680585905067E-4</v>
      </c>
      <c r="K102" s="7">
        <f t="shared" ref="K101:K117" si="21">H102^2</f>
        <v>747668.26093099092</v>
      </c>
      <c r="M102">
        <v>0</v>
      </c>
      <c r="N102" s="2">
        <v>0</v>
      </c>
      <c r="O102" s="2">
        <v>0</v>
      </c>
      <c r="P102" s="2">
        <v>0</v>
      </c>
      <c r="Q102" s="2">
        <f>K102</f>
        <v>747668.26093099092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>
      <c r="H103" s="1">
        <f t="shared" si="17"/>
        <v>864.67812562304994</v>
      </c>
      <c r="I103" s="6">
        <f t="shared" si="18"/>
        <v>1.1564997082347179E-3</v>
      </c>
      <c r="J103" s="8">
        <f t="shared" si="19"/>
        <v>-7.8135421721187777E-4</v>
      </c>
      <c r="K103" s="7">
        <f t="shared" si="21"/>
        <v>747668.26093099092</v>
      </c>
      <c r="M103">
        <v>0</v>
      </c>
      <c r="N103" s="2">
        <v>0</v>
      </c>
      <c r="O103" s="2">
        <v>0</v>
      </c>
      <c r="P103" s="2">
        <v>0</v>
      </c>
      <c r="Q103" s="2">
        <v>0</v>
      </c>
      <c r="R103" s="2">
        <f>K103</f>
        <v>747668.26093099092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>
      <c r="C104" t="s">
        <v>9</v>
      </c>
      <c r="H104" s="1">
        <f t="shared" si="17"/>
        <v>741.02274159047215</v>
      </c>
      <c r="I104" s="6">
        <f t="shared" si="18"/>
        <v>1.3494862490369456E-3</v>
      </c>
      <c r="J104" s="8">
        <f t="shared" si="19"/>
        <v>1.2823103781837936E-3</v>
      </c>
      <c r="K104" s="7">
        <f t="shared" si="21"/>
        <v>549114.70355425961</v>
      </c>
      <c r="M104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f>K104</f>
        <v>549114.70355425961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>
      <c r="D105">
        <f t="array" ref="D105:D107">MMULT(MMULT(TRANSPOSE(A$3:C$22),M98:AF117),J98:J117)</f>
        <v>22217.582302978019</v>
      </c>
      <c r="H105" s="1">
        <f t="shared" si="17"/>
        <v>648.30965355587603</v>
      </c>
      <c r="I105" s="6">
        <f t="shared" si="18"/>
        <v>1.5424727898391733E-3</v>
      </c>
      <c r="J105" s="8">
        <f t="shared" si="19"/>
        <v>1.7852716020411677E-3</v>
      </c>
      <c r="K105" s="7">
        <f t="shared" si="21"/>
        <v>420305.40689374</v>
      </c>
      <c r="M105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f>K105</f>
        <v>420305.40689374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>
      <c r="D106">
        <v>58488.54796089192</v>
      </c>
      <c r="H106" s="1">
        <f t="shared" si="17"/>
        <v>2289.5130777121349</v>
      </c>
      <c r="I106" s="6">
        <f t="shared" si="18"/>
        <v>4.3677409390440358E-4</v>
      </c>
      <c r="J106" s="8">
        <f t="shared" si="19"/>
        <v>8.0232933069735043E-4</v>
      </c>
      <c r="K106" s="7">
        <f t="shared" si="21"/>
        <v>5241870.1330148922</v>
      </c>
      <c r="M106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f>K106</f>
        <v>5241870.1330148922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>
      <c r="D107">
        <v>693915.2408883645</v>
      </c>
      <c r="H107" s="1">
        <f t="shared" si="17"/>
        <v>1215.4402102705637</v>
      </c>
      <c r="I107" s="6">
        <f t="shared" si="18"/>
        <v>8.2274717550885894E-4</v>
      </c>
      <c r="J107" s="8">
        <f t="shared" si="19"/>
        <v>2.7723673805840512E-4</v>
      </c>
      <c r="K107" s="7">
        <f t="shared" si="21"/>
        <v>1477294.9047425522</v>
      </c>
      <c r="M107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f>K107</f>
        <v>1477294.9047425522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>
      <c r="H108" s="1">
        <f t="shared" si="17"/>
        <v>1215.4402102705637</v>
      </c>
      <c r="I108" s="6">
        <f t="shared" si="18"/>
        <v>8.2274717550885894E-4</v>
      </c>
      <c r="J108" s="8">
        <f t="shared" si="19"/>
        <v>1.3192629408552443E-3</v>
      </c>
      <c r="K108" s="7">
        <f t="shared" si="21"/>
        <v>1477294.9047425522</v>
      </c>
      <c r="M108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>K108</f>
        <v>1477294.9047425522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>
      <c r="H109" s="1">
        <f t="shared" si="17"/>
        <v>827.32128804411411</v>
      </c>
      <c r="I109" s="6">
        <f t="shared" si="18"/>
        <v>1.2087202571133143E-3</v>
      </c>
      <c r="J109" s="8">
        <f t="shared" si="19"/>
        <v>1.9111585694120495E-3</v>
      </c>
      <c r="K109" s="7">
        <f t="shared" si="21"/>
        <v>684460.51365097205</v>
      </c>
      <c r="M109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f>K109</f>
        <v>684460.51365097205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>
      <c r="H110" s="1">
        <f t="shared" si="17"/>
        <v>559.38426753927888</v>
      </c>
      <c r="I110" s="6">
        <f t="shared" si="18"/>
        <v>1.7876798795199973E-3</v>
      </c>
      <c r="J110" s="8">
        <f t="shared" si="19"/>
        <v>2.7947538094082536E-3</v>
      </c>
      <c r="K110" s="7">
        <f t="shared" si="21"/>
        <v>312910.75877045555</v>
      </c>
      <c r="M110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f>K110</f>
        <v>312910.75877045555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>
      <c r="H111" s="1">
        <f t="shared" si="17"/>
        <v>2045.0121790879582</v>
      </c>
      <c r="I111" s="6">
        <f t="shared" si="18"/>
        <v>4.8899464278299976E-4</v>
      </c>
      <c r="J111" s="8">
        <f t="shared" si="19"/>
        <v>-1.3257669139519459E-4</v>
      </c>
      <c r="K111" s="7">
        <f t="shared" si="21"/>
        <v>4182074.8126180791</v>
      </c>
      <c r="M111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f>K111</f>
        <v>4182074.8126180791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>
      <c r="H112" s="1">
        <f t="shared" si="17"/>
        <v>1466.3161155604371</v>
      </c>
      <c r="I112" s="6">
        <f t="shared" si="18"/>
        <v>6.8198118358522744E-4</v>
      </c>
      <c r="J112" s="8">
        <f t="shared" si="19"/>
        <v>1.1409105077841881E-3</v>
      </c>
      <c r="K112" s="7">
        <f t="shared" si="21"/>
        <v>2150082.950752249</v>
      </c>
      <c r="M11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f>K112</f>
        <v>2150082.950752249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>
      <c r="H113" s="1">
        <f t="shared" si="17"/>
        <v>1466.3161155604371</v>
      </c>
      <c r="I113" s="6">
        <f t="shared" si="18"/>
        <v>6.8198118358522744E-4</v>
      </c>
      <c r="J113" s="8">
        <f t="shared" si="19"/>
        <v>-1.6213689279158199E-4</v>
      </c>
      <c r="K113" s="7">
        <f t="shared" si="21"/>
        <v>2150082.950752249</v>
      </c>
      <c r="M113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f>K113</f>
        <v>2150082.950752249</v>
      </c>
      <c r="AC113" s="2">
        <v>0</v>
      </c>
      <c r="AD113" s="2">
        <v>0</v>
      </c>
      <c r="AE113" s="2">
        <v>0</v>
      </c>
      <c r="AF113" s="2">
        <v>0</v>
      </c>
    </row>
    <row r="114" spans="1:32">
      <c r="H114" s="1">
        <f t="shared" si="17"/>
        <v>1060.3510147223146</v>
      </c>
      <c r="I114" s="6">
        <f t="shared" si="18"/>
        <v>9.4308392797820887E-4</v>
      </c>
      <c r="J114" s="8">
        <f t="shared" si="19"/>
        <v>1.4632280048648225E-3</v>
      </c>
      <c r="K114" s="7">
        <f t="shared" si="21"/>
        <v>1124344.2744226423</v>
      </c>
      <c r="M114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f>K114</f>
        <v>1124344.2744226423</v>
      </c>
      <c r="AD114" s="2">
        <v>0</v>
      </c>
      <c r="AE114" s="2">
        <v>0</v>
      </c>
      <c r="AF114" s="2">
        <v>0</v>
      </c>
    </row>
    <row r="115" spans="1:32">
      <c r="H115" s="1">
        <f t="shared" si="17"/>
        <v>510.14234897698719</v>
      </c>
      <c r="I115" s="6">
        <f t="shared" si="18"/>
        <v>1.9602371808679435E-3</v>
      </c>
      <c r="J115" s="8">
        <f t="shared" si="19"/>
        <v>2.1028424879551201E-3</v>
      </c>
      <c r="K115" s="7">
        <f t="shared" si="21"/>
        <v>260245.21621975818</v>
      </c>
      <c r="M115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f>K115</f>
        <v>260245.21621975818</v>
      </c>
      <c r="AE115" s="2">
        <v>0</v>
      </c>
      <c r="AF115" s="2">
        <v>0</v>
      </c>
    </row>
    <row r="116" spans="1:32">
      <c r="H116" s="1">
        <f t="shared" si="17"/>
        <v>496.90484685407313</v>
      </c>
      <c r="I116" s="6">
        <f t="shared" si="18"/>
        <v>2.0124577297465397E-3</v>
      </c>
      <c r="J116" s="8">
        <f t="shared" si="19"/>
        <v>2.4417353876628515E-3</v>
      </c>
      <c r="K116" s="7">
        <f t="shared" si="21"/>
        <v>246914.42682706987</v>
      </c>
      <c r="M116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f>K116</f>
        <v>246914.42682706987</v>
      </c>
      <c r="AF116" s="2">
        <v>0</v>
      </c>
    </row>
    <row r="117" spans="1:32">
      <c r="H117" s="1">
        <f t="shared" si="17"/>
        <v>453.4233820159854</v>
      </c>
      <c r="I117" s="6">
        <f t="shared" si="18"/>
        <v>2.2054442705487674E-3</v>
      </c>
      <c r="J117" s="8">
        <f t="shared" si="19"/>
        <v>1.6774265708471765E-3</v>
      </c>
      <c r="K117" s="7">
        <f t="shared" si="21"/>
        <v>205592.76335881423</v>
      </c>
      <c r="M117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f>K117</f>
        <v>205592.76335881423</v>
      </c>
    </row>
    <row r="121" spans="1:32">
      <c r="H121" t="s">
        <v>4</v>
      </c>
      <c r="I121" t="s">
        <v>1</v>
      </c>
      <c r="K121" t="s">
        <v>7</v>
      </c>
      <c r="M121" t="s">
        <v>6</v>
      </c>
    </row>
    <row r="122" spans="1:32">
      <c r="A122" t="s">
        <v>21</v>
      </c>
      <c r="C122" t="s">
        <v>23</v>
      </c>
      <c r="H122" s="1">
        <f>1/I122</f>
        <v>1715.4193012517815</v>
      </c>
      <c r="I122" s="6">
        <f>C$135*A3+C$136*B3+C$137*C3</f>
        <v>5.8294785378144962E-4</v>
      </c>
      <c r="J122" s="8"/>
      <c r="K122" s="7">
        <f>H122^2</f>
        <v>2942663.3791071502</v>
      </c>
      <c r="M122" s="2">
        <f>K122</f>
        <v>2942663.3791071502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>
      <c r="C123" s="12" t="s">
        <v>24</v>
      </c>
      <c r="H123" s="1">
        <f t="shared" ref="H123:H141" si="22">1/I123</f>
        <v>1291.3499294557271</v>
      </c>
      <c r="I123" s="6">
        <f t="shared" ref="I123:I141" si="23">C$135*A4+C$136*B4+C$137*C4</f>
        <v>7.7438343952322501E-4</v>
      </c>
      <c r="J123" s="8"/>
      <c r="K123" s="7">
        <f t="shared" ref="K123:K141" si="24">H123^2</f>
        <v>1667584.6403053112</v>
      </c>
      <c r="M123">
        <v>0</v>
      </c>
      <c r="N123" s="2">
        <f>K123</f>
        <v>1667584.6403053112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>
      <c r="D124" s="10">
        <f t="array" ref="D124:F126">MINVERSE(MMULT(MMULT(TRANSPOSE(A$3:C$22),M122:AF141),A$3:C$22))</f>
        <v>4.5483442543822797E-7</v>
      </c>
      <c r="E124" s="10">
        <v>-2.1247686077516186E-8</v>
      </c>
      <c r="F124" s="10">
        <v>-1.3347115992538248E-8</v>
      </c>
      <c r="H124" s="1">
        <f t="shared" si="22"/>
        <v>1291.3499294557271</v>
      </c>
      <c r="I124" s="6">
        <f t="shared" si="23"/>
        <v>7.7438343952322501E-4</v>
      </c>
      <c r="J124" s="8"/>
      <c r="K124" s="7">
        <f>H124^2</f>
        <v>1667584.6403053112</v>
      </c>
      <c r="M124">
        <v>0</v>
      </c>
      <c r="N124" s="2">
        <v>0</v>
      </c>
      <c r="O124" s="2">
        <f>K124</f>
        <v>1667584.6403053112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>
      <c r="D125" s="10">
        <v>-2.1247686077516215E-8</v>
      </c>
      <c r="E125" s="10">
        <v>1.0425034834270876E-8</v>
      </c>
      <c r="F125" s="10">
        <v>-1.2385846343786304E-10</v>
      </c>
      <c r="H125" s="1">
        <f>1/I125</f>
        <v>1035.3906620607529</v>
      </c>
      <c r="I125" s="6">
        <f>C$135*A6+C$136*B6+C$137*C6</f>
        <v>9.6581902526500063E-4</v>
      </c>
      <c r="J125" s="8"/>
      <c r="K125" s="7">
        <f>H125^2</f>
        <v>1072033.8230826042</v>
      </c>
      <c r="M125">
        <v>0</v>
      </c>
      <c r="N125" s="2">
        <v>0</v>
      </c>
      <c r="O125" s="2">
        <v>0</v>
      </c>
      <c r="P125" s="2">
        <f>K125</f>
        <v>1072033.8230826042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>
      <c r="D126" s="10">
        <v>-1.3347115992538246E-8</v>
      </c>
      <c r="E126" s="10">
        <v>-1.2385846343786415E-10</v>
      </c>
      <c r="F126" s="10">
        <v>4.9204984174154594E-10</v>
      </c>
      <c r="H126" s="1">
        <f t="shared" si="22"/>
        <v>864.11407696187996</v>
      </c>
      <c r="I126" s="6">
        <f t="shared" si="23"/>
        <v>1.1572546110067763E-3</v>
      </c>
      <c r="J126" s="8"/>
      <c r="K126" s="7">
        <f t="shared" ref="K126:K141" si="25">H126^2</f>
        <v>746693.13800368179</v>
      </c>
      <c r="M126">
        <v>0</v>
      </c>
      <c r="N126" s="2">
        <v>0</v>
      </c>
      <c r="O126" s="2">
        <v>0</v>
      </c>
      <c r="P126" s="2">
        <v>0</v>
      </c>
      <c r="Q126" s="2">
        <f>K126</f>
        <v>746693.13800368179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>
      <c r="H127" s="1">
        <f t="shared" si="22"/>
        <v>864.11407696187996</v>
      </c>
      <c r="I127" s="6">
        <f t="shared" si="23"/>
        <v>1.1572546110067763E-3</v>
      </c>
      <c r="J127" s="8"/>
      <c r="K127" s="7">
        <f t="shared" si="25"/>
        <v>746693.13800368179</v>
      </c>
      <c r="M127">
        <v>0</v>
      </c>
      <c r="N127" s="2">
        <v>0</v>
      </c>
      <c r="O127" s="2">
        <v>0</v>
      </c>
      <c r="P127" s="2">
        <v>0</v>
      </c>
      <c r="Q127" s="2">
        <v>0</v>
      </c>
      <c r="R127" s="2">
        <f>K127</f>
        <v>746693.13800368179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>
      <c r="H128" s="1">
        <f t="shared" si="22"/>
        <v>741.46012361535588</v>
      </c>
      <c r="I128" s="6">
        <f t="shared" si="23"/>
        <v>1.348690196748552E-3</v>
      </c>
      <c r="J128" s="8"/>
      <c r="K128" s="7">
        <f t="shared" si="25"/>
        <v>549763.11491169885</v>
      </c>
      <c r="M128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f>K128</f>
        <v>549763.11491169885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3:32">
      <c r="H129" s="1">
        <f t="shared" si="22"/>
        <v>649.29761670701748</v>
      </c>
      <c r="I129" s="6">
        <f t="shared" si="23"/>
        <v>1.5401257824903276E-3</v>
      </c>
      <c r="J129" s="8"/>
      <c r="K129" s="7">
        <f t="shared" si="25"/>
        <v>421587.395061413</v>
      </c>
      <c r="M129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f>K129</f>
        <v>421587.395061413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3:32">
      <c r="H130" s="1">
        <f t="shared" si="22"/>
        <v>2254.4500146871937</v>
      </c>
      <c r="I130" s="6">
        <f t="shared" si="23"/>
        <v>4.4356716426855472E-4</v>
      </c>
      <c r="J130" s="8"/>
      <c r="K130" s="7">
        <f t="shared" si="25"/>
        <v>5082544.8687230879</v>
      </c>
      <c r="M130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f>K130</f>
        <v>5082544.8687230879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3:32">
      <c r="H131" s="1">
        <f t="shared" si="22"/>
        <v>1210.0116327371761</v>
      </c>
      <c r="I131" s="6">
        <f t="shared" si="23"/>
        <v>8.2643833575210567E-4</v>
      </c>
      <c r="J131" s="8"/>
      <c r="K131" s="7">
        <f t="shared" si="25"/>
        <v>1464128.1513592869</v>
      </c>
      <c r="M131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f>K131</f>
        <v>1464128.1513592869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3:32">
      <c r="H132" s="1">
        <f t="shared" si="22"/>
        <v>1210.0116327371761</v>
      </c>
      <c r="I132" s="6">
        <f t="shared" si="23"/>
        <v>8.2643833575210567E-4</v>
      </c>
      <c r="J132" s="8"/>
      <c r="K132" s="7">
        <f t="shared" si="25"/>
        <v>1464128.1513592869</v>
      </c>
      <c r="M13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>K132</f>
        <v>1464128.1513592869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3:32">
      <c r="H133" s="1">
        <f t="shared" si="22"/>
        <v>826.91816612430807</v>
      </c>
      <c r="I133" s="6">
        <f t="shared" si="23"/>
        <v>1.2093095072356569E-3</v>
      </c>
      <c r="J133" s="8"/>
      <c r="K133" s="7">
        <f t="shared" si="25"/>
        <v>683793.65346638882</v>
      </c>
      <c r="M133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f>K133</f>
        <v>683793.65346638882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3:32">
      <c r="C134" t="s">
        <v>20</v>
      </c>
      <c r="E134" t="s">
        <v>22</v>
      </c>
      <c r="H134" s="1">
        <f t="shared" si="22"/>
        <v>560.65871338205375</v>
      </c>
      <c r="I134" s="6">
        <f t="shared" si="23"/>
        <v>1.7836162644609837E-3</v>
      </c>
      <c r="J134" s="8"/>
      <c r="K134" s="7">
        <f t="shared" si="25"/>
        <v>314338.19289121992</v>
      </c>
      <c r="M134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f>K134</f>
        <v>314338.19289121992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3:32">
      <c r="C135" s="9">
        <f t="array" ref="C135:C137">MMULT(D100:F102,D105:D107)</f>
        <v>-4.2628497115630888E-4</v>
      </c>
      <c r="E135" s="11">
        <f>C135-1.96*SQRT(D124)</f>
        <v>-1.7481366756842776E-3</v>
      </c>
      <c r="F135" s="11">
        <f>C135+1.96*SQRT(D124)</f>
        <v>8.9556673337165982E-4</v>
      </c>
      <c r="H135" s="1">
        <f t="shared" si="22"/>
        <v>2017.6664432498046</v>
      </c>
      <c r="I135" s="6">
        <f t="shared" si="23"/>
        <v>4.9562206049743544E-4</v>
      </c>
      <c r="J135" s="8"/>
      <c r="K135" s="7">
        <f t="shared" si="25"/>
        <v>4070977.8762163171</v>
      </c>
      <c r="M135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f>K135</f>
        <v>4070977.8762163171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3:32">
      <c r="C136" s="9">
        <v>5.2054896228880687E-5</v>
      </c>
      <c r="E136" s="11">
        <f>C136-1.96*SQRT(E125)</f>
        <v>-1.4806710111107941E-4</v>
      </c>
      <c r="F136" s="11">
        <f>C136+1.96*SQRT(E125)</f>
        <v>2.5217689356884078E-4</v>
      </c>
      <c r="H136" s="1">
        <f t="shared" si="22"/>
        <v>1455.4819460546876</v>
      </c>
      <c r="I136" s="6">
        <f t="shared" si="23"/>
        <v>6.8705764623921105E-4</v>
      </c>
      <c r="J136" s="8"/>
      <c r="K136" s="7">
        <f t="shared" si="25"/>
        <v>2118427.6952911406</v>
      </c>
      <c r="M136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f>K136</f>
        <v>2118427.6952911406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3:32">
      <c r="C137" s="10">
        <v>3.8287117148355111E-5</v>
      </c>
      <c r="E137" s="11">
        <f>C137-1.96*SQRT(F126)</f>
        <v>-5.1899879994617376E-6</v>
      </c>
      <c r="F137" s="11">
        <f>C137+1.96*SQRT(F126)</f>
        <v>8.1764222296171961E-5</v>
      </c>
      <c r="H137" s="1">
        <f t="shared" si="22"/>
        <v>1455.4819460546876</v>
      </c>
      <c r="I137" s="6">
        <f t="shared" si="23"/>
        <v>6.8705764623921105E-4</v>
      </c>
      <c r="J137" s="8"/>
      <c r="K137" s="7">
        <f t="shared" si="25"/>
        <v>2118427.6952911406</v>
      </c>
      <c r="M137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f>K137</f>
        <v>2118427.6952911406</v>
      </c>
      <c r="AC137" s="2">
        <v>0</v>
      </c>
      <c r="AD137" s="2">
        <v>0</v>
      </c>
      <c r="AE137" s="2">
        <v>0</v>
      </c>
      <c r="AF137" s="2">
        <v>0</v>
      </c>
    </row>
    <row r="138" spans="3:32">
      <c r="H138" s="1">
        <f t="shared" si="22"/>
        <v>1055.595995421211</v>
      </c>
      <c r="I138" s="6">
        <f t="shared" si="23"/>
        <v>9.4733212738361446E-4</v>
      </c>
      <c r="J138" s="8"/>
      <c r="K138" s="7">
        <f t="shared" si="25"/>
        <v>1114282.9055492973</v>
      </c>
      <c r="M138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f>K138</f>
        <v>1114282.9055492973</v>
      </c>
      <c r="AD138" s="2">
        <v>0</v>
      </c>
      <c r="AE138" s="2">
        <v>0</v>
      </c>
      <c r="AF138" s="2">
        <v>0</v>
      </c>
    </row>
    <row r="139" spans="3:32">
      <c r="H139" s="1">
        <f t="shared" si="22"/>
        <v>511.0998225811756</v>
      </c>
      <c r="I139" s="6">
        <f t="shared" si="23"/>
        <v>1.9565649523213728E-3</v>
      </c>
      <c r="J139" s="8"/>
      <c r="K139" s="7">
        <f t="shared" si="25"/>
        <v>261223.02864250919</v>
      </c>
      <c r="M139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f>K139</f>
        <v>261223.02864250919</v>
      </c>
      <c r="AE139" s="2">
        <v>0</v>
      </c>
      <c r="AF139" s="2">
        <v>0</v>
      </c>
    </row>
    <row r="140" spans="3:32">
      <c r="H140" s="1">
        <f t="shared" si="22"/>
        <v>497.85428572846297</v>
      </c>
      <c r="I140" s="6">
        <f t="shared" si="23"/>
        <v>2.0086198485502536E-3</v>
      </c>
      <c r="J140" s="8"/>
      <c r="K140" s="7">
        <f t="shared" si="25"/>
        <v>247858.88981819805</v>
      </c>
      <c r="M140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f>K140</f>
        <v>247858.88981819805</v>
      </c>
      <c r="AF140" s="2">
        <v>0</v>
      </c>
    </row>
    <row r="141" spans="3:32">
      <c r="H141" s="1">
        <f t="shared" si="22"/>
        <v>454.53400146792063</v>
      </c>
      <c r="I141" s="6">
        <f t="shared" si="23"/>
        <v>2.2000554342920292E-3</v>
      </c>
      <c r="J141" s="8"/>
      <c r="K141" s="7">
        <f t="shared" si="25"/>
        <v>206601.15849043967</v>
      </c>
      <c r="M141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f>K141</f>
        <v>206601.15849043967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IRLS</vt:lpstr>
      <vt:lpstr>Sheet3</vt:lpstr>
    </vt:vector>
  </TitlesOfParts>
  <Company>ANU College of Business &amp; Economics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Higgins</dc:creator>
  <cp:lastModifiedBy>Tim Higgins</cp:lastModifiedBy>
  <dcterms:created xsi:type="dcterms:W3CDTF">2013-01-31T04:19:04Z</dcterms:created>
  <dcterms:modified xsi:type="dcterms:W3CDTF">2013-02-03T00:04:17Z</dcterms:modified>
</cp:coreProperties>
</file>