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tis\Documents\TohokuUniversity\ExperimentReport2_Fine\曲げ試験による脆性材料の強度物性測定\Data\"/>
    </mc:Choice>
  </mc:AlternateContent>
  <xr:revisionPtr revIDLastSave="0" documentId="13_ncr:1_{159AA31B-24BF-46BE-9B14-38B05EC6CC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まとめ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Z3" i="1"/>
  <c r="W3" i="1"/>
  <c r="V7" i="1"/>
  <c r="V4" i="1"/>
  <c r="V5" i="1"/>
  <c r="V6" i="1"/>
  <c r="V3" i="1"/>
  <c r="U3" i="1"/>
  <c r="R4" i="1" l="1"/>
  <c r="R5" i="1"/>
  <c r="R6" i="1"/>
  <c r="R7" i="1"/>
  <c r="R3" i="1"/>
  <c r="N3" i="1"/>
  <c r="Q4" i="1"/>
  <c r="Q5" i="1"/>
  <c r="Q6" i="1"/>
  <c r="Q7" i="1"/>
  <c r="Q3" i="1"/>
  <c r="P3" i="1" a="1"/>
  <c r="P3" i="1" s="1"/>
  <c r="N4" i="1"/>
  <c r="N5" i="1"/>
  <c r="N6" i="1"/>
  <c r="N7" i="1"/>
  <c r="M4" i="1"/>
  <c r="M5" i="1"/>
  <c r="M6" i="1"/>
  <c r="M7" i="1"/>
  <c r="M3" i="1"/>
  <c r="L4" i="1"/>
  <c r="L5" i="1"/>
  <c r="L6" i="1"/>
  <c r="L7" i="1"/>
  <c r="L3" i="1"/>
  <c r="H7" i="1" l="1"/>
  <c r="I4" i="1"/>
  <c r="I5" i="1"/>
  <c r="I6" i="1"/>
  <c r="I7" i="1"/>
  <c r="I8" i="1"/>
  <c r="I9" i="1"/>
  <c r="I10" i="1"/>
  <c r="I11" i="1"/>
  <c r="I12" i="1"/>
  <c r="I3" i="1"/>
  <c r="H12" i="1"/>
  <c r="G4" i="1"/>
  <c r="G5" i="1"/>
  <c r="G6" i="1"/>
  <c r="G7" i="1"/>
  <c r="G8" i="1"/>
  <c r="G9" i="1"/>
  <c r="G10" i="1"/>
  <c r="G11" i="1"/>
  <c r="G12" i="1"/>
  <c r="F3" i="1"/>
  <c r="F4" i="1"/>
  <c r="F5" i="1"/>
  <c r="F6" i="1"/>
  <c r="F7" i="1"/>
  <c r="F8" i="1"/>
  <c r="F9" i="1"/>
  <c r="F10" i="1"/>
  <c r="F11" i="1"/>
  <c r="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<sst xmlns="http://schemas.openxmlformats.org/spreadsheetml/2006/main" count="55" uniqueCount="39">
  <si>
    <t>破断時の荷重[kN]</t>
    <rPh sb="0" eb="3">
      <t>ハダンジ</t>
    </rPh>
    <rPh sb="4" eb="6">
      <t>カジュウ</t>
    </rPh>
    <phoneticPr fontId="1"/>
  </si>
  <si>
    <t>寸法</t>
    <rPh sb="0" eb="2">
      <t>スンポウ</t>
    </rPh>
    <phoneticPr fontId="1"/>
  </si>
  <si>
    <t>厚み[mm]</t>
    <rPh sb="0" eb="1">
      <t>アツ</t>
    </rPh>
    <phoneticPr fontId="1"/>
  </si>
  <si>
    <t>幅[mm]</t>
    <rPh sb="0" eb="1">
      <t>ハバ</t>
    </rPh>
    <phoneticPr fontId="1"/>
  </si>
  <si>
    <t>2(傷なし)</t>
    <rPh sb="2" eb="3">
      <t>キズ</t>
    </rPh>
    <phoneticPr fontId="1"/>
  </si>
  <si>
    <t>1(傷あり)</t>
    <rPh sb="2" eb="3">
      <t>キズ</t>
    </rPh>
    <phoneticPr fontId="1"/>
  </si>
  <si>
    <t>2(傷あり)</t>
    <rPh sb="2" eb="3">
      <t>キズ</t>
    </rPh>
    <phoneticPr fontId="1"/>
  </si>
  <si>
    <t>3(傷あり)</t>
    <rPh sb="2" eb="3">
      <t>キズ</t>
    </rPh>
    <phoneticPr fontId="1"/>
  </si>
  <si>
    <t>4(傷あり)</t>
    <rPh sb="2" eb="3">
      <t>キズ</t>
    </rPh>
    <phoneticPr fontId="1"/>
  </si>
  <si>
    <t>破断時のストローク[mm]</t>
    <rPh sb="0" eb="3">
      <t>ハダンジ</t>
    </rPh>
    <phoneticPr fontId="1"/>
  </si>
  <si>
    <t>1(傷なし)</t>
    <rPh sb="2" eb="3">
      <t>キズ</t>
    </rPh>
    <phoneticPr fontId="1"/>
  </si>
  <si>
    <t>3(傷なし)</t>
    <rPh sb="2" eb="3">
      <t>キズ</t>
    </rPh>
    <phoneticPr fontId="1"/>
  </si>
  <si>
    <t>5(傷なし)_ひずみゲージ</t>
    <rPh sb="2" eb="3">
      <t>キズ</t>
    </rPh>
    <phoneticPr fontId="1"/>
  </si>
  <si>
    <t>4(傷なし)</t>
    <rPh sb="2" eb="3">
      <t>キズ</t>
    </rPh>
    <phoneticPr fontId="1"/>
  </si>
  <si>
    <t>5(傷あり)</t>
    <rPh sb="2" eb="3">
      <t>キズ</t>
    </rPh>
    <phoneticPr fontId="1"/>
  </si>
  <si>
    <t>断面二次モーメント</t>
    <rPh sb="0" eb="2">
      <t>ダンメン</t>
    </rPh>
    <rPh sb="2" eb="4">
      <t>ニジ</t>
    </rPh>
    <phoneticPr fontId="1"/>
  </si>
  <si>
    <t>曲げ弾性係数</t>
    <rPh sb="0" eb="1">
      <t>マ</t>
    </rPh>
    <rPh sb="2" eb="4">
      <t>ダンセイ</t>
    </rPh>
    <rPh sb="4" eb="6">
      <t>ケイスウ</t>
    </rPh>
    <phoneticPr fontId="1"/>
  </si>
  <si>
    <t>平均</t>
    <rPh sb="0" eb="2">
      <t>ヘイキン</t>
    </rPh>
    <phoneticPr fontId="1"/>
  </si>
  <si>
    <t>破断応力[Mpa]</t>
    <rPh sb="0" eb="2">
      <t>ハダン</t>
    </rPh>
    <rPh sb="2" eb="4">
      <t>オウリョク</t>
    </rPh>
    <phoneticPr fontId="1"/>
  </si>
  <si>
    <t>σ</t>
  </si>
  <si>
    <t>σ</t>
    <phoneticPr fontId="1"/>
  </si>
  <si>
    <t>傷ありσ</t>
    <rPh sb="0" eb="1">
      <t>キズ</t>
    </rPh>
    <phoneticPr fontId="1"/>
  </si>
  <si>
    <t xml:space="preserve"> 傷ln(σ)</t>
    <rPh sb="1" eb="2">
      <t>キズ</t>
    </rPh>
    <phoneticPr fontId="1"/>
  </si>
  <si>
    <t>傷F(σ)</t>
    <rPh sb="0" eb="1">
      <t>キズ</t>
    </rPh>
    <phoneticPr fontId="1"/>
  </si>
  <si>
    <t>ln(ln)</t>
  </si>
  <si>
    <t>ln(ln)</t>
    <phoneticPr fontId="1"/>
  </si>
  <si>
    <t>傷ln(ln)</t>
    <rPh sb="0" eb="1">
      <t>キズ</t>
    </rPh>
    <phoneticPr fontId="1"/>
  </si>
  <si>
    <t xml:space="preserve"> ln(σ)</t>
  </si>
  <si>
    <t xml:space="preserve"> ln(σ)</t>
    <phoneticPr fontId="1"/>
  </si>
  <si>
    <t>F(σ)</t>
  </si>
  <si>
    <t>F(σ)</t>
    <phoneticPr fontId="1"/>
  </si>
  <si>
    <t>傷なしσ</t>
    <rPh sb="0" eb="1">
      <t>キズ</t>
    </rPh>
    <phoneticPr fontId="1"/>
  </si>
  <si>
    <t>m1</t>
    <phoneticPr fontId="1"/>
  </si>
  <si>
    <t>m2</t>
    <phoneticPr fontId="1"/>
  </si>
  <si>
    <t>mlnη2</t>
    <phoneticPr fontId="1"/>
  </si>
  <si>
    <t>mlnη1</t>
    <phoneticPr fontId="1"/>
  </si>
  <si>
    <t>η1</t>
    <phoneticPr fontId="1"/>
  </si>
  <si>
    <t>Fσ1</t>
    <phoneticPr fontId="1"/>
  </si>
  <si>
    <t>F =0.5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</si>
</sst>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0"/>
    <numFmt numFmtId="178" formatCode="0.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Sheet1!$C$4:$C$8</c:f>
              <c:numCache>
                <c:formatCode>General</c:formatCode>
                <c:ptCount val="5"/>
                <c:pt idx="0">
                  <c:v>4.0362712141739143</c:v>
                </c:pt>
                <c:pt idx="1">
                  <c:v>4.1530140603111922</c:v>
                </c:pt>
                <c:pt idx="2">
                  <c:v>4.2330182566912873</c:v>
                </c:pt>
                <c:pt idx="3">
                  <c:v>4.3571533699287421</c:v>
                </c:pt>
                <c:pt idx="4">
                  <c:v>4.5414035676291018</c:v>
                </c:pt>
              </c:numCache>
            </c:numRef>
          </c:xVal>
          <c:yVal>
            <c:numRef>
              <c:f>Sheet1!$E$4:$E$8</c:f>
              <c:numCache>
                <c:formatCode>General</c:formatCode>
                <c:ptCount val="5"/>
                <c:pt idx="0">
                  <c:v>-1.7019833552815005</c:v>
                </c:pt>
                <c:pt idx="1">
                  <c:v>-0.9027204557178804</c:v>
                </c:pt>
                <c:pt idx="2">
                  <c:v>-0.36651292058166435</c:v>
                </c:pt>
                <c:pt idx="3">
                  <c:v>9.4047827616698901E-2</c:v>
                </c:pt>
                <c:pt idx="4">
                  <c:v>0.58319808078265956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86-4036-AA33-6BBC3CDBC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838624"/>
        <c:axId val="547756159"/>
      </c:scatterChart>
      <c:valAx>
        <c:axId val="66683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7756159"/>
        <c:crosses val="autoZero"/>
        <c:crossBetween val="midCat"/>
      </c:valAx>
      <c:valAx>
        <c:axId val="54775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683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Sheet1!$G$4:$G$8</c:f>
              <c:numCache>
                <c:formatCode>General</c:formatCode>
                <c:ptCount val="5"/>
                <c:pt idx="0">
                  <c:v>3.5212766295788893</c:v>
                </c:pt>
                <c:pt idx="1">
                  <c:v>3.7290668178983126</c:v>
                </c:pt>
                <c:pt idx="2">
                  <c:v>3.7783587136074681</c:v>
                </c:pt>
                <c:pt idx="3">
                  <c:v>3.8512149691089017</c:v>
                </c:pt>
                <c:pt idx="4">
                  <c:v>3.9399478750797119</c:v>
                </c:pt>
              </c:numCache>
            </c:numRef>
          </c:xVal>
          <c:yVal>
            <c:numRef>
              <c:f>Sheet1!$I$4:$I$8</c:f>
              <c:numCache>
                <c:formatCode>General</c:formatCode>
                <c:ptCount val="5"/>
                <c:pt idx="0">
                  <c:v>-1.7019833552815005</c:v>
                </c:pt>
                <c:pt idx="1">
                  <c:v>-0.9027204557178804</c:v>
                </c:pt>
                <c:pt idx="2">
                  <c:v>-0.36651292058166435</c:v>
                </c:pt>
                <c:pt idx="3">
                  <c:v>9.4047827616698901E-2</c:v>
                </c:pt>
                <c:pt idx="4">
                  <c:v>0.58319808078265956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08-4109-B6D0-FCFD291D0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877200"/>
        <c:axId val="462875280"/>
      </c:scatterChart>
      <c:valAx>
        <c:axId val="46287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2875280"/>
        <c:crosses val="autoZero"/>
        <c:crossBetween val="midCat"/>
      </c:valAx>
      <c:valAx>
        <c:axId val="46287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287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316230</xdr:colOff>
      <xdr:row>16</xdr:row>
      <xdr:rowOff>160020</xdr:rowOff>
    </xdr:from>
    <xdr:to>
      <xdr:col>8</xdr:col>
      <xdr:colOff>194310</xdr:colOff>
      <xdr:row>28</xdr:row>
      <xdr:rowOff>160020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2419A92-A26C-44B9-8B5F-48470237E3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102870</xdr:colOff>
      <xdr:row>16</xdr:row>
      <xdr:rowOff>121920</xdr:rowOff>
    </xdr:from>
    <xdr:to>
      <xdr:col>15</xdr:col>
      <xdr:colOff>651510</xdr:colOff>
      <xdr:row>28</xdr:row>
      <xdr:rowOff>121920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B9C6E3F-5834-6139-C56F-7F9F80EFD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workbookViewId="0">
      <selection activeCell="D7" sqref="D7"/>
    </sheetView>
  </sheetViews>
  <sheetFormatPr defaultRowHeight="18" x14ac:dyDescent="0.45"/>
  <cols>
    <col min="1" max="1" width="23.09765625" bestFit="1" customWidth="1"/>
    <col min="2" max="2" width="23.09765625" customWidth="1"/>
    <col min="3" max="3" width="23.09765625" style="1" customWidth="1"/>
  </cols>
  <sheetData>
    <row r="1" spans="1:26" x14ac:dyDescent="0.45">
      <c r="A1" s="2"/>
      <c r="B1" s="2"/>
      <c r="C1" s="2"/>
      <c r="D1" s="7" t="s">
        <v>1</v>
      </c>
      <c r="E1" s="7"/>
    </row>
    <row r="2" spans="1:26" x14ac:dyDescent="0.45">
      <c r="A2" s="2"/>
      <c r="B2" s="2" t="s">
        <v>0</v>
      </c>
      <c r="C2" s="2" t="s">
        <v>9</v>
      </c>
      <c r="D2" s="2" t="s">
        <v>2</v>
      </c>
      <c r="E2" s="2" t="s">
        <v>3</v>
      </c>
      <c r="F2" t="s">
        <v>15</v>
      </c>
      <c r="G2" s="2" t="s">
        <v>16</v>
      </c>
      <c r="H2" s="2" t="s">
        <v>17</v>
      </c>
      <c r="I2" s="2" t="s">
        <v>18</v>
      </c>
      <c r="K2" s="2" t="s">
        <v>31</v>
      </c>
      <c r="L2" s="2" t="s">
        <v>22</v>
      </c>
      <c r="M2" s="2" t="s">
        <v>23</v>
      </c>
      <c r="N2" s="2" t="s">
        <v>26</v>
      </c>
      <c r="O2" s="2" t="s">
        <v>20</v>
      </c>
      <c r="P2" s="2" t="s">
        <v>28</v>
      </c>
      <c r="Q2" s="2" t="s">
        <v>30</v>
      </c>
      <c r="R2" s="2" t="s">
        <v>25</v>
      </c>
      <c r="S2" s="2" t="s">
        <v>32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33</v>
      </c>
      <c r="Y2" s="2" t="s">
        <v>34</v>
      </c>
      <c r="Z2" s="2" t="s">
        <v>38</v>
      </c>
    </row>
    <row r="3" spans="1:26" x14ac:dyDescent="0.45">
      <c r="A3" s="2" t="s">
        <v>10</v>
      </c>
      <c r="B3" s="3">
        <v>5.7218749999999999E-2</v>
      </c>
      <c r="C3" s="4">
        <v>0.44400000000000001</v>
      </c>
      <c r="D3" s="5">
        <v>1.25</v>
      </c>
      <c r="E3" s="5">
        <v>25.9</v>
      </c>
      <c r="F3">
        <f>E3*D3^3/12</f>
        <v>4.215494791666667</v>
      </c>
      <c r="G3">
        <f>B3/2*(2*15^3+3*30*15^2)/(6*F3*C3)</f>
        <v>68.784305541062295</v>
      </c>
      <c r="I3">
        <f>B3/2*1000*15*D3/(2*F3)</f>
        <v>63.625482625482618</v>
      </c>
      <c r="J3">
        <v>1</v>
      </c>
      <c r="K3">
        <v>56.6148441055985</v>
      </c>
      <c r="L3">
        <f>LN(K3)</f>
        <v>4.0362712141739134</v>
      </c>
      <c r="M3">
        <f>J3/(5+1)</f>
        <v>0.16666666666666666</v>
      </c>
      <c r="N3">
        <f>LN(LN(1/(1-M3)))</f>
        <v>-1.7019833552815005</v>
      </c>
      <c r="O3">
        <v>33.827586206896555</v>
      </c>
      <c r="P3" cm="1">
        <f t="array" ref="P3:P7">LN(O3:O7)</f>
        <v>3.5212766295788893</v>
      </c>
      <c r="Q3">
        <f>J3/(5+1)</f>
        <v>0.16666666666666666</v>
      </c>
      <c r="R3">
        <f>LN(LN(1/(1-Q3)))</f>
        <v>-1.7019833552815005</v>
      </c>
      <c r="S3">
        <v>4.4400000000000004</v>
      </c>
      <c r="T3">
        <v>19.399999999999999</v>
      </c>
      <c r="U3">
        <f>EXP(T3/S3)</f>
        <v>78.993800078583135</v>
      </c>
      <c r="V3">
        <f>ROUND(1- EXP(-((K3/$U$3)^$S$3)), 3)</f>
        <v>0.20399999999999999</v>
      </c>
      <c r="W3">
        <f>EXP((LN(LN(2))+T3)/S3)</f>
        <v>72.734906539802438</v>
      </c>
      <c r="X3">
        <v>5.56</v>
      </c>
      <c r="Y3">
        <v>21.4</v>
      </c>
      <c r="Z3">
        <f>EXP((LN(LN(2))+Y3)/X3)</f>
        <v>43.94774318788955</v>
      </c>
    </row>
    <row r="4" spans="1:26" x14ac:dyDescent="0.45">
      <c r="A4" s="2" t="s">
        <v>4</v>
      </c>
      <c r="B4" s="3">
        <v>8.4375000000000006E-2</v>
      </c>
      <c r="C4" s="2">
        <v>0.61699999999999999</v>
      </c>
      <c r="D4" s="5">
        <v>1.25</v>
      </c>
      <c r="E4" s="5">
        <v>25.9</v>
      </c>
      <c r="F4">
        <f t="shared" ref="F4:F12" si="0">E4*D4^3/12</f>
        <v>4.215494791666667</v>
      </c>
      <c r="G4">
        <f t="shared" ref="G4:G12" si="1">B4/2*(2*15^3+3*30*15^2)/(6*F4*C4)</f>
        <v>72.989868775930361</v>
      </c>
      <c r="I4">
        <f t="shared" ref="I4:I12" si="2">B4/2*1000*15*D4/(2*F4)</f>
        <v>93.822393822393821</v>
      </c>
      <c r="J4">
        <v>2</v>
      </c>
      <c r="K4">
        <v>63.625482625482618</v>
      </c>
      <c r="L4">
        <f t="shared" ref="L4:L7" si="3">LN(K4)</f>
        <v>4.1530140603111922</v>
      </c>
      <c r="M4">
        <f t="shared" ref="M4:M7" si="4">J4/(5+1)</f>
        <v>0.33333333333333331</v>
      </c>
      <c r="N4">
        <f t="shared" ref="N4:N7" si="5">LN(LN(1/(1-M4)))</f>
        <v>-0.9027204557178804</v>
      </c>
      <c r="O4">
        <v>41.640232108317221</v>
      </c>
      <c r="P4">
        <v>3.7290668178983126</v>
      </c>
      <c r="Q4">
        <f t="shared" ref="Q4:Q7" si="6">J4/(5+1)</f>
        <v>0.33333333333333331</v>
      </c>
      <c r="R4">
        <f t="shared" ref="R4:R7" si="7">LN(LN(1/(1-Q4)))</f>
        <v>-0.9027204557178804</v>
      </c>
      <c r="V4">
        <f t="shared" ref="V4:V7" si="8">ROUND(1- EXP(-((K4/$U$3)^$S$3)), 3)</f>
        <v>0.318</v>
      </c>
    </row>
    <row r="5" spans="1:26" x14ac:dyDescent="0.45">
      <c r="A5" s="2" t="s">
        <v>11</v>
      </c>
      <c r="B5" s="3">
        <v>5.7125000000000002E-2</v>
      </c>
      <c r="C5" s="2">
        <v>0.42699999999999999</v>
      </c>
      <c r="D5" s="5">
        <v>1.2</v>
      </c>
      <c r="E5" s="5">
        <v>25.9</v>
      </c>
      <c r="F5">
        <f t="shared" si="0"/>
        <v>3.7295999999999996</v>
      </c>
      <c r="G5">
        <f t="shared" si="1"/>
        <v>80.708374399826397</v>
      </c>
      <c r="I5">
        <f t="shared" si="2"/>
        <v>68.92495173745175</v>
      </c>
      <c r="J5">
        <v>3</v>
      </c>
      <c r="K5">
        <v>68.92495173745175</v>
      </c>
      <c r="L5">
        <f t="shared" si="3"/>
        <v>4.2330182566912873</v>
      </c>
      <c r="M5">
        <f t="shared" si="4"/>
        <v>0.5</v>
      </c>
      <c r="N5">
        <f t="shared" si="5"/>
        <v>-0.36651292058166435</v>
      </c>
      <c r="O5">
        <v>43.744186046511629</v>
      </c>
      <c r="P5">
        <v>3.7783587136074681</v>
      </c>
      <c r="Q5">
        <f t="shared" si="6"/>
        <v>0.5</v>
      </c>
      <c r="R5">
        <f t="shared" si="7"/>
        <v>-0.36651292058166435</v>
      </c>
      <c r="V5">
        <f t="shared" si="8"/>
        <v>0.42099999999999999</v>
      </c>
    </row>
    <row r="6" spans="1:26" x14ac:dyDescent="0.45">
      <c r="A6" s="2" t="s">
        <v>13</v>
      </c>
      <c r="B6" s="3">
        <v>7.03125E-2</v>
      </c>
      <c r="C6" s="4">
        <v>0.5</v>
      </c>
      <c r="D6" s="5">
        <v>1.25</v>
      </c>
      <c r="E6" s="5">
        <v>25.95</v>
      </c>
      <c r="F6">
        <f t="shared" si="0"/>
        <v>4.2236328125</v>
      </c>
      <c r="G6">
        <f t="shared" si="1"/>
        <v>74.913294797687868</v>
      </c>
      <c r="I6">
        <f t="shared" si="2"/>
        <v>78.034682080924853</v>
      </c>
      <c r="J6">
        <v>4</v>
      </c>
      <c r="K6">
        <v>78.034682080924853</v>
      </c>
      <c r="L6">
        <f t="shared" si="3"/>
        <v>4.3571533699287421</v>
      </c>
      <c r="M6">
        <f t="shared" si="4"/>
        <v>0.66666666666666663</v>
      </c>
      <c r="N6">
        <f t="shared" si="5"/>
        <v>9.4047827616698901E-2</v>
      </c>
      <c r="O6">
        <v>47.050193050193045</v>
      </c>
      <c r="P6">
        <v>3.8512149691089017</v>
      </c>
      <c r="Q6">
        <f t="shared" si="6"/>
        <v>0.66666666666666663</v>
      </c>
      <c r="R6">
        <f t="shared" si="7"/>
        <v>9.4047827616698901E-2</v>
      </c>
      <c r="V6">
        <f t="shared" si="8"/>
        <v>0.61199999999999999</v>
      </c>
    </row>
    <row r="7" spans="1:26" x14ac:dyDescent="0.45">
      <c r="A7" s="2" t="s">
        <v>12</v>
      </c>
      <c r="B7" s="3">
        <v>5.5281249999999997E-2</v>
      </c>
      <c r="C7" s="4">
        <v>0.41099999999999998</v>
      </c>
      <c r="D7" s="5">
        <v>1.3</v>
      </c>
      <c r="E7" s="5">
        <v>26</v>
      </c>
      <c r="F7">
        <f t="shared" si="0"/>
        <v>4.7601666666666675</v>
      </c>
      <c r="G7">
        <f t="shared" si="1"/>
        <v>63.57646727186809</v>
      </c>
      <c r="H7">
        <f>AVERAGE(G3:G7)</f>
        <v>72.194462157274998</v>
      </c>
      <c r="I7">
        <f t="shared" si="2"/>
        <v>56.614844105598536</v>
      </c>
      <c r="J7">
        <v>5</v>
      </c>
      <c r="K7">
        <v>93.822393822393821</v>
      </c>
      <c r="L7">
        <f t="shared" si="3"/>
        <v>4.5414035676291018</v>
      </c>
      <c r="M7">
        <f t="shared" si="4"/>
        <v>0.83333333333333337</v>
      </c>
      <c r="N7">
        <f t="shared" si="5"/>
        <v>0.58319808078265956</v>
      </c>
      <c r="O7">
        <v>51.415921179883938</v>
      </c>
      <c r="P7">
        <v>3.9399478750797119</v>
      </c>
      <c r="Q7">
        <f t="shared" si="6"/>
        <v>0.83333333333333337</v>
      </c>
      <c r="R7">
        <f t="shared" si="7"/>
        <v>0.58319808078265956</v>
      </c>
      <c r="V7">
        <f>ROUND(1- EXP(-((K7/$U$3)^$S$3)), 3)</f>
        <v>0.88300000000000001</v>
      </c>
    </row>
    <row r="8" spans="1:26" x14ac:dyDescent="0.45">
      <c r="A8" s="2" t="s">
        <v>5</v>
      </c>
      <c r="B8" s="3">
        <v>3.0656249999999999E-2</v>
      </c>
      <c r="C8" s="4">
        <v>0.253</v>
      </c>
      <c r="D8" s="5">
        <v>1.25</v>
      </c>
      <c r="E8" s="5">
        <v>26.1</v>
      </c>
      <c r="F8">
        <f t="shared" si="0"/>
        <v>4.248046875</v>
      </c>
      <c r="G8">
        <f t="shared" si="1"/>
        <v>64.17881968106856</v>
      </c>
      <c r="I8">
        <f t="shared" si="2"/>
        <v>33.827586206896555</v>
      </c>
    </row>
    <row r="9" spans="1:26" x14ac:dyDescent="0.45">
      <c r="A9" s="2" t="s">
        <v>6</v>
      </c>
      <c r="B9" s="3">
        <v>3.91875E-2</v>
      </c>
      <c r="C9" s="4">
        <v>0.3</v>
      </c>
      <c r="D9" s="5">
        <v>1.25</v>
      </c>
      <c r="E9" s="5">
        <v>25.8</v>
      </c>
      <c r="F9">
        <f t="shared" si="0"/>
        <v>4.19921875</v>
      </c>
      <c r="G9">
        <f t="shared" si="1"/>
        <v>69.990697674418598</v>
      </c>
      <c r="I9">
        <f t="shared" si="2"/>
        <v>43.744186046511629</v>
      </c>
    </row>
    <row r="10" spans="1:26" x14ac:dyDescent="0.45">
      <c r="A10" s="2" t="s">
        <v>7</v>
      </c>
      <c r="B10" s="3">
        <v>4.253125E-2</v>
      </c>
      <c r="C10" s="2">
        <v>0.33300000000000002</v>
      </c>
      <c r="D10" s="5">
        <v>1.2</v>
      </c>
      <c r="E10" s="5">
        <v>25.85</v>
      </c>
      <c r="F10">
        <f t="shared" si="0"/>
        <v>3.7224000000000004</v>
      </c>
      <c r="G10">
        <f t="shared" si="1"/>
        <v>77.201082852678596</v>
      </c>
      <c r="I10">
        <f t="shared" si="2"/>
        <v>51.415921179883938</v>
      </c>
    </row>
    <row r="11" spans="1:26" x14ac:dyDescent="0.45">
      <c r="A11" s="2" t="s">
        <v>8</v>
      </c>
      <c r="B11" s="3">
        <v>3.7374999999999999E-2</v>
      </c>
      <c r="C11" s="4">
        <v>0.32200000000000001</v>
      </c>
      <c r="D11" s="5">
        <v>1.25</v>
      </c>
      <c r="E11" s="5">
        <v>25.85</v>
      </c>
      <c r="F11">
        <f t="shared" si="0"/>
        <v>4.207356770833333</v>
      </c>
      <c r="G11">
        <f t="shared" si="1"/>
        <v>62.072395689416958</v>
      </c>
      <c r="I11">
        <f t="shared" si="2"/>
        <v>41.640232108317221</v>
      </c>
    </row>
    <row r="12" spans="1:26" x14ac:dyDescent="0.45">
      <c r="A12" s="2" t="s">
        <v>14</v>
      </c>
      <c r="B12" s="3">
        <v>4.2312500000000003E-2</v>
      </c>
      <c r="C12" s="4">
        <v>0.33100000000000002</v>
      </c>
      <c r="D12" s="5">
        <v>1.25</v>
      </c>
      <c r="E12" s="5">
        <v>25.9</v>
      </c>
      <c r="F12">
        <f t="shared" si="0"/>
        <v>4.215494791666667</v>
      </c>
      <c r="G12">
        <f t="shared" si="1"/>
        <v>68.229887202696872</v>
      </c>
      <c r="H12">
        <f>AVERAGE(G8:G12)</f>
        <v>68.334576620055913</v>
      </c>
      <c r="I12">
        <f t="shared" si="2"/>
        <v>47.050193050193045</v>
      </c>
    </row>
    <row r="14" spans="1:26" x14ac:dyDescent="0.45">
      <c r="B14" s="2" t="s">
        <v>16</v>
      </c>
      <c r="C14" s="4" t="s">
        <v>18</v>
      </c>
    </row>
    <row r="15" spans="1:26" x14ac:dyDescent="0.45">
      <c r="A15" s="2" t="s">
        <v>10</v>
      </c>
      <c r="B15" s="6">
        <v>68.784305541062295</v>
      </c>
      <c r="C15" s="4">
        <v>63.625482625482618</v>
      </c>
    </row>
    <row r="16" spans="1:26" x14ac:dyDescent="0.45">
      <c r="A16" s="2" t="s">
        <v>4</v>
      </c>
      <c r="B16" s="6">
        <v>72.989868775930361</v>
      </c>
      <c r="C16" s="4">
        <v>93.822393822393821</v>
      </c>
    </row>
    <row r="17" spans="1:3" x14ac:dyDescent="0.45">
      <c r="A17" s="2" t="s">
        <v>11</v>
      </c>
      <c r="B17" s="6">
        <v>80.708374399826397</v>
      </c>
      <c r="C17" s="4">
        <v>68.92495173745175</v>
      </c>
    </row>
    <row r="18" spans="1:3" x14ac:dyDescent="0.45">
      <c r="A18" s="2" t="s">
        <v>13</v>
      </c>
      <c r="B18" s="6">
        <v>74.913294797687868</v>
      </c>
      <c r="C18" s="4">
        <v>78.034682080924853</v>
      </c>
    </row>
    <row r="19" spans="1:3" x14ac:dyDescent="0.45">
      <c r="A19" s="2" t="s">
        <v>12</v>
      </c>
      <c r="B19" s="6">
        <v>63.57646727186809</v>
      </c>
      <c r="C19" s="4">
        <v>56.614844105598536</v>
      </c>
    </row>
    <row r="20" spans="1:3" x14ac:dyDescent="0.45">
      <c r="A20" s="2" t="s">
        <v>5</v>
      </c>
      <c r="B20" s="6">
        <v>64.17881968106856</v>
      </c>
      <c r="C20" s="4">
        <v>33.827586206896555</v>
      </c>
    </row>
    <row r="21" spans="1:3" x14ac:dyDescent="0.45">
      <c r="A21" s="2" t="s">
        <v>6</v>
      </c>
      <c r="B21" s="6">
        <v>69.990697674418598</v>
      </c>
      <c r="C21" s="4">
        <v>43.744186046511629</v>
      </c>
    </row>
    <row r="22" spans="1:3" x14ac:dyDescent="0.45">
      <c r="A22" s="2" t="s">
        <v>7</v>
      </c>
      <c r="B22" s="6">
        <v>77.201082852678596</v>
      </c>
      <c r="C22" s="4">
        <v>51.415921179883938</v>
      </c>
    </row>
    <row r="23" spans="1:3" x14ac:dyDescent="0.45">
      <c r="A23" s="2" t="s">
        <v>8</v>
      </c>
      <c r="B23" s="6">
        <v>62.072395689416958</v>
      </c>
      <c r="C23" s="4">
        <v>41.640232108317221</v>
      </c>
    </row>
    <row r="24" spans="1:3" x14ac:dyDescent="0.45">
      <c r="A24" s="2" t="s">
        <v>14</v>
      </c>
      <c r="B24" s="6">
        <v>68.229887202696872</v>
      </c>
      <c r="C24" s="4">
        <v>47.050193050193045</v>
      </c>
    </row>
  </sheetData>
  <sortState xmlns:xlrd2="http://schemas.microsoft.com/office/spreadsheetml/2017/richdata2" ref="O3:O7">
    <sortCondition ref="O3:O7"/>
  </sortState>
  <mergeCells count="1">
    <mergeCell ref="D1:E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C4F8-A5F0-4393-9309-06F389689EA7}">
  <dimension ref="B3:I8"/>
  <sheetViews>
    <sheetView topLeftCell="A2" workbookViewId="0">
      <selection activeCell="J4" sqref="J4"/>
    </sheetView>
  </sheetViews>
  <sheetFormatPr defaultRowHeight="18" x14ac:dyDescent="0.45"/>
  <sheetData>
    <row r="3" spans="2:9" x14ac:dyDescent="0.45">
      <c r="B3" t="s">
        <v>21</v>
      </c>
      <c r="C3" t="s">
        <v>22</v>
      </c>
      <c r="D3" t="s">
        <v>23</v>
      </c>
      <c r="E3" t="s">
        <v>26</v>
      </c>
      <c r="F3" t="s">
        <v>19</v>
      </c>
      <c r="G3" t="s">
        <v>27</v>
      </c>
      <c r="H3" t="s">
        <v>29</v>
      </c>
      <c r="I3" t="s">
        <v>24</v>
      </c>
    </row>
    <row r="4" spans="2:9" x14ac:dyDescent="0.45">
      <c r="B4">
        <v>56.614844105598536</v>
      </c>
      <c r="C4">
        <v>4.0362712141739143</v>
      </c>
      <c r="D4">
        <v>0.16666666666666666</v>
      </c>
      <c r="E4">
        <v>-1.7019833552815005</v>
      </c>
      <c r="F4">
        <v>33.827586206896555</v>
      </c>
      <c r="G4">
        <v>3.5212766295788893</v>
      </c>
      <c r="H4">
        <v>0.16666666666666666</v>
      </c>
      <c r="I4">
        <v>-1.7019833552815005</v>
      </c>
    </row>
    <row r="5" spans="2:9" x14ac:dyDescent="0.45">
      <c r="B5">
        <v>63.625482625482618</v>
      </c>
      <c r="C5">
        <v>4.1530140603111922</v>
      </c>
      <c r="D5">
        <v>0.33333333333333331</v>
      </c>
      <c r="E5">
        <v>-0.9027204557178804</v>
      </c>
      <c r="F5">
        <v>41.640232108317221</v>
      </c>
      <c r="G5">
        <v>3.7290668178983126</v>
      </c>
      <c r="H5">
        <v>0.33333333333333331</v>
      </c>
      <c r="I5">
        <v>-0.9027204557178804</v>
      </c>
    </row>
    <row r="6" spans="2:9" x14ac:dyDescent="0.45">
      <c r="B6">
        <v>68.92495173745175</v>
      </c>
      <c r="C6">
        <v>4.2330182566912873</v>
      </c>
      <c r="D6">
        <v>0.5</v>
      </c>
      <c r="E6">
        <v>-0.36651292058166435</v>
      </c>
      <c r="F6">
        <v>43.744186046511629</v>
      </c>
      <c r="G6">
        <v>3.7783587136074681</v>
      </c>
      <c r="H6">
        <v>0.5</v>
      </c>
      <c r="I6">
        <v>-0.36651292058166435</v>
      </c>
    </row>
    <row r="7" spans="2:9" x14ac:dyDescent="0.45">
      <c r="B7">
        <v>78.034682080924853</v>
      </c>
      <c r="C7">
        <v>4.3571533699287421</v>
      </c>
      <c r="D7">
        <v>0.66666666666666663</v>
      </c>
      <c r="E7">
        <v>9.4047827616698901E-2</v>
      </c>
      <c r="F7">
        <v>47.050193050193045</v>
      </c>
      <c r="G7">
        <v>3.8512149691089017</v>
      </c>
      <c r="H7">
        <v>0.66666666666666663</v>
      </c>
      <c r="I7">
        <v>9.4047827616698901E-2</v>
      </c>
    </row>
    <row r="8" spans="2:9" x14ac:dyDescent="0.45">
      <c r="B8">
        <v>93.822393822393821</v>
      </c>
      <c r="C8">
        <v>4.5414035676291018</v>
      </c>
      <c r="D8">
        <v>0.83333333333333337</v>
      </c>
      <c r="E8">
        <v>0.58319808078265956</v>
      </c>
      <c r="F8">
        <v>51.415921179883938</v>
      </c>
      <c r="G8">
        <v>3.9399478750797119</v>
      </c>
      <c r="H8">
        <v>0.83333333333333337</v>
      </c>
      <c r="I8">
        <v>0.58319808078265956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まとめ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安村　彩音</dc:creator>
  <cp:lastModifiedBy>千葉　匠</cp:lastModifiedBy>
  <dcterms:created xsi:type="dcterms:W3CDTF">2023-11-15T05:44:59Z</dcterms:created>
  <dcterms:modified xsi:type="dcterms:W3CDTF">2024-12-11T03:02:28Z</dcterms:modified>
</cp:coreProperties>
</file>