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gaku\6セメ\実験Ⅱ\テーマ3\"/>
    </mc:Choice>
  </mc:AlternateContent>
  <xr:revisionPtr revIDLastSave="0" documentId="13_ncr:1_{31EF9CF9-F339-4A65-8AD7-97F221B7BE27}" xr6:coauthVersionLast="47" xr6:coauthVersionMax="47" xr10:uidLastSave="{00000000-0000-0000-0000-000000000000}"/>
  <bookViews>
    <workbookView xWindow="-120" yWindow="-120" windowWidth="29040" windowHeight="15840" activeTab="2" xr2:uid="{D9B93DBF-CEEF-48C9-9451-5B968DA6F6F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31" i="3"/>
  <c r="D32" i="3"/>
  <c r="D33" i="3"/>
  <c r="D34" i="3"/>
  <c r="D36" i="3"/>
  <c r="D37" i="3"/>
  <c r="D38" i="3"/>
  <c r="D39" i="3"/>
  <c r="D40" i="3"/>
  <c r="D30" i="3"/>
  <c r="E5" i="3"/>
  <c r="E6" i="3" s="1"/>
  <c r="E7" i="3" s="1"/>
  <c r="E4" i="3"/>
  <c r="C22" i="3"/>
  <c r="E21" i="3"/>
  <c r="D21" i="3"/>
  <c r="C21" i="3"/>
  <c r="E12" i="3"/>
  <c r="D12" i="3"/>
  <c r="C12" i="3"/>
  <c r="E22" i="3"/>
  <c r="E23" i="3" s="1"/>
  <c r="E24" i="3" s="1"/>
  <c r="D22" i="3"/>
  <c r="D23" i="3" s="1"/>
  <c r="D24" i="3" s="1"/>
  <c r="C23" i="3"/>
  <c r="C24" i="3" s="1"/>
  <c r="D13" i="3"/>
  <c r="D14" i="3" s="1"/>
  <c r="D15" i="3" s="1"/>
  <c r="E13" i="3"/>
  <c r="E14" i="3" s="1"/>
  <c r="E15" i="3" s="1"/>
  <c r="C13" i="3"/>
  <c r="C14" i="3" s="1"/>
  <c r="C15" i="3" s="1"/>
  <c r="C7" i="3"/>
  <c r="D7" i="3"/>
  <c r="D6" i="3"/>
  <c r="C6" i="3"/>
  <c r="C5" i="3"/>
  <c r="D5" i="3"/>
  <c r="H4" i="3"/>
  <c r="C4" i="3"/>
  <c r="D4" i="3"/>
  <c r="G4" i="3"/>
  <c r="C8" i="2"/>
  <c r="D8" i="2"/>
  <c r="G8" i="2"/>
  <c r="H8" i="2"/>
  <c r="I8" i="2"/>
  <c r="L8" i="2"/>
  <c r="M8" i="2"/>
  <c r="N8" i="2"/>
  <c r="B8" i="2"/>
  <c r="I3" i="1"/>
  <c r="H3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H7" i="2"/>
  <c r="I7" i="2"/>
  <c r="L7" i="2"/>
  <c r="M7" i="2"/>
  <c r="N7" i="2"/>
  <c r="G7" i="2"/>
  <c r="C7" i="2"/>
  <c r="D7" i="2"/>
  <c r="B7" i="2"/>
</calcChain>
</file>

<file path=xl/sharedStrings.xml><?xml version="1.0" encoding="utf-8"?>
<sst xmlns="http://schemas.openxmlformats.org/spreadsheetml/2006/main" count="48" uniqueCount="33">
  <si>
    <t>ビッカース硬さ</t>
    <rPh sb="5" eb="6">
      <t>カタ</t>
    </rPh>
    <phoneticPr fontId="1"/>
  </si>
  <si>
    <t>縦</t>
    <rPh sb="0" eb="1">
      <t>タテ</t>
    </rPh>
    <phoneticPr fontId="1"/>
  </si>
  <si>
    <t>横</t>
    <rPh sb="0" eb="1">
      <t>ヨコ</t>
    </rPh>
    <phoneticPr fontId="1"/>
  </si>
  <si>
    <t>10g</t>
    <phoneticPr fontId="1"/>
  </si>
  <si>
    <t>20g</t>
    <phoneticPr fontId="1"/>
  </si>
  <si>
    <t>50g</t>
    <phoneticPr fontId="1"/>
  </si>
  <si>
    <t>r=8mm</t>
    <phoneticPr fontId="1"/>
  </si>
  <si>
    <t>r=4mm</t>
    <phoneticPr fontId="1"/>
  </si>
  <si>
    <t>100g</t>
    <phoneticPr fontId="1"/>
  </si>
  <si>
    <t>500g</t>
    <phoneticPr fontId="1"/>
  </si>
  <si>
    <t>1000g</t>
    <phoneticPr fontId="1"/>
  </si>
  <si>
    <t>r=1mm</t>
    <phoneticPr fontId="1"/>
  </si>
  <si>
    <t>平均</t>
    <rPh sb="0" eb="2">
      <t>ヘイキン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</si>
  <si>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</si>
  <si>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</si>
  <si>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</si>
  <si>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</si>
  <si>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</si>
  <si>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平均値[µm]</t>
    <rPh sb="0" eb="3">
      <t>ヘイキンチ</t>
    </rPh>
    <phoneticPr fontId="1"/>
  </si>
  <si>
    <t>平均値[mm]</t>
    <rPh sb="0" eb="3">
      <t>ヘイキンチ</t>
    </rPh>
    <phoneticPr fontId="1"/>
  </si>
  <si>
    <t>Hv</t>
    <phoneticPr fontId="1"/>
  </si>
  <si>
    <t>標準偏差</t>
    <rPh sb="0" eb="2">
      <t>ヒョウジュン</t>
    </rPh>
    <rPh sb="2" eb="4">
      <t>ヘンサ</t>
    </rPh>
    <phoneticPr fontId="1"/>
  </si>
  <si>
    <t>摩擦係数</t>
    <rPh sb="0" eb="2">
      <t>マサツ</t>
    </rPh>
    <rPh sb="2" eb="4">
      <t>ケイスウ</t>
    </rPh>
    <phoneticPr fontId="1"/>
  </si>
  <si>
    <t>荷重</t>
    <rPh sb="0" eb="2">
      <t>カジュウ</t>
    </rPh>
    <phoneticPr fontId="1"/>
  </si>
  <si>
    <t>荷重 N</t>
    <rPh sb="0" eb="2">
      <t>カジュウ</t>
    </rPh>
    <phoneticPr fontId="1"/>
  </si>
  <si>
    <t>ヤング率</t>
    <rPh sb="3" eb="4">
      <t>リツ</t>
    </rPh>
    <phoneticPr fontId="1"/>
  </si>
  <si>
    <t>接触円半径</t>
    <rPh sb="0" eb="2">
      <t>セッショク</t>
    </rPh>
    <rPh sb="2" eb="3">
      <t>エン</t>
    </rPh>
    <rPh sb="3" eb="5">
      <t>ハンケイ</t>
    </rPh>
    <phoneticPr fontId="1"/>
  </si>
  <si>
    <t>平均接触圧力[GPa]</t>
    <rPh sb="0" eb="2">
      <t>ヘイキン</t>
    </rPh>
    <rPh sb="2" eb="4">
      <t>セッショク</t>
    </rPh>
    <rPh sb="4" eb="6">
      <t>アツリョク</t>
    </rPh>
    <phoneticPr fontId="1"/>
  </si>
  <si>
    <t>板のビッカース硬さ[GPa]</t>
    <rPh sb="0" eb="1">
      <t>イタ</t>
    </rPh>
    <rPh sb="7" eb="8">
      <t>カタ</t>
    </rPh>
    <phoneticPr fontId="1"/>
  </si>
  <si>
    <t>pm/hv</t>
    <phoneticPr fontId="1"/>
  </si>
  <si>
    <t>接触円面積[mm^2]</t>
    <rPh sb="0" eb="2">
      <t>セッショク</t>
    </rPh>
    <rPh sb="2" eb="3">
      <t>エン</t>
    </rPh>
    <rPh sb="3" eb="5">
      <t>メンセキ</t>
    </rPh>
    <phoneticPr fontId="1"/>
  </si>
  <si>
    <t>μ</t>
    <phoneticPr fontId="1"/>
  </si>
  <si>
    <t>荷重[g]</t>
    <rPh sb="0" eb="2">
      <t>カジュウ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</si>
</sst>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Sheet3!$G$11:$G$19</c:f>
              <c:numCache>
                <c:formatCode>General</c:formatCode>
                <c:ptCount val="9"/>
                <c:pt idx="0">
                  <c:v>9.5005999999999993E-2</c:v>
                </c:pt>
                <c:pt idx="1">
                  <c:v>0.11977</c:v>
                </c:pt>
                <c:pt idx="2">
                  <c:v>0.16255600000000001</c:v>
                </c:pt>
                <c:pt idx="3">
                  <c:v>0.32511000000000001</c:v>
                </c:pt>
                <c:pt idx="4">
                  <c:v>0.55593499999999996</c:v>
                </c:pt>
                <c:pt idx="5">
                  <c:v>0.70043299999999997</c:v>
                </c:pt>
                <c:pt idx="6">
                  <c:v>0.81923299999999999</c:v>
                </c:pt>
                <c:pt idx="7">
                  <c:v>1.4008670000000001</c:v>
                </c:pt>
                <c:pt idx="8">
                  <c:v>1.76498</c:v>
                </c:pt>
              </c:numCache>
            </c:numRef>
          </c:xVal>
          <c:yVal>
            <c:numRef>
              <c:f>Sheet3!$H$11:$H$19</c:f>
              <c:numCache>
                <c:formatCode>General</c:formatCode>
                <c:ptCount val="9"/>
                <c:pt idx="0">
                  <c:v>1.407</c:v>
                </c:pt>
                <c:pt idx="1">
                  <c:v>1.0580000000000001</c:v>
                </c:pt>
                <c:pt idx="2">
                  <c:v>0.92700000000000005</c:v>
                </c:pt>
                <c:pt idx="3">
                  <c:v>0.752</c:v>
                </c:pt>
                <c:pt idx="4">
                  <c:v>0.75600000000000001</c:v>
                </c:pt>
                <c:pt idx="5">
                  <c:v>0.71199999999999997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0.78200000000000003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8-4526-94AA-2AB97411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8927"/>
        <c:axId val="241589343"/>
      </c:scatterChart>
      <c:valAx>
        <c:axId val="24158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𝑃𝑚/𝐻𝑣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1589343"/>
        <c:crosses val="autoZero"/>
        <c:crossBetween val="midCat"/>
      </c:valAx>
      <c:valAx>
        <c:axId val="2415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摩擦係数</a:t>
                </a:r>
                <a:r>
                  <a:rPr lang="en-US" altLang="ja-JP"/>
                  <a:t>μ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158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Sheet3!$C$30:$C$40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Sheet3!$D$30:$D$40</c:f>
              <c:numCache>
                <c:formatCode>General</c:formatCode>
                <c:ptCount val="11"/>
                <c:pt idx="0">
                  <c:v>34.550534685143745</c:v>
                </c:pt>
                <c:pt idx="1">
                  <c:v>27.241372273114997</c:v>
                </c:pt>
                <c:pt idx="2">
                  <c:v>23.199822188864029</c:v>
                </c:pt>
                <c:pt idx="3">
                  <c:v>19.393672258448635</c:v>
                </c:pt>
                <c:pt idx="4">
                  <c:v>15.647887159063565</c:v>
                </c:pt>
                <c:pt idx="5">
                  <c:v>11.920999999999999</c:v>
                </c:pt>
                <c:pt idx="6">
                  <c:v>8.1839504850060667</c:v>
                </c:pt>
                <c:pt idx="7">
                  <c:v>4.4657989103336382</c:v>
                </c:pt>
                <c:pt idx="8">
                  <c:v>0.80801216669152887</c:v>
                </c:pt>
                <c:pt idx="9">
                  <c:v>-2.6143744231150019</c:v>
                </c:pt>
                <c:pt idx="10">
                  <c:v>-2.7691486851437501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9-44B6-99F0-B1EC9937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61471"/>
        <c:axId val="626553983"/>
      </c:scatterChart>
      <c:valAx>
        <c:axId val="62656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553983"/>
        <c:crosses val="autoZero"/>
        <c:crossBetween val="midCat"/>
      </c:valAx>
      <c:valAx>
        <c:axId val="6265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56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R=8</a:t>
            </a:r>
            <a:r>
              <a:rPr lang="en-US" altLang="ja-JP" baseline="0"/>
              <a:t> 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Sheet2!$B$8:$D$8</c:f>
                <c:numCache>
                  <c:formatCode>General</c:formatCode>
                  <c:ptCount val="3"/>
                  <c:pt idx="0">
                    <c:v>6.6799401194920893E-2</c:v>
                  </c:pt>
                  <c:pt idx="1">
                    <c:v>3.1891064579283E-2</c:v>
                  </c:pt>
                  <c:pt idx="2">
                    <c:v>5.6613072695270626E-2</c:v>
                  </c:pt>
                </c:numCache>
              </c:numRef>
            </c:plus>
            <c:minus>
              <c:numRef>
                <c:f>Sheet2!$B$8:$D$8</c:f>
                <c:numCache>
                  <c:formatCode>General</c:formatCode>
                  <c:ptCount val="3"/>
                  <c:pt idx="0">
                    <c:v>6.6799401194920893E-2</c:v>
                  </c:pt>
                  <c:pt idx="1">
                    <c:v>3.1891064579283E-2</c:v>
                  </c:pt>
                  <c:pt idx="2">
                    <c:v>5.6613072695270626E-2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Sheet2!$C$11:$C$13</c:f>
              <c:numCache>
                <c:formatCode>General</c:formatCode>
                <c:ptCount val="3"/>
                <c:pt idx="0">
                  <c:v>9.8000000000000004E-2</c:v>
                </c:pt>
                <c:pt idx="1">
                  <c:v>0.19600000000000001</c:v>
                </c:pt>
                <c:pt idx="2">
                  <c:v>0.49</c:v>
                </c:pt>
              </c:numCache>
            </c:numRef>
          </c:xVal>
          <c:yVal>
            <c:numRef>
              <c:f>Sheet2!$B$11:$B$13</c:f>
              <c:numCache>
                <c:formatCode>General</c:formatCode>
                <c:ptCount val="3"/>
                <c:pt idx="0">
                  <c:v>1.4068000000000001</c:v>
                </c:pt>
                <c:pt idx="1">
                  <c:v>1.0576000000000001</c:v>
                </c:pt>
                <c:pt idx="2">
                  <c:v>0.9274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D-49B5-9C6D-D162AE08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6783"/>
        <c:axId val="170120975"/>
      </c:scatterChart>
      <c:valAx>
        <c:axId val="1701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荷重</a:t>
                </a:r>
                <a:r>
                  <a:rPr lang="en-US" altLang="ja-JP"/>
                  <a:t>[N]</a:t>
                </a:r>
              </a:p>
            </c:rich>
          </c:tx>
          <c:layout>
            <c:manualLayout>
              <c:xMode val="edge"/>
              <c:yMode val="edge"/>
              <c:x val="0.46718519787411988"/>
              <c:y val="0.8577314814814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20975"/>
        <c:crosses val="autoZero"/>
        <c:crossBetween val="midCat"/>
      </c:valAx>
      <c:valAx>
        <c:axId val="170120975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摩擦係数 </a:t>
                </a:r>
                <a:r>
                  <a:rPr lang="en-US" altLang="ja-JP"/>
                  <a:t>μ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3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R=4 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Sheet2!$G$8:$I$8</c:f>
                <c:numCache>
                  <c:formatCode>General</c:formatCode>
                  <c:ptCount val="3"/>
                  <c:pt idx="0">
                    <c:v>4.7860631002944347E-2</c:v>
                  </c:pt>
                  <c:pt idx="1">
                    <c:v>3.62193318546878E-2</c:v>
                  </c:pt>
                  <c:pt idx="2">
                    <c:v>3.2710854467592233E-2</c:v>
                  </c:pt>
                </c:numCache>
              </c:numRef>
            </c:plus>
            <c:minus>
              <c:numRef>
                <c:f>Sheet2!$G$8:$I$8</c:f>
                <c:numCache>
                  <c:formatCode>General</c:formatCode>
                  <c:ptCount val="3"/>
                  <c:pt idx="0">
                    <c:v>4.7860631002944347E-2</c:v>
                  </c:pt>
                  <c:pt idx="1">
                    <c:v>3.62193318546878E-2</c:v>
                  </c:pt>
                  <c:pt idx="2">
                    <c:v>3.2710854467592233E-2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Sheet2!$I$11:$I$13</c:f>
              <c:numCache>
                <c:formatCode>General</c:formatCode>
                <c:ptCount val="3"/>
                <c:pt idx="0">
                  <c:v>0.98</c:v>
                </c:pt>
                <c:pt idx="1">
                  <c:v>4.9000000000000004</c:v>
                </c:pt>
                <c:pt idx="2">
                  <c:v>9.8000000000000007</c:v>
                </c:pt>
              </c:numCache>
            </c:numRef>
          </c:xVal>
          <c:yVal>
            <c:numRef>
              <c:f>Sheet2!$H$11:$H$13</c:f>
              <c:numCache>
                <c:formatCode>General</c:formatCode>
                <c:ptCount val="3"/>
                <c:pt idx="0">
                  <c:v>0.75160000000000005</c:v>
                </c:pt>
                <c:pt idx="1">
                  <c:v>0.75639999999999996</c:v>
                </c:pt>
                <c:pt idx="2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A6B-936D-DA979BD46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97343"/>
        <c:axId val="390099839"/>
      </c:scatterChart>
      <c:valAx>
        <c:axId val="3900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荷重</a:t>
                </a:r>
                <a:r>
                  <a:rPr lang="en-US" altLang="ja-JP"/>
                  <a:t>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099839"/>
        <c:crosses val="autoZero"/>
        <c:crossBetween val="midCat"/>
      </c:valAx>
      <c:valAx>
        <c:axId val="390099839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摩擦係数 </a:t>
                </a:r>
                <a:r>
                  <a:rPr lang="el-GR" altLang="ja-JP"/>
                  <a:t>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0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R=1 mm</a:t>
            </a:r>
            <a:endParaRPr lang="ja-JP" altLang="en-US"/>
          </a:p>
        </c:rich>
      </c:tx>
      <c:layout>
        <c:manualLayout>
          <c:xMode val="edge"/>
          <c:yMode val="edge"/>
          <c:x val="0.4983818897637795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Sheet2!$L$8:$N$8</c:f>
                <c:numCache>
                  <c:formatCode>General</c:formatCode>
                  <c:ptCount val="3"/>
                  <c:pt idx="0">
                    <c:v>2.3978323544401495E-2</c:v>
                  </c:pt>
                  <c:pt idx="1">
                    <c:v>5.6866862055154767E-2</c:v>
                  </c:pt>
                  <c:pt idx="2">
                    <c:v>3.9711962933101162E-2</c:v>
                  </c:pt>
                </c:numCache>
              </c:numRef>
            </c:plus>
            <c:minus>
              <c:numRef>
                <c:f>Sheet2!$L$8:$N$8</c:f>
                <c:numCache>
                  <c:formatCode>General</c:formatCode>
                  <c:ptCount val="3"/>
                  <c:pt idx="0">
                    <c:v>2.3978323544401495E-2</c:v>
                  </c:pt>
                  <c:pt idx="1">
                    <c:v>5.6866862055154767E-2</c:v>
                  </c:pt>
                  <c:pt idx="2">
                    <c:v>3.9711962933101162E-2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Sheet2!$N$10:$N$12</c:f>
              <c:numCache>
                <c:formatCode>General</c:formatCode>
                <c:ptCount val="3"/>
                <c:pt idx="0">
                  <c:v>0.98</c:v>
                </c:pt>
                <c:pt idx="1">
                  <c:v>4.9000000000000004</c:v>
                </c:pt>
                <c:pt idx="2">
                  <c:v>9.8000000000000007</c:v>
                </c:pt>
              </c:numCache>
            </c:numRef>
          </c:xVal>
          <c:yVal>
            <c:numRef>
              <c:f>Sheet2!$M$10:$M$12</c:f>
              <c:numCache>
                <c:formatCode>General</c:formatCode>
                <c:ptCount val="3"/>
                <c:pt idx="0">
                  <c:v>0.83579999999999999</c:v>
                </c:pt>
                <c:pt idx="1">
                  <c:v>0.84260000000000002</c:v>
                </c:pt>
                <c:pt idx="2">
                  <c:v>0.78239999999999998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7-42F6-B7B1-DF178F1A5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62303"/>
        <c:axId val="241566463"/>
      </c:scatterChart>
      <c:valAx>
        <c:axId val="2415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荷重</a:t>
                </a:r>
                <a:r>
                  <a:rPr lang="en-US" altLang="ja-JP"/>
                  <a:t>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1566463"/>
        <c:crosses val="autoZero"/>
        <c:crossBetween val="midCat"/>
      </c:valAx>
      <c:valAx>
        <c:axId val="241566463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摩擦係数 </a:t>
                </a:r>
                <a:r>
                  <a:rPr lang="el-GR" altLang="ja-JP"/>
                  <a:t>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15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13</xdr:row>
      <xdr:rowOff>147637</xdr:rowOff>
    </xdr:from>
    <xdr:to>
      <xdr:col>10</xdr:col>
      <xdr:colOff>447675</xdr:colOff>
      <xdr:row>25</xdr:row>
      <xdr:rowOff>33337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30CBA0-3E6F-FF10-300E-3B7EC9B98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28</xdr:row>
      <xdr:rowOff>128587</xdr:rowOff>
    </xdr:from>
    <xdr:to>
      <xdr:col>9</xdr:col>
      <xdr:colOff>171450</xdr:colOff>
      <xdr:row>40</xdr:row>
      <xdr:rowOff>14287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5440AC4-1F82-9DCE-DC92-51126267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656069</xdr:colOff>
      <xdr:row>17</xdr:row>
      <xdr:rowOff>110114</xdr:rowOff>
    </xdr:from>
    <xdr:to>
      <xdr:col>7</xdr:col>
      <xdr:colOff>420543</xdr:colOff>
      <xdr:row>28</xdr:row>
      <xdr:rowOff>233939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6FC2AC8-DEAD-C4BE-D6D0-B6FA6E9E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361661</xdr:colOff>
      <xdr:row>23</xdr:row>
      <xdr:rowOff>109393</xdr:rowOff>
    </xdr:from>
    <xdr:to>
      <xdr:col>22</xdr:col>
      <xdr:colOff>133060</xdr:colOff>
      <xdr:row>34</xdr:row>
      <xdr:rowOff>233218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96169CA-E4C3-1089-FE30-5EB6ED2C2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13</xdr:row>
      <xdr:rowOff>90487</xdr:rowOff>
    </xdr:from>
    <xdr:to>
      <xdr:col>16</xdr:col>
      <xdr:colOff>190500</xdr:colOff>
      <xdr:row>24</xdr:row>
      <xdr:rowOff>214312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593B30C-6A02-F88D-547E-6FBBE0D06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24A0-BF3D-4338-93B6-87198D8E5D1A}">
  <dimension ref="A1:I7"/>
  <sheetViews>
    <sheetView topLeftCell="A4" workbookViewId="0">
      <selection activeCell="F3" sqref="F3"/>
    </sheetView>
  </sheetViews>
  <sheetFormatPr defaultRowHeight="18.75" x14ac:dyDescent="0.4"/>
  <sheetData>
    <row r="1" spans="1:9" x14ac:dyDescent="0.4">
      <c r="A1" t="s">
        <v>0</v>
      </c>
    </row>
    <row r="2" spans="1:9" x14ac:dyDescent="0.4">
      <c r="B2" t="s">
        <v>2</v>
      </c>
      <c r="C2" t="s">
        <v>1</v>
      </c>
      <c r="D2" t="s">
        <v>18</v>
      </c>
      <c r="E2" t="s">
        <v>19</v>
      </c>
      <c r="F2" t="s">
        <v>20</v>
      </c>
    </row>
    <row r="3" spans="1:9" x14ac:dyDescent="0.4">
      <c r="A3">
        <v>1</v>
      </c>
      <c r="B3">
        <v>162.9</v>
      </c>
      <c r="C3">
        <v>160.5</v>
      </c>
      <c r="D3">
        <f>(B3+C3)/2</f>
        <v>161.69999999999999</v>
      </c>
      <c r="E3">
        <f>D3/1000</f>
        <v>0.16169999999999998</v>
      </c>
      <c r="F3">
        <f>1.854/E3^2</f>
        <v>70.907094495750755</v>
      </c>
      <c r="H3">
        <f>AVERAGE(F3:F7)</f>
        <v>71.64353775787383</v>
      </c>
      <c r="I3">
        <f>_xlfn.STDEV.P(F3:F7)</f>
        <v>0.52327313419410937</v>
      </c>
    </row>
    <row r="4" spans="1:9" x14ac:dyDescent="0.4">
      <c r="A4">
        <v>2</v>
      </c>
      <c r="B4">
        <v>162.5</v>
      </c>
      <c r="C4">
        <v>158.6</v>
      </c>
      <c r="D4">
        <f t="shared" ref="D4:D7" si="0">(B4+C4)/2</f>
        <v>160.55000000000001</v>
      </c>
      <c r="E4">
        <f t="shared" ref="E4:E7" si="1">D4/1000</f>
        <v>0.16055</v>
      </c>
      <c r="F4">
        <f t="shared" ref="F4:F7" si="2">1.854/E4^2</f>
        <v>71.926530191830267</v>
      </c>
    </row>
    <row r="5" spans="1:9" x14ac:dyDescent="0.4">
      <c r="A5">
        <v>3</v>
      </c>
      <c r="B5">
        <v>162.69999999999999</v>
      </c>
      <c r="C5">
        <v>160.19999999999999</v>
      </c>
      <c r="D5">
        <f t="shared" si="0"/>
        <v>161.44999999999999</v>
      </c>
      <c r="E5">
        <f t="shared" si="1"/>
        <v>0.16144999999999998</v>
      </c>
      <c r="F5">
        <f t="shared" si="2"/>
        <v>71.126859107532496</v>
      </c>
    </row>
    <row r="6" spans="1:9" x14ac:dyDescent="0.4">
      <c r="A6">
        <v>4</v>
      </c>
      <c r="B6">
        <v>160.9</v>
      </c>
      <c r="C6">
        <v>159.6</v>
      </c>
      <c r="D6">
        <f t="shared" si="0"/>
        <v>160.25</v>
      </c>
      <c r="E6">
        <f t="shared" si="1"/>
        <v>0.16025</v>
      </c>
      <c r="F6">
        <f t="shared" si="2"/>
        <v>72.196085971363971</v>
      </c>
    </row>
    <row r="7" spans="1:9" x14ac:dyDescent="0.4">
      <c r="A7">
        <v>5</v>
      </c>
      <c r="B7" s="1">
        <v>160</v>
      </c>
      <c r="C7">
        <v>160.80000000000001</v>
      </c>
      <c r="D7">
        <f t="shared" si="0"/>
        <v>160.4</v>
      </c>
      <c r="E7">
        <f t="shared" si="1"/>
        <v>0.16040000000000001</v>
      </c>
      <c r="F7">
        <f t="shared" si="2"/>
        <v>72.061119022891646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BD2E-A200-4727-8081-648B2C33595F}">
  <dimension ref="B3:H40"/>
  <sheetViews>
    <sheetView topLeftCell="A25" workbookViewId="0">
      <selection activeCell="E29" sqref="E29"/>
    </sheetView>
  </sheetViews>
  <sheetFormatPr defaultRowHeight="18.75" x14ac:dyDescent="0.4"/>
  <cols>
    <col min="3" max="3" width="13.375" bestFit="1" customWidth="1"/>
    <col min="4" max="4" width="12.75" bestFit="1" customWidth="1"/>
    <col min="5" max="5" width="13.375" bestFit="1" customWidth="1"/>
    <col min="7" max="8" width="13.375" bestFit="1" customWidth="1"/>
  </cols>
  <sheetData>
    <row r="3" spans="2:8" x14ac:dyDescent="0.4">
      <c r="B3" t="s">
        <v>24</v>
      </c>
      <c r="C3">
        <v>9.8000000000000004E-2</v>
      </c>
      <c r="D3">
        <v>0.19600000000000001</v>
      </c>
      <c r="E3">
        <v>0.49</v>
      </c>
    </row>
    <row r="4" spans="2:8" x14ac:dyDescent="0.4">
      <c r="B4" t="s">
        <v>26</v>
      </c>
      <c r="C4">
        <f>(3*C3*0.008/4/(57.413*10^9))^(1/3)</f>
        <v>2.1716459806656109E-5</v>
      </c>
      <c r="D4">
        <f>(3*D3*0.008/4/(57.413*10^9))^(1/3)</f>
        <v>2.7361024839601948E-5</v>
      </c>
      <c r="E4">
        <f>(3*E3*0.008/4/(57.413*10^9))^(1/3)</f>
        <v>3.7134623916353166E-5</v>
      </c>
      <c r="G4">
        <f>(3*C3*0.008/4/(G6*10^9))^(1/3)</f>
        <v>2.1716459806656109E-5</v>
      </c>
      <c r="H4">
        <f>PI()*G4^2</f>
        <v>1.4815896301185189E-9</v>
      </c>
    </row>
    <row r="5" spans="2:8" x14ac:dyDescent="0.4">
      <c r="B5" t="s">
        <v>30</v>
      </c>
      <c r="C5">
        <f>PI()*10^6*C4^2</f>
        <v>1.4815896301185189E-3</v>
      </c>
      <c r="D5">
        <f>PI()*10^6*D4^2</f>
        <v>2.351876937435307E-3</v>
      </c>
      <c r="E5">
        <f>PI()*10^6*E4^2</f>
        <v>4.3321943592187755E-3</v>
      </c>
      <c r="G5" t="s">
        <v>25</v>
      </c>
    </row>
    <row r="6" spans="2:8" x14ac:dyDescent="0.4">
      <c r="B6" t="s">
        <v>27</v>
      </c>
      <c r="C6">
        <f>C3/C5/1000</f>
        <v>6.6145171380661283E-2</v>
      </c>
      <c r="D6">
        <f t="shared" ref="D6:E6" si="0">D3/D5/1000</f>
        <v>8.3337693771399282E-2</v>
      </c>
      <c r="E6">
        <f t="shared" si="0"/>
        <v>0.11310665204973898</v>
      </c>
      <c r="G6">
        <v>57.412999999999997</v>
      </c>
    </row>
    <row r="7" spans="2:8" x14ac:dyDescent="0.4">
      <c r="B7" t="s">
        <v>29</v>
      </c>
      <c r="C7">
        <f>C6/0.6958</f>
        <v>9.5063482869590807E-2</v>
      </c>
      <c r="D7">
        <f t="shared" ref="D7:E7" si="1">D6/0.6958</f>
        <v>0.11977248314371844</v>
      </c>
      <c r="E7">
        <f t="shared" si="1"/>
        <v>0.16255626911431301</v>
      </c>
      <c r="G7" t="s">
        <v>28</v>
      </c>
    </row>
    <row r="8" spans="2:8" x14ac:dyDescent="0.4">
      <c r="G8">
        <v>0.69579999999999997</v>
      </c>
    </row>
    <row r="10" spans="2:8" x14ac:dyDescent="0.4">
      <c r="G10" t="s">
        <v>29</v>
      </c>
      <c r="H10" t="s">
        <v>31</v>
      </c>
    </row>
    <row r="11" spans="2:8" x14ac:dyDescent="0.4">
      <c r="B11" t="s">
        <v>24</v>
      </c>
      <c r="C11">
        <v>0.98</v>
      </c>
      <c r="D11">
        <v>4.9000000000000004</v>
      </c>
      <c r="E11">
        <v>9.8000000000000007</v>
      </c>
      <c r="G11">
        <v>9.5005999999999993E-2</v>
      </c>
      <c r="H11">
        <v>1.407</v>
      </c>
    </row>
    <row r="12" spans="2:8" x14ac:dyDescent="0.4">
      <c r="B12" t="s">
        <v>26</v>
      </c>
      <c r="C12">
        <f>(3*C11*0.004/4/(57.413*10^9))^(1/3)</f>
        <v>3.7134623916353166E-5</v>
      </c>
      <c r="D12">
        <f>(3*D11*0.004/4/(57.413*10^9))^(1/3)</f>
        <v>6.3499313685849143E-5</v>
      </c>
      <c r="E12">
        <f>(3*E11*0.004/4/(57.413*10^9))^(1/3)</f>
        <v>8.0004121966678851E-5</v>
      </c>
      <c r="G12">
        <v>0.11977</v>
      </c>
      <c r="H12">
        <v>1.0580000000000001</v>
      </c>
    </row>
    <row r="13" spans="2:8" x14ac:dyDescent="0.4">
      <c r="B13" t="s">
        <v>30</v>
      </c>
      <c r="C13">
        <f>PI()*10^6*C12^2</f>
        <v>4.3321943592187755E-3</v>
      </c>
      <c r="D13">
        <f>PI()*10^6*D12^2</f>
        <v>1.2667413151741431E-2</v>
      </c>
      <c r="E13">
        <f>PI()*10^6*E12^2</f>
        <v>2.0108264962790109E-2</v>
      </c>
      <c r="G13">
        <v>0.16255600000000001</v>
      </c>
      <c r="H13">
        <v>0.92700000000000005</v>
      </c>
    </row>
    <row r="14" spans="2:8" x14ac:dyDescent="0.4">
      <c r="B14" t="s">
        <v>27</v>
      </c>
      <c r="C14">
        <f>C11/C13/1000</f>
        <v>0.22621330409947796</v>
      </c>
      <c r="D14">
        <f t="shared" ref="D14" si="2">D11/D13/1000</f>
        <v>0.38681930882836807</v>
      </c>
      <c r="E14">
        <f t="shared" ref="E14" si="3">E11/E13/1000</f>
        <v>0.4873617896986478</v>
      </c>
      <c r="G14">
        <v>0.32511000000000001</v>
      </c>
      <c r="H14">
        <v>0.752</v>
      </c>
    </row>
    <row r="15" spans="2:8" x14ac:dyDescent="0.4">
      <c r="B15" t="s">
        <v>29</v>
      </c>
      <c r="C15">
        <f>C14/0.6958</f>
        <v>0.32511253822862601</v>
      </c>
      <c r="D15">
        <f t="shared" ref="D15" si="4">D14/0.6958</f>
        <v>0.55593462033395813</v>
      </c>
      <c r="E15">
        <f t="shared" ref="E15" si="5">E14/0.6958</f>
        <v>0.70043373052406988</v>
      </c>
      <c r="G15">
        <v>0.55593499999999996</v>
      </c>
      <c r="H15">
        <v>0.75600000000000001</v>
      </c>
    </row>
    <row r="16" spans="2:8" x14ac:dyDescent="0.4">
      <c r="G16">
        <v>0.70043299999999997</v>
      </c>
      <c r="H16">
        <v>0.71199999999999997</v>
      </c>
    </row>
    <row r="17" spans="2:8" x14ac:dyDescent="0.4">
      <c r="G17">
        <v>0.81923299999999999</v>
      </c>
      <c r="H17">
        <v>0.83599999999999997</v>
      </c>
    </row>
    <row r="18" spans="2:8" x14ac:dyDescent="0.4">
      <c r="G18">
        <v>1.4008670000000001</v>
      </c>
      <c r="H18">
        <v>0.84299999999999997</v>
      </c>
    </row>
    <row r="19" spans="2:8" x14ac:dyDescent="0.4">
      <c r="G19">
        <v>1.76498</v>
      </c>
      <c r="H19">
        <v>0.78200000000000003</v>
      </c>
    </row>
    <row r="20" spans="2:8" x14ac:dyDescent="0.4">
      <c r="B20" t="s">
        <v>24</v>
      </c>
      <c r="C20">
        <v>0.98</v>
      </c>
      <c r="D20">
        <v>4.9000000000000004</v>
      </c>
      <c r="E20">
        <v>9.8000000000000007</v>
      </c>
    </row>
    <row r="21" spans="2:8" x14ac:dyDescent="0.4">
      <c r="B21" t="s">
        <v>26</v>
      </c>
      <c r="C21">
        <f>(3*C20*0.001/4/(57.413*10^9))^(1/3)</f>
        <v>2.3393347176071489E-5</v>
      </c>
      <c r="D21">
        <f>(3*D20*0.001/4/(57.413*10^9))^(1/3)</f>
        <v>4.0002060983339493E-5</v>
      </c>
      <c r="E21">
        <f>(3*E20*0.001/4/(57.413*10^9))^(1/3)</f>
        <v>5.0399438672087773E-5</v>
      </c>
    </row>
    <row r="22" spans="2:8" x14ac:dyDescent="0.4">
      <c r="B22" t="s">
        <v>30</v>
      </c>
      <c r="C22">
        <f>PI()*10^6*C21^2</f>
        <v>1.7192324707886483E-3</v>
      </c>
      <c r="D22">
        <f>PI()*10^6*D21^2</f>
        <v>5.0270662406975437E-3</v>
      </c>
      <c r="E22">
        <f>PI()*10^6*E21^2</f>
        <v>7.979970238797084E-3</v>
      </c>
    </row>
    <row r="23" spans="2:8" x14ac:dyDescent="0.4">
      <c r="B23" t="s">
        <v>27</v>
      </c>
      <c r="C23">
        <f>C20/C22/1000</f>
        <v>0.57002180720240425</v>
      </c>
      <c r="D23">
        <f t="shared" ref="D23" si="6">D20/D22/1000</f>
        <v>0.97472357939729237</v>
      </c>
      <c r="E23">
        <f t="shared" ref="E23" si="7">E20/E22/1000</f>
        <v>1.2280747555115283</v>
      </c>
    </row>
    <row r="24" spans="2:8" x14ac:dyDescent="0.4">
      <c r="B24" t="s">
        <v>29</v>
      </c>
      <c r="C24">
        <f>C23/0.6958</f>
        <v>0.81923226099799407</v>
      </c>
      <c r="D24">
        <f t="shared" ref="D24" si="8">D23/0.6958</f>
        <v>1.4008674610481351</v>
      </c>
      <c r="E24">
        <f t="shared" ref="E24" si="9">E23/0.6958</f>
        <v>1.7649824022873359</v>
      </c>
    </row>
    <row r="30" spans="2:8" x14ac:dyDescent="0.4">
      <c r="C30">
        <v>-1</v>
      </c>
      <c r="D30">
        <f>11921000000*(1.333*(1-((1-C30^2)^1.5))/C30^2-(1-C30^2)^0.5-3.1415*0.927*4.3*C30/8)/1000000000</f>
        <v>34.550534685143745</v>
      </c>
    </row>
    <row r="31" spans="2:8" x14ac:dyDescent="0.4">
      <c r="C31">
        <v>-0.8</v>
      </c>
      <c r="D31">
        <f t="shared" ref="D31:D40" si="10">11921000000*(1.333*(1-((1-C31^2)^1.5))/C31^2-(1-C31^2)^0.5-3.1415*0.927*4.3*C31/8)/1000000000</f>
        <v>27.241372273114997</v>
      </c>
    </row>
    <row r="32" spans="2:8" x14ac:dyDescent="0.4">
      <c r="C32">
        <v>-0.6</v>
      </c>
      <c r="D32">
        <f t="shared" si="10"/>
        <v>23.199822188864029</v>
      </c>
    </row>
    <row r="33" spans="3:4" x14ac:dyDescent="0.4">
      <c r="C33">
        <v>-0.4</v>
      </c>
      <c r="D33">
        <f t="shared" si="10"/>
        <v>19.393672258448635</v>
      </c>
    </row>
    <row r="34" spans="3:4" x14ac:dyDescent="0.4">
      <c r="C34">
        <v>-0.2</v>
      </c>
      <c r="D34">
        <f t="shared" si="10"/>
        <v>15.647887159063565</v>
      </c>
    </row>
    <row r="35" spans="3:4" x14ac:dyDescent="0.4">
      <c r="C35">
        <v>0</v>
      </c>
      <c r="D35">
        <f>11921000000/1000000000</f>
        <v>11.920999999999999</v>
      </c>
    </row>
    <row r="36" spans="3:4" x14ac:dyDescent="0.4">
      <c r="C36">
        <v>0.2</v>
      </c>
      <c r="D36">
        <f t="shared" si="10"/>
        <v>8.1839504850060667</v>
      </c>
    </row>
    <row r="37" spans="3:4" x14ac:dyDescent="0.4">
      <c r="C37">
        <v>0.4</v>
      </c>
      <c r="D37">
        <f t="shared" si="10"/>
        <v>4.4657989103336382</v>
      </c>
    </row>
    <row r="38" spans="3:4" x14ac:dyDescent="0.4">
      <c r="C38">
        <v>0.6</v>
      </c>
      <c r="D38">
        <f t="shared" si="10"/>
        <v>0.80801216669152887</v>
      </c>
    </row>
    <row r="39" spans="3:4" x14ac:dyDescent="0.4">
      <c r="C39">
        <v>0.8</v>
      </c>
      <c r="D39">
        <f t="shared" si="10"/>
        <v>-2.6143744231150019</v>
      </c>
    </row>
    <row r="40" spans="3:4" x14ac:dyDescent="0.4">
      <c r="C40">
        <v>1</v>
      </c>
      <c r="D40">
        <f t="shared" si="10"/>
        <v>-2.7691486851437501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9D9A-CF46-4482-95A0-287D8485EC64}">
  <dimension ref="A1:N13"/>
  <sheetViews>
    <sheetView tabSelected="1" topLeftCell="A10" zoomScaleNormal="100" workbookViewId="0">
      <selection activeCell="H15" sqref="H15"/>
    </sheetView>
  </sheetViews>
  <sheetFormatPr defaultRowHeight="18.75" x14ac:dyDescent="0.4"/>
  <sheetData>
    <row r="1" spans="1:14" x14ac:dyDescent="0.4">
      <c r="A1" s="2" t="s">
        <v>6</v>
      </c>
      <c r="B1" t="s">
        <v>3</v>
      </c>
      <c r="C1" t="s">
        <v>4</v>
      </c>
      <c r="D1" t="s">
        <v>5</v>
      </c>
      <c r="F1" s="2" t="s">
        <v>7</v>
      </c>
      <c r="G1" t="s">
        <v>8</v>
      </c>
      <c r="H1" t="s">
        <v>9</v>
      </c>
      <c r="I1" t="s">
        <v>10</v>
      </c>
      <c r="K1" s="2" t="s">
        <v>11</v>
      </c>
      <c r="L1" t="s">
        <v>8</v>
      </c>
      <c r="M1" t="s">
        <v>9</v>
      </c>
      <c r="N1" t="s">
        <v>10</v>
      </c>
    </row>
    <row r="2" spans="1:14" x14ac:dyDescent="0.4">
      <c r="A2" t="s">
        <v>13</v>
      </c>
      <c r="B2">
        <v>1.302</v>
      </c>
      <c r="C2">
        <v>1.093</v>
      </c>
      <c r="D2">
        <v>0.91100000000000003</v>
      </c>
      <c r="G2">
        <v>0.82499999999999996</v>
      </c>
      <c r="H2">
        <v>0.72099999999999997</v>
      </c>
      <c r="I2">
        <v>0.755</v>
      </c>
      <c r="L2">
        <v>0.86099999999999999</v>
      </c>
      <c r="M2">
        <v>0.86499999999999999</v>
      </c>
      <c r="N2">
        <v>0.78800000000000003</v>
      </c>
    </row>
    <row r="3" spans="1:14" x14ac:dyDescent="0.4">
      <c r="A3" t="s">
        <v>14</v>
      </c>
      <c r="B3">
        <v>1.413</v>
      </c>
      <c r="C3">
        <v>1.056</v>
      </c>
      <c r="D3">
        <v>0.90400000000000003</v>
      </c>
      <c r="G3">
        <v>0.72599999999999998</v>
      </c>
      <c r="H3">
        <v>0.80200000000000005</v>
      </c>
      <c r="I3">
        <v>0.70699999999999996</v>
      </c>
      <c r="L3" s="3">
        <v>0.85</v>
      </c>
      <c r="M3">
        <v>0.83699999999999997</v>
      </c>
      <c r="N3">
        <v>0.76400000000000001</v>
      </c>
    </row>
    <row r="4" spans="1:14" x14ac:dyDescent="0.4">
      <c r="A4" t="s">
        <v>15</v>
      </c>
      <c r="B4">
        <v>1.484</v>
      </c>
      <c r="C4">
        <v>1.048</v>
      </c>
      <c r="D4">
        <v>0.84799999999999998</v>
      </c>
      <c r="G4">
        <v>0.76400000000000001</v>
      </c>
      <c r="H4">
        <v>0.74299999999999999</v>
      </c>
      <c r="I4">
        <v>0.67800000000000005</v>
      </c>
      <c r="L4">
        <v>0.84899999999999998</v>
      </c>
      <c r="M4">
        <v>0.752</v>
      </c>
      <c r="N4">
        <v>0.83099999999999996</v>
      </c>
    </row>
    <row r="5" spans="1:14" x14ac:dyDescent="0.4">
      <c r="A5" t="s">
        <v>16</v>
      </c>
      <c r="B5">
        <v>1.468</v>
      </c>
      <c r="C5">
        <v>1.087</v>
      </c>
      <c r="D5">
        <v>1.0169999999999999</v>
      </c>
      <c r="G5" s="3">
        <v>0.68</v>
      </c>
      <c r="H5">
        <v>0.71899999999999997</v>
      </c>
      <c r="I5">
        <v>0.67600000000000005</v>
      </c>
      <c r="L5">
        <v>0.79400000000000004</v>
      </c>
      <c r="M5">
        <v>0.92800000000000005</v>
      </c>
      <c r="N5">
        <v>0.81200000000000006</v>
      </c>
    </row>
    <row r="6" spans="1:14" x14ac:dyDescent="0.4">
      <c r="A6" t="s">
        <v>17</v>
      </c>
      <c r="B6">
        <v>1.367</v>
      </c>
      <c r="C6">
        <v>1.004</v>
      </c>
      <c r="D6">
        <v>0.95699999999999996</v>
      </c>
      <c r="G6">
        <v>0.76300000000000001</v>
      </c>
      <c r="H6">
        <v>0.79700000000000004</v>
      </c>
      <c r="I6">
        <v>0.74399999999999999</v>
      </c>
      <c r="L6">
        <v>0.82499999999999996</v>
      </c>
      <c r="M6">
        <v>0.83099999999999996</v>
      </c>
      <c r="N6">
        <v>0.71699999999999997</v>
      </c>
    </row>
    <row r="7" spans="1:14" x14ac:dyDescent="0.4">
      <c r="A7" t="s">
        <v>12</v>
      </c>
      <c r="B7">
        <f>AVERAGE(B2:B6)</f>
        <v>1.4068000000000001</v>
      </c>
      <c r="C7">
        <f t="shared" ref="C7:D7" si="0">AVERAGE(C2:C6)</f>
        <v>1.0576000000000001</v>
      </c>
      <c r="D7">
        <f t="shared" si="0"/>
        <v>0.92739999999999989</v>
      </c>
      <c r="G7">
        <f t="shared" ref="G7" si="1">AVERAGE(G2:G6)</f>
        <v>0.75160000000000005</v>
      </c>
      <c r="H7">
        <f t="shared" ref="H7" si="2">AVERAGE(H2:H6)</f>
        <v>0.75639999999999996</v>
      </c>
      <c r="I7">
        <f t="shared" ref="I7" si="3">AVERAGE(I2:I6)</f>
        <v>0.71200000000000008</v>
      </c>
      <c r="L7">
        <f t="shared" ref="L7" si="4">AVERAGE(L2:L6)</f>
        <v>0.83579999999999988</v>
      </c>
      <c r="M7">
        <f t="shared" ref="M7" si="5">AVERAGE(M2:M6)</f>
        <v>0.84259999999999979</v>
      </c>
      <c r="N7">
        <f t="shared" ref="N7" si="6">AVERAGE(N2:N6)</f>
        <v>0.7824000000000001</v>
      </c>
    </row>
    <row r="8" spans="1:14" x14ac:dyDescent="0.4">
      <c r="A8" t="s">
        <v>21</v>
      </c>
      <c r="B8">
        <f>_xlfn.STDEV.P(B2:B6)</f>
        <v>6.6799401194920893E-2</v>
      </c>
      <c r="C8">
        <f t="shared" ref="C8:N8" si="7">_xlfn.STDEV.P(C2:C6)</f>
        <v>3.1891064579283E-2</v>
      </c>
      <c r="D8">
        <f t="shared" si="7"/>
        <v>5.6613072695270626E-2</v>
      </c>
      <c r="G8">
        <f t="shared" si="7"/>
        <v>4.7860631002944347E-2</v>
      </c>
      <c r="H8">
        <f t="shared" si="7"/>
        <v>3.62193318546878E-2</v>
      </c>
      <c r="I8">
        <f t="shared" si="7"/>
        <v>3.2710854467592233E-2</v>
      </c>
      <c r="L8">
        <f t="shared" si="7"/>
        <v>2.3978323544401495E-2</v>
      </c>
      <c r="M8">
        <f t="shared" si="7"/>
        <v>5.6866862055154767E-2</v>
      </c>
      <c r="N8">
        <f t="shared" si="7"/>
        <v>3.9711962933101162E-2</v>
      </c>
    </row>
    <row r="10" spans="1:14" x14ac:dyDescent="0.4">
      <c r="B10" t="s">
        <v>22</v>
      </c>
      <c r="C10" t="s">
        <v>32</v>
      </c>
      <c r="H10" t="s">
        <v>22</v>
      </c>
      <c r="I10" t="s">
        <v>23</v>
      </c>
      <c r="M10">
        <v>0.83579999999999999</v>
      </c>
      <c r="N10">
        <v>0.98</v>
      </c>
    </row>
    <row r="11" spans="1:14" x14ac:dyDescent="0.4">
      <c r="B11">
        <v>1.4068000000000001</v>
      </c>
      <c r="C11">
        <v>9.8000000000000004E-2</v>
      </c>
      <c r="H11">
        <v>0.75160000000000005</v>
      </c>
      <c r="I11">
        <v>0.98</v>
      </c>
      <c r="M11">
        <v>0.84260000000000002</v>
      </c>
      <c r="N11">
        <v>4.9000000000000004</v>
      </c>
    </row>
    <row r="12" spans="1:14" x14ac:dyDescent="0.4">
      <c r="B12">
        <v>1.0576000000000001</v>
      </c>
      <c r="C12">
        <v>0.19600000000000001</v>
      </c>
      <c r="H12">
        <v>0.75639999999999996</v>
      </c>
      <c r="I12">
        <v>4.9000000000000004</v>
      </c>
      <c r="M12">
        <v>0.78239999999999998</v>
      </c>
      <c r="N12">
        <v>9.8000000000000007</v>
      </c>
    </row>
    <row r="13" spans="1:14" x14ac:dyDescent="0.4">
      <c r="B13">
        <v>0.9274</v>
      </c>
      <c r="C13">
        <v>0.49</v>
      </c>
      <c r="H13">
        <v>0.71199999999999997</v>
      </c>
      <c r="I13">
        <v>9.8000000000000007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</dc:creator>
  <cp:lastModifiedBy>Frog</cp:lastModifiedBy>
  <dcterms:created xsi:type="dcterms:W3CDTF">2022-11-16T04:05:01Z</dcterms:created>
  <dcterms:modified xsi:type="dcterms:W3CDTF">2022-12-02T14:23:09Z</dcterms:modified>
</cp:coreProperties>
</file>