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2"/>
  <workbookPr/>
  <mc:AlternateContent xmlns:mc="http://schemas.openxmlformats.org/markup-compatibility/2006">
    <mc:Choice Requires="x15">
      <x15ac:absPath xmlns:x15ac="http://schemas.microsoft.com/office/spreadsheetml/2010/11/ac" url="/Users/andrewmiller/Box Sync/Benchmark Public/Benchmark Price Assessments/Lithium/Master files/"/>
    </mc:Choice>
  </mc:AlternateContent>
  <xr:revisionPtr revIDLastSave="0" documentId="8_{6F5989EB-5491-481B-ABCE-956BCA6D49B6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Fig. 1" sheetId="4" r:id="rId1"/>
    <sheet name="Fig. 2" sheetId="5" r:id="rId2"/>
    <sheet name="Fig. 3" sheetId="7" r:id="rId3"/>
    <sheet name="Fig. 4" sheetId="8" r:id="rId4"/>
    <sheet name="Carbonate" sheetId="2" r:id="rId5"/>
    <sheet name="Hydroxide" sheetId="3" r:id="rId6"/>
    <sheet name="Spodumene" sheetId="6" r:id="rId7"/>
    <sheet name="Lithium Index" sheetId="1" r:id="rId8"/>
  </sheets>
  <externalReferences>
    <externalReference r:id="rId9"/>
  </externalReferenc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9" i="1" l="1"/>
  <c r="B129" i="1"/>
  <c r="C129" i="1"/>
  <c r="D129" i="1"/>
  <c r="B20" i="6"/>
  <c r="C20" i="6"/>
  <c r="D20" i="6"/>
  <c r="B128" i="3"/>
  <c r="C128" i="3"/>
  <c r="D128" i="3"/>
  <c r="F128" i="3"/>
  <c r="B128" i="2"/>
  <c r="C128" i="2"/>
  <c r="D128" i="2"/>
  <c r="E128" i="2"/>
  <c r="F128" i="2"/>
  <c r="A128" i="1" l="1"/>
  <c r="B128" i="1"/>
  <c r="C128" i="1"/>
  <c r="D128" i="1"/>
  <c r="B19" i="6"/>
  <c r="C19" i="6"/>
  <c r="D19" i="6"/>
  <c r="B127" i="3"/>
  <c r="C127" i="3"/>
  <c r="D127" i="3"/>
  <c r="F127" i="3"/>
  <c r="B127" i="2"/>
  <c r="C127" i="2"/>
  <c r="D127" i="2"/>
  <c r="E127" i="2"/>
  <c r="F127" i="2"/>
  <c r="A127" i="1" l="1"/>
  <c r="B127" i="1"/>
  <c r="C127" i="1"/>
  <c r="D127" i="1"/>
  <c r="B18" i="6"/>
  <c r="C18" i="6"/>
  <c r="D18" i="6"/>
  <c r="B126" i="3"/>
  <c r="C126" i="3"/>
  <c r="D126" i="3"/>
  <c r="F126" i="3"/>
  <c r="B126" i="2"/>
  <c r="C126" i="2"/>
  <c r="D126" i="2"/>
  <c r="E126" i="2"/>
  <c r="F126" i="2"/>
  <c r="A126" i="1" l="1"/>
  <c r="B126" i="1"/>
  <c r="C126" i="1"/>
  <c r="D126" i="1"/>
  <c r="B17" i="6"/>
  <c r="C17" i="6"/>
  <c r="D17" i="6"/>
  <c r="B125" i="3"/>
  <c r="C125" i="3"/>
  <c r="D125" i="3"/>
  <c r="F125" i="3"/>
  <c r="B125" i="2"/>
  <c r="C125" i="2"/>
  <c r="D125" i="2"/>
  <c r="E125" i="2"/>
  <c r="F125" i="2"/>
  <c r="A125" i="1" l="1"/>
  <c r="B125" i="1"/>
  <c r="C125" i="1"/>
  <c r="D125" i="1"/>
  <c r="B16" i="6"/>
  <c r="C16" i="6"/>
  <c r="D16" i="6"/>
  <c r="B124" i="3"/>
  <c r="C124" i="3"/>
  <c r="D124" i="3"/>
  <c r="F124" i="3"/>
  <c r="B124" i="2"/>
  <c r="C124" i="2"/>
  <c r="D124" i="2"/>
  <c r="E124" i="2"/>
  <c r="F124" i="2"/>
  <c r="A124" i="1" l="1"/>
  <c r="B15" i="6"/>
  <c r="C15" i="6"/>
  <c r="D15" i="6"/>
  <c r="B123" i="3"/>
  <c r="C123" i="3"/>
  <c r="D123" i="3"/>
  <c r="B123" i="2"/>
  <c r="C123" i="2"/>
  <c r="D123" i="2"/>
  <c r="E123" i="2"/>
  <c r="A123" i="1" l="1"/>
  <c r="B14" i="6"/>
  <c r="C14" i="6"/>
  <c r="D14" i="6"/>
  <c r="B122" i="3"/>
  <c r="C122" i="3"/>
  <c r="D122" i="3"/>
  <c r="B122" i="2"/>
  <c r="C122" i="2"/>
  <c r="D122" i="2"/>
  <c r="E12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  <c r="B121" i="2" l="1"/>
  <c r="C121" i="2"/>
  <c r="D121" i="2"/>
  <c r="E1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2" i="3"/>
  <c r="B121" i="3"/>
  <c r="C121" i="3"/>
  <c r="D121" i="3"/>
  <c r="B13" i="6"/>
  <c r="C13" i="6"/>
  <c r="D13" i="6"/>
  <c r="A12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3" i="1"/>
  <c r="A121" i="1" l="1"/>
  <c r="B12" i="6"/>
  <c r="C12" i="6"/>
  <c r="D12" i="6"/>
  <c r="B120" i="3"/>
  <c r="C120" i="3"/>
  <c r="D120" i="3"/>
  <c r="B120" i="2"/>
  <c r="C120" i="2"/>
  <c r="D120" i="2"/>
  <c r="E120" i="2"/>
  <c r="A120" i="1" l="1"/>
  <c r="B11" i="6"/>
  <c r="C11" i="6"/>
  <c r="D11" i="6"/>
  <c r="B119" i="3"/>
  <c r="C119" i="3"/>
  <c r="D119" i="3"/>
  <c r="B119" i="2"/>
  <c r="C119" i="2"/>
  <c r="D119" i="2"/>
  <c r="E119" i="2"/>
  <c r="A119" i="1" l="1"/>
  <c r="B10" i="6"/>
  <c r="C10" i="6"/>
  <c r="D10" i="6"/>
  <c r="B118" i="3"/>
  <c r="C118" i="3"/>
  <c r="D118" i="3"/>
  <c r="B118" i="2"/>
  <c r="C118" i="2"/>
  <c r="D118" i="2"/>
  <c r="E118" i="2"/>
  <c r="A118" i="1" l="1"/>
  <c r="B9" i="6"/>
  <c r="C9" i="6"/>
  <c r="D9" i="6"/>
  <c r="B117" i="3"/>
  <c r="C117" i="3"/>
  <c r="D117" i="3"/>
  <c r="B117" i="2"/>
  <c r="C117" i="2"/>
  <c r="D117" i="2"/>
  <c r="E117" i="2"/>
  <c r="A117" i="1" l="1"/>
  <c r="B8" i="6"/>
  <c r="C8" i="6"/>
  <c r="D8" i="6"/>
  <c r="B116" i="3"/>
  <c r="C116" i="3"/>
  <c r="D116" i="3"/>
  <c r="B116" i="2"/>
  <c r="C116" i="2"/>
  <c r="D116" i="2"/>
  <c r="E116" i="2"/>
  <c r="A116" i="1" l="1"/>
  <c r="B7" i="6"/>
  <c r="C7" i="6"/>
  <c r="D7" i="6"/>
  <c r="B115" i="3"/>
  <c r="C115" i="3"/>
  <c r="D115" i="3"/>
  <c r="B115" i="2"/>
  <c r="D115" i="2"/>
  <c r="E115" i="2"/>
  <c r="C115" i="2" l="1"/>
  <c r="A115" i="1" l="1"/>
  <c r="B6" i="6"/>
  <c r="C6" i="6"/>
  <c r="D6" i="6"/>
  <c r="D114" i="3"/>
  <c r="B114" i="3"/>
  <c r="C114" i="3"/>
  <c r="B114" i="2"/>
  <c r="C114" i="2"/>
  <c r="D114" i="2"/>
  <c r="E114" i="2"/>
  <c r="D2" i="6" l="1"/>
  <c r="D3" i="6"/>
  <c r="D4" i="6"/>
  <c r="D5" i="6"/>
  <c r="A114" i="1"/>
  <c r="B5" i="6"/>
  <c r="C5" i="6"/>
  <c r="B113" i="3"/>
  <c r="C113" i="3"/>
  <c r="D113" i="3"/>
  <c r="B113" i="2"/>
  <c r="C113" i="2"/>
  <c r="D113" i="2"/>
  <c r="E113" i="2"/>
  <c r="E110" i="2"/>
  <c r="E111" i="2"/>
  <c r="E112" i="2"/>
  <c r="D110" i="2"/>
  <c r="D111" i="2"/>
  <c r="D11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2" i="2"/>
  <c r="A113" i="1"/>
  <c r="B4" i="6"/>
  <c r="C4" i="6"/>
  <c r="A112" i="1"/>
  <c r="B3" i="6"/>
  <c r="C3" i="6"/>
  <c r="C2" i="6"/>
  <c r="B2" i="6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9" i="8" l="1"/>
  <c r="A33" i="5"/>
  <c r="E22" i="7"/>
  <c r="B19" i="4"/>
  <c r="H3" i="7"/>
  <c r="I34" i="7"/>
  <c r="D19" i="7"/>
  <c r="A36" i="5"/>
  <c r="D35" i="7"/>
  <c r="B26" i="7"/>
  <c r="C37" i="7"/>
  <c r="G32" i="7"/>
  <c r="H10" i="7"/>
  <c r="A16" i="5"/>
  <c r="A18" i="5"/>
  <c r="A28" i="5"/>
  <c r="A37" i="5"/>
  <c r="E14" i="7"/>
  <c r="C21" i="7"/>
  <c r="B10" i="7"/>
  <c r="D11" i="7"/>
  <c r="E30" i="7"/>
  <c r="A6" i="5"/>
  <c r="A10" i="5"/>
  <c r="A11" i="5"/>
  <c r="A17" i="5"/>
  <c r="A22" i="5"/>
  <c r="A26" i="5"/>
  <c r="A31" i="5"/>
  <c r="C5" i="7"/>
  <c r="H26" i="7"/>
  <c r="B34" i="7"/>
  <c r="C13" i="7"/>
  <c r="I30" i="7"/>
  <c r="D30" i="7"/>
  <c r="H18" i="7"/>
  <c r="D27" i="7"/>
  <c r="E3" i="7"/>
  <c r="A35" i="5"/>
  <c r="G16" i="7"/>
  <c r="B9" i="8"/>
  <c r="E9" i="8"/>
  <c r="A19" i="5"/>
  <c r="G8" i="7"/>
  <c r="H6" i="7"/>
  <c r="D3" i="7"/>
  <c r="E38" i="7"/>
  <c r="E6" i="7"/>
  <c r="A15" i="5"/>
  <c r="A34" i="5"/>
  <c r="G24" i="7"/>
  <c r="H14" i="7"/>
  <c r="F9" i="8"/>
  <c r="B37" i="7"/>
  <c r="C10" i="7"/>
  <c r="H4" i="7"/>
  <c r="I12" i="7"/>
  <c r="D6" i="7"/>
  <c r="D22" i="7"/>
  <c r="D34" i="7"/>
  <c r="E37" i="7"/>
  <c r="E29" i="7"/>
  <c r="E21" i="7"/>
  <c r="E13" i="7"/>
  <c r="E5" i="7"/>
  <c r="A9" i="5"/>
  <c r="B38" i="7"/>
  <c r="F5" i="8" s="1"/>
  <c r="C9" i="7"/>
  <c r="E34" i="7"/>
  <c r="E26" i="7"/>
  <c r="E18" i="7"/>
  <c r="E10" i="7"/>
  <c r="B18" i="4"/>
  <c r="H8" i="7"/>
  <c r="I3" i="7"/>
  <c r="A20" i="5"/>
  <c r="B18" i="7"/>
  <c r="C29" i="7"/>
  <c r="H39" i="7"/>
  <c r="H22" i="7"/>
  <c r="D14" i="7"/>
  <c r="E33" i="7"/>
  <c r="E25" i="7"/>
  <c r="E17" i="7"/>
  <c r="E9" i="7"/>
  <c r="C9" i="8"/>
  <c r="G38" i="7"/>
  <c r="F7" i="8" s="1"/>
  <c r="G34" i="7"/>
  <c r="G30" i="7"/>
  <c r="G26" i="7"/>
  <c r="G22" i="7"/>
  <c r="G18" i="7"/>
  <c r="G14" i="7"/>
  <c r="G10" i="7"/>
  <c r="G6" i="7"/>
  <c r="G37" i="7"/>
  <c r="G33" i="7"/>
  <c r="G29" i="7"/>
  <c r="G25" i="7"/>
  <c r="G21" i="7"/>
  <c r="G17" i="7"/>
  <c r="G13" i="7"/>
  <c r="G9" i="7"/>
  <c r="G5" i="7"/>
  <c r="H5" i="7"/>
  <c r="B13" i="7"/>
  <c r="B29" i="7"/>
  <c r="C34" i="7"/>
  <c r="C18" i="7"/>
  <c r="G3" i="7"/>
  <c r="G19" i="7"/>
  <c r="G35" i="7"/>
  <c r="H33" i="7"/>
  <c r="I20" i="7"/>
  <c r="I8" i="7"/>
  <c r="A38" i="5"/>
  <c r="A14" i="5"/>
  <c r="A30" i="5"/>
  <c r="I27" i="7"/>
  <c r="A5" i="5"/>
  <c r="A7" i="5"/>
  <c r="A13" i="5"/>
  <c r="A25" i="5"/>
  <c r="A23" i="5"/>
  <c r="A29" i="5"/>
  <c r="B6" i="7"/>
  <c r="B14" i="7"/>
  <c r="B22" i="7"/>
  <c r="B30" i="7"/>
  <c r="C33" i="7"/>
  <c r="C25" i="7"/>
  <c r="C17" i="7"/>
  <c r="G4" i="7"/>
  <c r="G12" i="7"/>
  <c r="G20" i="7"/>
  <c r="G28" i="7"/>
  <c r="G36" i="7"/>
  <c r="I36" i="7"/>
  <c r="I32" i="7"/>
  <c r="I28" i="7"/>
  <c r="H24" i="7"/>
  <c r="H20" i="7"/>
  <c r="H16" i="7"/>
  <c r="H12" i="7"/>
  <c r="D7" i="7"/>
  <c r="D15" i="7"/>
  <c r="D23" i="7"/>
  <c r="D31" i="7"/>
  <c r="D36" i="7"/>
  <c r="D32" i="7"/>
  <c r="D28" i="7"/>
  <c r="D24" i="7"/>
  <c r="D20" i="7"/>
  <c r="D16" i="7"/>
  <c r="D12" i="7"/>
  <c r="D8" i="7"/>
  <c r="D4" i="7"/>
  <c r="B5" i="7"/>
  <c r="B21" i="7"/>
  <c r="C26" i="7"/>
  <c r="G11" i="7"/>
  <c r="G27" i="7"/>
  <c r="H37" i="7"/>
  <c r="H29" i="7"/>
  <c r="I24" i="7"/>
  <c r="I16" i="7"/>
  <c r="B36" i="7"/>
  <c r="B32" i="7"/>
  <c r="B28" i="7"/>
  <c r="B24" i="7"/>
  <c r="B20" i="7"/>
  <c r="B16" i="7"/>
  <c r="B12" i="7"/>
  <c r="B8" i="7"/>
  <c r="B4" i="7"/>
  <c r="B39" i="7"/>
  <c r="D5" i="8" s="1"/>
  <c r="B35" i="7"/>
  <c r="B31" i="7"/>
  <c r="B27" i="7"/>
  <c r="B23" i="7"/>
  <c r="B19" i="7"/>
  <c r="B15" i="7"/>
  <c r="B11" i="7"/>
  <c r="B7" i="7"/>
  <c r="B3" i="7"/>
  <c r="C3" i="7"/>
  <c r="C7" i="7"/>
  <c r="C11" i="7"/>
  <c r="C15" i="7"/>
  <c r="C19" i="7"/>
  <c r="C23" i="7"/>
  <c r="C27" i="7"/>
  <c r="C31" i="7"/>
  <c r="C35" i="7"/>
  <c r="C39" i="7"/>
  <c r="C4" i="7"/>
  <c r="C8" i="7"/>
  <c r="C12" i="7"/>
  <c r="C16" i="7"/>
  <c r="C20" i="7"/>
  <c r="C24" i="7"/>
  <c r="C28" i="7"/>
  <c r="C32" i="7"/>
  <c r="C36" i="7"/>
  <c r="H7" i="7"/>
  <c r="H9" i="7"/>
  <c r="H11" i="7"/>
  <c r="H13" i="7"/>
  <c r="H15" i="7"/>
  <c r="H17" i="7"/>
  <c r="H19" i="7"/>
  <c r="H21" i="7"/>
  <c r="H23" i="7"/>
  <c r="H25" i="7"/>
  <c r="H27" i="7"/>
  <c r="H28" i="7"/>
  <c r="H30" i="7"/>
  <c r="H32" i="7"/>
  <c r="H34" i="7"/>
  <c r="H36" i="7"/>
  <c r="H38" i="7"/>
  <c r="I4" i="7"/>
  <c r="I29" i="7"/>
  <c r="I31" i="7"/>
  <c r="I33" i="7"/>
  <c r="I35" i="7"/>
  <c r="I37" i="7"/>
  <c r="I38" i="7"/>
  <c r="I5" i="7"/>
  <c r="I7" i="7"/>
  <c r="I9" i="7"/>
  <c r="I11" i="7"/>
  <c r="I13" i="7"/>
  <c r="I15" i="7"/>
  <c r="I17" i="7"/>
  <c r="I19" i="7"/>
  <c r="I21" i="7"/>
  <c r="I23" i="7"/>
  <c r="I25" i="7"/>
  <c r="A32" i="5"/>
  <c r="A8" i="5"/>
  <c r="A24" i="5"/>
  <c r="A4" i="5"/>
  <c r="A12" i="5"/>
  <c r="I39" i="7"/>
  <c r="A27" i="5"/>
  <c r="A3" i="5"/>
  <c r="A21" i="5"/>
  <c r="A39" i="5"/>
  <c r="B9" i="7"/>
  <c r="B17" i="7"/>
  <c r="B25" i="7"/>
  <c r="B33" i="7"/>
  <c r="C38" i="7"/>
  <c r="C30" i="7"/>
  <c r="C22" i="7"/>
  <c r="C14" i="7"/>
  <c r="C6" i="7"/>
  <c r="G7" i="7"/>
  <c r="G15" i="7"/>
  <c r="G23" i="7"/>
  <c r="G31" i="7"/>
  <c r="G39" i="7"/>
  <c r="D7" i="8" s="1"/>
  <c r="H35" i="7"/>
  <c r="H31" i="7"/>
  <c r="I26" i="7"/>
  <c r="I22" i="7"/>
  <c r="I18" i="7"/>
  <c r="I14" i="7"/>
  <c r="I10" i="7"/>
  <c r="I6" i="7"/>
  <c r="D38" i="7"/>
  <c r="D10" i="7"/>
  <c r="D18" i="7"/>
  <c r="D26" i="7"/>
  <c r="D37" i="7"/>
  <c r="E39" i="7"/>
  <c r="E4" i="7"/>
  <c r="E8" i="7"/>
  <c r="E12" i="7"/>
  <c r="E16" i="7"/>
  <c r="E20" i="7"/>
  <c r="E24" i="7"/>
  <c r="E28" i="7"/>
  <c r="E32" i="7"/>
  <c r="E36" i="7"/>
  <c r="D39" i="7"/>
  <c r="D5" i="7"/>
  <c r="D9" i="7"/>
  <c r="D13" i="7"/>
  <c r="D17" i="7"/>
  <c r="D21" i="7"/>
  <c r="D25" i="7"/>
  <c r="D29" i="7"/>
  <c r="D33" i="7"/>
  <c r="E35" i="7"/>
  <c r="E31" i="7"/>
  <c r="E27" i="7"/>
  <c r="E23" i="7"/>
  <c r="E19" i="7"/>
  <c r="E15" i="7"/>
  <c r="E11" i="7"/>
  <c r="E7" i="7"/>
  <c r="B20" i="4" l="1"/>
  <c r="C5" i="8"/>
  <c r="B5" i="8"/>
  <c r="E5" i="8"/>
  <c r="B7" i="8"/>
  <c r="E7" i="8"/>
  <c r="C7" i="8"/>
  <c r="F117" i="3" l="1"/>
  <c r="D118" i="1"/>
  <c r="D113" i="1"/>
  <c r="F112" i="3"/>
  <c r="F121" i="3"/>
  <c r="D122" i="1"/>
  <c r="F110" i="3"/>
  <c r="D111" i="1"/>
  <c r="F120" i="3"/>
  <c r="D121" i="1"/>
  <c r="F111" i="3"/>
  <c r="D112" i="1"/>
  <c r="F114" i="3"/>
  <c r="D115" i="1"/>
  <c r="F115" i="3"/>
  <c r="D116" i="1"/>
  <c r="F116" i="3"/>
  <c r="D117" i="1"/>
  <c r="B113" i="1" l="1"/>
  <c r="B119" i="1"/>
  <c r="F122" i="3"/>
  <c r="D123" i="1"/>
  <c r="F119" i="3"/>
  <c r="D120" i="1"/>
  <c r="B116" i="1"/>
  <c r="B120" i="1"/>
  <c r="F118" i="3"/>
  <c r="D119" i="1"/>
  <c r="B111" i="1"/>
  <c r="B121" i="1"/>
  <c r="F113" i="3"/>
  <c r="D114" i="1"/>
  <c r="B115" i="1"/>
  <c r="F118" i="2" l="1"/>
  <c r="C119" i="1"/>
  <c r="F114" i="2"/>
  <c r="C115" i="1"/>
  <c r="F121" i="2"/>
  <c r="C122" i="1"/>
  <c r="F115" i="2"/>
  <c r="C116" i="1"/>
  <c r="F112" i="2"/>
  <c r="C113" i="1"/>
  <c r="F117" i="2"/>
  <c r="C118" i="1"/>
  <c r="B117" i="1"/>
  <c r="B118" i="1"/>
  <c r="B114" i="1"/>
  <c r="F123" i="3"/>
  <c r="B13" i="4" s="1"/>
  <c r="D124" i="1"/>
  <c r="D37" i="5" s="1"/>
  <c r="B124" i="1"/>
  <c r="B122" i="1"/>
  <c r="B112" i="1"/>
  <c r="B14" i="4" l="1"/>
  <c r="B15" i="4" s="1"/>
  <c r="D39" i="5"/>
  <c r="D15" i="5"/>
  <c r="D17" i="5"/>
  <c r="D34" i="5"/>
  <c r="D14" i="5"/>
  <c r="D25" i="5"/>
  <c r="D24" i="5"/>
  <c r="D16" i="5"/>
  <c r="D33" i="5"/>
  <c r="D9" i="5"/>
  <c r="D27" i="5"/>
  <c r="C112" i="1"/>
  <c r="F111" i="2"/>
  <c r="C114" i="1"/>
  <c r="F113" i="2"/>
  <c r="C111" i="1"/>
  <c r="F110" i="2"/>
  <c r="F119" i="2"/>
  <c r="C120" i="1"/>
  <c r="D38" i="5"/>
  <c r="D4" i="5"/>
  <c r="D22" i="5"/>
  <c r="B123" i="1"/>
  <c r="B31" i="5" s="1"/>
  <c r="F116" i="2"/>
  <c r="C117" i="1"/>
  <c r="D28" i="5"/>
  <c r="D6" i="5"/>
  <c r="D18" i="5"/>
  <c r="D21" i="5"/>
  <c r="D19" i="5"/>
  <c r="D26" i="5"/>
  <c r="D5" i="5"/>
  <c r="D23" i="5"/>
  <c r="D30" i="5"/>
  <c r="D31" i="5"/>
  <c r="D11" i="5"/>
  <c r="D3" i="5"/>
  <c r="D36" i="5"/>
  <c r="D13" i="5"/>
  <c r="D12" i="5"/>
  <c r="D29" i="5"/>
  <c r="D7" i="5"/>
  <c r="D20" i="5"/>
  <c r="D32" i="5"/>
  <c r="F120" i="2"/>
  <c r="C121" i="1"/>
  <c r="D8" i="5"/>
  <c r="D35" i="5"/>
  <c r="D10" i="5"/>
  <c r="B15" i="5" l="1"/>
  <c r="B14" i="5"/>
  <c r="B38" i="5"/>
  <c r="I24" i="5"/>
  <c r="B24" i="5"/>
  <c r="B25" i="5"/>
  <c r="B39" i="5"/>
  <c r="B34" i="5"/>
  <c r="B28" i="5"/>
  <c r="B16" i="5"/>
  <c r="B32" i="5"/>
  <c r="B27" i="5"/>
  <c r="B22" i="5"/>
  <c r="B11" i="5"/>
  <c r="B5" i="5"/>
  <c r="B3" i="5"/>
  <c r="B6" i="5"/>
  <c r="B29" i="5"/>
  <c r="B30" i="5"/>
  <c r="B19" i="5"/>
  <c r="B10" i="5"/>
  <c r="B12" i="5"/>
  <c r="B17" i="5"/>
  <c r="B33" i="5"/>
  <c r="B23" i="5"/>
  <c r="F122" i="2"/>
  <c r="C123" i="1"/>
  <c r="G24" i="5"/>
  <c r="K24" i="5"/>
  <c r="J24" i="5"/>
  <c r="H24" i="5"/>
  <c r="B13" i="5"/>
  <c r="F123" i="2"/>
  <c r="C124" i="1"/>
  <c r="B35" i="5"/>
  <c r="B37" i="5"/>
  <c r="B20" i="5"/>
  <c r="B4" i="5"/>
  <c r="B21" i="5"/>
  <c r="B7" i="5"/>
  <c r="B36" i="5"/>
  <c r="B26" i="5"/>
  <c r="B18" i="5"/>
  <c r="B8" i="5"/>
  <c r="B9" i="5"/>
  <c r="B8" i="4" l="1"/>
  <c r="I20" i="5"/>
  <c r="C11" i="5"/>
  <c r="C17" i="5"/>
  <c r="C24" i="5"/>
  <c r="H20" i="5"/>
  <c r="C12" i="5"/>
  <c r="C23" i="5"/>
  <c r="C18" i="5"/>
  <c r="C30" i="5"/>
  <c r="C36" i="5"/>
  <c r="C25" i="5"/>
  <c r="C35" i="5"/>
  <c r="C15" i="5"/>
  <c r="C22" i="5"/>
  <c r="C37" i="5"/>
  <c r="C5" i="5"/>
  <c r="C39" i="5"/>
  <c r="C31" i="5"/>
  <c r="C13" i="5"/>
  <c r="C3" i="5"/>
  <c r="C16" i="5"/>
  <c r="C34" i="5"/>
  <c r="C4" i="5"/>
  <c r="C21" i="5"/>
  <c r="C26" i="5"/>
  <c r="C9" i="5"/>
  <c r="B9" i="4"/>
  <c r="B10" i="4" s="1"/>
  <c r="G20" i="5"/>
  <c r="B4" i="4" s="1"/>
  <c r="C28" i="5"/>
  <c r="C33" i="5"/>
  <c r="C14" i="5"/>
  <c r="C27" i="5"/>
  <c r="C6" i="5"/>
  <c r="J20" i="5"/>
  <c r="C38" i="5"/>
  <c r="C29" i="5"/>
  <c r="C19" i="5"/>
  <c r="C32" i="5"/>
  <c r="C7" i="5"/>
  <c r="C20" i="5"/>
  <c r="C10" i="5"/>
  <c r="C8" i="5"/>
  <c r="K20" i="5"/>
  <c r="I23" i="5" l="1"/>
  <c r="H23" i="5"/>
  <c r="J23" i="5"/>
  <c r="G23" i="5"/>
  <c r="K23" i="5"/>
</calcChain>
</file>

<file path=xl/sharedStrings.xml><?xml version="1.0" encoding="utf-8"?>
<sst xmlns="http://schemas.openxmlformats.org/spreadsheetml/2006/main" count="63" uniqueCount="38">
  <si>
    <t>Price movements</t>
  </si>
  <si>
    <t>BMI Index</t>
  </si>
  <si>
    <t>Lithium carbonate (weighted average)</t>
  </si>
  <si>
    <t>Current price</t>
  </si>
  <si>
    <t>Last price</t>
  </si>
  <si>
    <t>% change</t>
  </si>
  <si>
    <t>Lithum hydroxide (weighted average)</t>
  </si>
  <si>
    <t>Spodumene Concentrate (6% Li2O)</t>
  </si>
  <si>
    <t xml:space="preserve"> </t>
  </si>
  <si>
    <t>Benchmark Lithium Price Index</t>
  </si>
  <si>
    <t>Index Value</t>
  </si>
  <si>
    <t>Carbonate Index</t>
  </si>
  <si>
    <t>Hydroxide Index</t>
  </si>
  <si>
    <t>:</t>
  </si>
  <si>
    <t>1M</t>
  </si>
  <si>
    <t>Y-O-Y</t>
  </si>
  <si>
    <t>YTD</t>
  </si>
  <si>
    <t>Today</t>
  </si>
  <si>
    <t>Last</t>
  </si>
  <si>
    <t>Lithium Index</t>
  </si>
  <si>
    <t>Benchmark Lithium Price Charts</t>
  </si>
  <si>
    <t>Li2CO3</t>
  </si>
  <si>
    <t>LiOH</t>
  </si>
  <si>
    <t>FOB S. America</t>
  </si>
  <si>
    <t>CIF Asia</t>
  </si>
  <si>
    <t>EXW China (Battery)</t>
  </si>
  <si>
    <t>EXW China (Technical)</t>
  </si>
  <si>
    <t>FOB N. America</t>
  </si>
  <si>
    <t>EXW China</t>
  </si>
  <si>
    <t>YOY</t>
  </si>
  <si>
    <t>Lithium carbonate</t>
  </si>
  <si>
    <t>Lithium hydroxide</t>
  </si>
  <si>
    <t>Spodumene</t>
  </si>
  <si>
    <t>EXW China (Industrial)</t>
  </si>
  <si>
    <t>Weighted average</t>
  </si>
  <si>
    <t>Low</t>
  </si>
  <si>
    <t>High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</si>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</sst>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[$$-409]#,##0"/>
    <numFmt numFmtId="167" formatCode="mm/yyyy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7" fontId="1" fillId="2" borderId="1" xfId="0" applyNumberFormat="1" applyFont="1" applyFill="1" applyBorder="1"/>
    <xf numFmtId="167" fontId="0" fillId="2" borderId="2" xfId="0" applyNumberFormat="1" applyFill="1" applyBorder="1"/>
    <xf numFmtId="167" fontId="0" fillId="0" borderId="0" xfId="0" applyNumberFormat="1"/>
    <xf numFmtId="0" fontId="0" fillId="2" borderId="3" xfId="0" applyFill="1" applyBorder="1" applyAlignment="1">
      <alignment vertical="center"/>
    </xf>
    <xf numFmtId="166" fontId="0" fillId="2" borderId="3" xfId="0" applyNumberFormat="1" applyFill="1" applyBorder="1" applyAlignment="1">
      <alignment vertical="center"/>
    </xf>
    <xf numFmtId="17" fontId="0" fillId="0" borderId="0" xfId="0" applyNumberFormat="1" applyAlignment="1">
      <alignment vertical="center"/>
    </xf>
    <xf numFmtId="10" fontId="0" fillId="0" borderId="0" xfId="0" applyNumberFormat="1"/>
    <xf numFmtId="0" fontId="0" fillId="2" borderId="3" xfId="0" applyFill="1" applyBorder="1"/>
    <xf numFmtId="166" fontId="0" fillId="2" borderId="3" xfId="0" applyNumberFormat="1" applyFill="1" applyBorder="1"/>
    <xf numFmtId="0" fontId="2" fillId="0" borderId="0" xfId="0" applyNumberFormat="1" applyFont="1"/>
    <xf numFmtId="10" fontId="2" fillId="0" borderId="0" xfId="0" applyNumberFormat="1" applyFont="1"/>
    <xf numFmtId="166" fontId="0" fillId="0" borderId="0" xfId="0" applyNumberFormat="1" applyFill="1"/>
    <xf numFmtId="164" fontId="2" fillId="0" borderId="0" xfId="0" applyNumberFormat="1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"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Lithium Price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2'!$B$2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2'!$B$3:$B$39</c:f>
              <c:numCache>
                <c:formatCode>General</c:formatCode>
                <c:ptCount val="37"/>
                <c:pt idx="0">
                  <c:v>217.05583071549839</c:v>
                </c:pt>
                <c:pt idx="1">
                  <c:v>229.07331121244653</c:v>
                </c:pt>
                <c:pt idx="2">
                  <c:v>219.84135237387835</c:v>
                </c:pt>
                <c:pt idx="3">
                  <c:v>225.92816860679852</c:v>
                </c:pt>
                <c:pt idx="4">
                  <c:v>239.16907717526681</c:v>
                </c:pt>
                <c:pt idx="5">
                  <c:v>255.53256844124252</c:v>
                </c:pt>
                <c:pt idx="6">
                  <c:v>245.02939860939327</c:v>
                </c:pt>
                <c:pt idx="7">
                  <c:v>251.78393454155128</c:v>
                </c:pt>
                <c:pt idx="8">
                  <c:v>253.24614546635115</c:v>
                </c:pt>
                <c:pt idx="9">
                  <c:v>259.65697649790934</c:v>
                </c:pt>
                <c:pt idx="10">
                  <c:v>263.75377754584997</c:v>
                </c:pt>
                <c:pt idx="11">
                  <c:v>276.54733988682108</c:v>
                </c:pt>
                <c:pt idx="12">
                  <c:v>287.16941600271036</c:v>
                </c:pt>
                <c:pt idx="13">
                  <c:v>306.91387389315463</c:v>
                </c:pt>
                <c:pt idx="14">
                  <c:v>312.32618486482329</c:v>
                </c:pt>
                <c:pt idx="15">
                  <c:v>326.57632088983524</c:v>
                </c:pt>
                <c:pt idx="16">
                  <c:v>321.05524051830139</c:v>
                </c:pt>
                <c:pt idx="17">
                  <c:v>325.26221723511367</c:v>
                </c:pt>
                <c:pt idx="18">
                  <c:v>332.7378875479468</c:v>
                </c:pt>
                <c:pt idx="19">
                  <c:v>336.31231415339334</c:v>
                </c:pt>
                <c:pt idx="20">
                  <c:v>347.3464172114933</c:v>
                </c:pt>
                <c:pt idx="21">
                  <c:v>335.04889515557738</c:v>
                </c:pt>
                <c:pt idx="22">
                  <c:v>326.03221585069252</c:v>
                </c:pt>
                <c:pt idx="23">
                  <c:v>297.58015499029466</c:v>
                </c:pt>
                <c:pt idx="24">
                  <c:v>281.34479531656189</c:v>
                </c:pt>
                <c:pt idx="25">
                  <c:v>251.54923865466915</c:v>
                </c:pt>
                <c:pt idx="26">
                  <c:v>240.95446461257268</c:v>
                </c:pt>
                <c:pt idx="27">
                  <c:v>237.27569169454824</c:v>
                </c:pt>
                <c:pt idx="28">
                  <c:v>228.66511579787237</c:v>
                </c:pt>
                <c:pt idx="29">
                  <c:v>224.70843516965459</c:v>
                </c:pt>
                <c:pt idx="30">
                  <c:v>224.38037969031024</c:v>
                </c:pt>
                <c:pt idx="31">
                  <c:v>220.21127000350515</c:v>
                </c:pt>
                <c:pt idx="32">
                  <c:v>215.00063428222893</c:v>
                </c:pt>
                <c:pt idx="33">
                  <c:v>206.39393646114766</c:v>
                </c:pt>
                <c:pt idx="34">
                  <c:v>200.18664978276635</c:v>
                </c:pt>
                <c:pt idx="35">
                  <c:v>195.23531081622468</c:v>
                </c:pt>
                <c:pt idx="36">
                  <c:v>180.9817160273364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5-8C45-8891-C353F94FCAF3}"/>
            </c:ext>
          </c:extLst>
        </c:ser>
        <c:ser>
          <c:idx val="1"/>
          <c:order val="1"/>
          <c:tx>
            <c:strRef>
              <c:f>'Fig. 2'!$C$2</c:f>
              <c:strCache>
                <c:ptCount val="1"/>
                <c:pt idx="0">
                  <c:v>Carbonate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2'!$C$3:$C$39</c:f>
              <c:numCache>
                <c:formatCode>General</c:formatCode>
                <c:ptCount val="37"/>
                <c:pt idx="0">
                  <c:v>212.66652183341807</c:v>
                </c:pt>
                <c:pt idx="1">
                  <c:v>218.82453165820618</c:v>
                </c:pt>
                <c:pt idx="2">
                  <c:v>212.65186705029464</c:v>
                </c:pt>
                <c:pt idx="3">
                  <c:v>220.39989607056134</c:v>
                </c:pt>
                <c:pt idx="4">
                  <c:v>234.88716616811823</c:v>
                </c:pt>
                <c:pt idx="5">
                  <c:v>250.80375936256459</c:v>
                </c:pt>
                <c:pt idx="6">
                  <c:v>240.64973638489639</c:v>
                </c:pt>
                <c:pt idx="7">
                  <c:v>250.1885231021555</c:v>
                </c:pt>
                <c:pt idx="8">
                  <c:v>248.0812539037284</c:v>
                </c:pt>
                <c:pt idx="9">
                  <c:v>253.37697741388016</c:v>
                </c:pt>
                <c:pt idx="10">
                  <c:v>254.45708916759787</c:v>
                </c:pt>
                <c:pt idx="11">
                  <c:v>275.89610444622565</c:v>
                </c:pt>
                <c:pt idx="12">
                  <c:v>284.59351637962612</c:v>
                </c:pt>
                <c:pt idx="13">
                  <c:v>313.01167935252471</c:v>
                </c:pt>
                <c:pt idx="14">
                  <c:v>318.95238536724753</c:v>
                </c:pt>
                <c:pt idx="15">
                  <c:v>342.67167043216375</c:v>
                </c:pt>
                <c:pt idx="16">
                  <c:v>331.9520412501281</c:v>
                </c:pt>
                <c:pt idx="17">
                  <c:v>337.20749954498865</c:v>
                </c:pt>
                <c:pt idx="18">
                  <c:v>348.7236981528323</c:v>
                </c:pt>
                <c:pt idx="19">
                  <c:v>352.64520330933556</c:v>
                </c:pt>
                <c:pt idx="20">
                  <c:v>366.48323734372292</c:v>
                </c:pt>
                <c:pt idx="21">
                  <c:v>346.41110639354304</c:v>
                </c:pt>
                <c:pt idx="22">
                  <c:v>330.57099293153567</c:v>
                </c:pt>
                <c:pt idx="23">
                  <c:v>298.97104520534896</c:v>
                </c:pt>
                <c:pt idx="24">
                  <c:v>277.11147666220143</c:v>
                </c:pt>
                <c:pt idx="25">
                  <c:v>236.14689905629106</c:v>
                </c:pt>
                <c:pt idx="26">
                  <c:v>224.23752532978426</c:v>
                </c:pt>
                <c:pt idx="27">
                  <c:v>220.64828956855229</c:v>
                </c:pt>
                <c:pt idx="28">
                  <c:v>217.56439010670988</c:v>
                </c:pt>
                <c:pt idx="29">
                  <c:v>216.44406805758337</c:v>
                </c:pt>
                <c:pt idx="30">
                  <c:v>217.37613579887562</c:v>
                </c:pt>
                <c:pt idx="31">
                  <c:v>212.71618879964359</c:v>
                </c:pt>
                <c:pt idx="32">
                  <c:v>210.11259466985857</c:v>
                </c:pt>
                <c:pt idx="33">
                  <c:v>204.65526713391893</c:v>
                </c:pt>
                <c:pt idx="34">
                  <c:v>199.69859215860436</c:v>
                </c:pt>
                <c:pt idx="35">
                  <c:v>194.01438672743382</c:v>
                </c:pt>
                <c:pt idx="36">
                  <c:v>177.81239788108195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D64F-BFE3-7E495A0613DD}"/>
            </c:ext>
          </c:extLst>
        </c:ser>
        <c:ser>
          <c:idx val="2"/>
          <c:order val="2"/>
          <c:tx>
            <c:strRef>
              <c:f>'Fig. 2'!$D$2</c:f>
              <c:strCache>
                <c:ptCount val="1"/>
                <c:pt idx="0">
                  <c:v>Hydroxide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2'!$D$3:$D$39</c:f>
              <c:numCache>
                <c:formatCode>General</c:formatCode>
                <c:ptCount val="37"/>
                <c:pt idx="0">
                  <c:v>244.13384071500042</c:v>
                </c:pt>
                <c:pt idx="1">
                  <c:v>274.02072498542088</c:v>
                </c:pt>
                <c:pt idx="2">
                  <c:v>255.26431901806788</c:v>
                </c:pt>
                <c:pt idx="3">
                  <c:v>256.90979476870348</c:v>
                </c:pt>
                <c:pt idx="4">
                  <c:v>267.38933889869702</c:v>
                </c:pt>
                <c:pt idx="5">
                  <c:v>286.13228747829748</c:v>
                </c:pt>
                <c:pt idx="6">
                  <c:v>266.05708468362303</c:v>
                </c:pt>
                <c:pt idx="7">
                  <c:v>266.19251339904531</c:v>
                </c:pt>
                <c:pt idx="8">
                  <c:v>276.56087916884985</c:v>
                </c:pt>
                <c:pt idx="9">
                  <c:v>286.0012320781849</c:v>
                </c:pt>
                <c:pt idx="10">
                  <c:v>297.74372926189687</c:v>
                </c:pt>
                <c:pt idx="11">
                  <c:v>289.64445124933025</c:v>
                </c:pt>
                <c:pt idx="12">
                  <c:v>305.47705806874563</c:v>
                </c:pt>
                <c:pt idx="13">
                  <c:v>304.54729240072004</c:v>
                </c:pt>
                <c:pt idx="14">
                  <c:v>308.87494081630246</c:v>
                </c:pt>
                <c:pt idx="15">
                  <c:v>300.25153854413992</c:v>
                </c:pt>
                <c:pt idx="16">
                  <c:v>307.38359394674296</c:v>
                </c:pt>
                <c:pt idx="17">
                  <c:v>309.16704476100762</c:v>
                </c:pt>
                <c:pt idx="18">
                  <c:v>306.15990007246</c:v>
                </c:pt>
                <c:pt idx="19">
                  <c:v>309.06853034235223</c:v>
                </c:pt>
                <c:pt idx="20">
                  <c:v>314.29006071870629</c:v>
                </c:pt>
                <c:pt idx="21">
                  <c:v>318.55425564533078</c:v>
                </c:pt>
                <c:pt idx="22">
                  <c:v>324.11626085753591</c:v>
                </c:pt>
                <c:pt idx="23">
                  <c:v>301.79920098687666</c:v>
                </c:pt>
                <c:pt idx="24">
                  <c:v>297.36625973449179</c:v>
                </c:pt>
                <c:pt idx="25">
                  <c:v>291.06839755778776</c:v>
                </c:pt>
                <c:pt idx="26">
                  <c:v>283.06697911116567</c:v>
                </c:pt>
                <c:pt idx="27">
                  <c:v>279.10458095161903</c:v>
                </c:pt>
                <c:pt idx="28">
                  <c:v>258.29899249142989</c:v>
                </c:pt>
                <c:pt idx="29">
                  <c:v>248.09492314219693</c:v>
                </c:pt>
                <c:pt idx="30">
                  <c:v>245.02607358546771</c:v>
                </c:pt>
                <c:pt idx="31">
                  <c:v>241.82006922712551</c:v>
                </c:pt>
                <c:pt idx="32">
                  <c:v>230.82887337018306</c:v>
                </c:pt>
                <c:pt idx="33">
                  <c:v>215.18289925123895</c:v>
                </c:pt>
                <c:pt idx="34">
                  <c:v>206.11249657293945</c:v>
                </c:pt>
                <c:pt idx="35">
                  <c:v>202.63012996333742</c:v>
                </c:pt>
                <c:pt idx="36">
                  <c:v>192.25543308502469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D64F-BFE3-7E495A06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4080"/>
        <c:axId val="1957614864"/>
      </c:lineChart>
      <c:dateAx>
        <c:axId val="1891334080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4864"/>
        <c:crosses val="autoZero"/>
        <c:auto val="1"/>
        <c:lblOffset val="100"/>
        <c:baseTimeUnit val="months"/>
      </c:dateAx>
      <c:valAx>
        <c:axId val="1957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effectLst/>
              </a:rPr>
              <a:t>Lithium</a:t>
            </a:r>
            <a:r>
              <a:rPr lang="en-GB" b="1" baseline="0">
                <a:effectLst/>
              </a:rPr>
              <a:t> Carbonate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3'!$B$2</c:f>
              <c:strCache>
                <c:ptCount val="1"/>
                <c:pt idx="0">
                  <c:v>FOB S. America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3'!$B$3:$B$39</c:f>
              <c:numCache>
                <c:formatCode>General</c:formatCode>
                <c:ptCount val="37"/>
                <c:pt idx="0">
                  <c:v>10000</c:v>
                </c:pt>
                <c:pt idx="1">
                  <c:v>10000</c:v>
                </c:pt>
                <c:pt idx="2">
                  <c:v>9750</c:v>
                </c:pt>
                <c:pt idx="3">
                  <c:v>9500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10250</c:v>
                </c:pt>
                <c:pt idx="8">
                  <c:v>10250</c:v>
                </c:pt>
                <c:pt idx="9">
                  <c:v>10500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13750</c:v>
                </c:pt>
                <c:pt idx="14">
                  <c:v>13750</c:v>
                </c:pt>
                <c:pt idx="15">
                  <c:v>13875</c:v>
                </c:pt>
                <c:pt idx="16">
                  <c:v>14000</c:v>
                </c:pt>
                <c:pt idx="17">
                  <c:v>14000</c:v>
                </c:pt>
                <c:pt idx="18">
                  <c:v>14500</c:v>
                </c:pt>
                <c:pt idx="19">
                  <c:v>14500</c:v>
                </c:pt>
                <c:pt idx="20">
                  <c:v>14750</c:v>
                </c:pt>
                <c:pt idx="21">
                  <c:v>14750</c:v>
                </c:pt>
                <c:pt idx="22">
                  <c:v>15750</c:v>
                </c:pt>
                <c:pt idx="23">
                  <c:v>15750</c:v>
                </c:pt>
                <c:pt idx="24">
                  <c:v>15000</c:v>
                </c:pt>
                <c:pt idx="25">
                  <c:v>15000</c:v>
                </c:pt>
                <c:pt idx="26">
                  <c:v>14500</c:v>
                </c:pt>
                <c:pt idx="27">
                  <c:v>14375</c:v>
                </c:pt>
                <c:pt idx="28">
                  <c:v>13500</c:v>
                </c:pt>
                <c:pt idx="29">
                  <c:v>13500</c:v>
                </c:pt>
                <c:pt idx="30">
                  <c:v>13250</c:v>
                </c:pt>
                <c:pt idx="31">
                  <c:v>13000</c:v>
                </c:pt>
                <c:pt idx="32">
                  <c:v>13000</c:v>
                </c:pt>
                <c:pt idx="33">
                  <c:v>12750</c:v>
                </c:pt>
                <c:pt idx="34">
                  <c:v>12250</c:v>
                </c:pt>
                <c:pt idx="35">
                  <c:v>11500</c:v>
                </c:pt>
                <c:pt idx="36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B41-9695-B9185715F630}"/>
            </c:ext>
          </c:extLst>
        </c:ser>
        <c:ser>
          <c:idx val="1"/>
          <c:order val="1"/>
          <c:tx>
            <c:strRef>
              <c:f>'Fig. 3'!$C$2</c:f>
              <c:strCache>
                <c:ptCount val="1"/>
                <c:pt idx="0">
                  <c:v>CIF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3'!$C$3:$C$39</c:f>
              <c:numCache>
                <c:formatCode>General</c:formatCode>
                <c:ptCount val="37"/>
                <c:pt idx="0">
                  <c:v>12500</c:v>
                </c:pt>
                <c:pt idx="1">
                  <c:v>13500</c:v>
                </c:pt>
                <c:pt idx="2">
                  <c:v>13000</c:v>
                </c:pt>
                <c:pt idx="3">
                  <c:v>13750</c:v>
                </c:pt>
                <c:pt idx="4">
                  <c:v>15000</c:v>
                </c:pt>
                <c:pt idx="5">
                  <c:v>15500</c:v>
                </c:pt>
                <c:pt idx="6">
                  <c:v>15500</c:v>
                </c:pt>
                <c:pt idx="7">
                  <c:v>16000</c:v>
                </c:pt>
                <c:pt idx="8">
                  <c:v>15750</c:v>
                </c:pt>
                <c:pt idx="9">
                  <c:v>15750</c:v>
                </c:pt>
                <c:pt idx="10">
                  <c:v>16000</c:v>
                </c:pt>
                <c:pt idx="11">
                  <c:v>17000</c:v>
                </c:pt>
                <c:pt idx="12">
                  <c:v>17500</c:v>
                </c:pt>
                <c:pt idx="13">
                  <c:v>20000</c:v>
                </c:pt>
                <c:pt idx="14">
                  <c:v>20250</c:v>
                </c:pt>
                <c:pt idx="15">
                  <c:v>21500</c:v>
                </c:pt>
                <c:pt idx="16">
                  <c:v>21000</c:v>
                </c:pt>
                <c:pt idx="17">
                  <c:v>20750</c:v>
                </c:pt>
                <c:pt idx="18">
                  <c:v>20750</c:v>
                </c:pt>
                <c:pt idx="19">
                  <c:v>20250</c:v>
                </c:pt>
                <c:pt idx="20">
                  <c:v>20250</c:v>
                </c:pt>
                <c:pt idx="21">
                  <c:v>19000</c:v>
                </c:pt>
                <c:pt idx="22">
                  <c:v>18500</c:v>
                </c:pt>
                <c:pt idx="23">
                  <c:v>17750</c:v>
                </c:pt>
                <c:pt idx="24">
                  <c:v>17250</c:v>
                </c:pt>
                <c:pt idx="25">
                  <c:v>15000</c:v>
                </c:pt>
                <c:pt idx="26">
                  <c:v>14500</c:v>
                </c:pt>
                <c:pt idx="27">
                  <c:v>14125</c:v>
                </c:pt>
                <c:pt idx="28">
                  <c:v>13625</c:v>
                </c:pt>
                <c:pt idx="29">
                  <c:v>13750</c:v>
                </c:pt>
                <c:pt idx="30">
                  <c:v>13500</c:v>
                </c:pt>
                <c:pt idx="31">
                  <c:v>13000</c:v>
                </c:pt>
                <c:pt idx="32">
                  <c:v>13250</c:v>
                </c:pt>
                <c:pt idx="33">
                  <c:v>13000</c:v>
                </c:pt>
                <c:pt idx="34">
                  <c:v>12625</c:v>
                </c:pt>
                <c:pt idx="35">
                  <c:v>12125</c:v>
                </c:pt>
                <c:pt idx="36">
                  <c:v>11125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4-4B41-9695-B9185715F630}"/>
            </c:ext>
          </c:extLst>
        </c:ser>
        <c:ser>
          <c:idx val="2"/>
          <c:order val="2"/>
          <c:tx>
            <c:strRef>
              <c:f>'Fig. 3'!$D$2</c:f>
              <c:strCache>
                <c:ptCount val="1"/>
                <c:pt idx="0">
                  <c:v>EXW China (Battery)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24500</c:v>
                </c:pt>
                <c:pt idx="19">
                  <c:v>24500</c:v>
                </c:pt>
                <c:pt idx="20">
                  <c:v>24750</c:v>
                </c:pt>
                <c:pt idx="21">
                  <c:v>23000</c:v>
                </c:pt>
                <c:pt idx="22">
                  <c:v>21000</c:v>
                </c:pt>
                <c:pt idx="23">
                  <c:v>18250</c:v>
                </c:pt>
                <c:pt idx="24">
                  <c:v>16500</c:v>
                </c:pt>
                <c:pt idx="25">
                  <c:v>13000</c:v>
                </c:pt>
                <c:pt idx="26">
                  <c:v>12000</c:v>
                </c:pt>
                <c:pt idx="27">
                  <c:v>11750</c:v>
                </c:pt>
                <c:pt idx="28">
                  <c:v>11875</c:v>
                </c:pt>
                <c:pt idx="29">
                  <c:v>11875</c:v>
                </c:pt>
                <c:pt idx="30">
                  <c:v>11875</c:v>
                </c:pt>
                <c:pt idx="31">
                  <c:v>11912.5</c:v>
                </c:pt>
                <c:pt idx="32">
                  <c:v>11775</c:v>
                </c:pt>
                <c:pt idx="33">
                  <c:v>11500</c:v>
                </c:pt>
                <c:pt idx="34">
                  <c:v>11325</c:v>
                </c:pt>
                <c:pt idx="35">
                  <c:v>11125</c:v>
                </c:pt>
                <c:pt idx="36">
                  <c:v>10025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4-4B41-9695-B9185715F630}"/>
            </c:ext>
          </c:extLst>
        </c:ser>
        <c:ser>
          <c:idx val="3"/>
          <c:order val="3"/>
          <c:tx>
            <c:strRef>
              <c:f>'Fig. 3'!$E$2</c:f>
              <c:strCache>
                <c:ptCount val="1"/>
                <c:pt idx="0">
                  <c:v>EXW China (Technical)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3'!$E$3:$E$39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21750</c:v>
                </c:pt>
                <c:pt idx="19">
                  <c:v>21750</c:v>
                </c:pt>
                <c:pt idx="20">
                  <c:v>22500</c:v>
                </c:pt>
                <c:pt idx="21">
                  <c:v>20750</c:v>
                </c:pt>
                <c:pt idx="22">
                  <c:v>18750</c:v>
                </c:pt>
                <c:pt idx="23">
                  <c:v>16000</c:v>
                </c:pt>
                <c:pt idx="24">
                  <c:v>14500</c:v>
                </c:pt>
                <c:pt idx="25">
                  <c:v>11500</c:v>
                </c:pt>
                <c:pt idx="26">
                  <c:v>11000</c:v>
                </c:pt>
                <c:pt idx="27">
                  <c:v>10375</c:v>
                </c:pt>
                <c:pt idx="28">
                  <c:v>10375</c:v>
                </c:pt>
                <c:pt idx="29">
                  <c:v>10250</c:v>
                </c:pt>
                <c:pt idx="30">
                  <c:v>10375</c:v>
                </c:pt>
                <c:pt idx="31">
                  <c:v>10400</c:v>
                </c:pt>
                <c:pt idx="32">
                  <c:v>10275</c:v>
                </c:pt>
                <c:pt idx="33">
                  <c:v>9950</c:v>
                </c:pt>
                <c:pt idx="34">
                  <c:v>9925</c:v>
                </c:pt>
                <c:pt idx="35">
                  <c:v>9925</c:v>
                </c:pt>
                <c:pt idx="36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FC44-865B-62F94CC5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4080"/>
        <c:axId val="1957614864"/>
      </c:lineChart>
      <c:dateAx>
        <c:axId val="1891334080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4864"/>
        <c:crosses val="autoZero"/>
        <c:auto val="1"/>
        <c:lblOffset val="100"/>
        <c:baseTimeUnit val="months"/>
      </c:dateAx>
      <c:valAx>
        <c:axId val="1957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Lithium</a:t>
            </a:r>
            <a:r>
              <a:rPr lang="en-US" baseline="0"/>
              <a:t> hydroxide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3'!$G$2</c:f>
              <c:strCache>
                <c:ptCount val="1"/>
                <c:pt idx="0">
                  <c:v>FOB N.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3'!$G$3:$G$39</c:f>
              <c:numCache>
                <c:formatCode>General</c:formatCode>
                <c:ptCount val="37"/>
                <c:pt idx="0">
                  <c:v>13500</c:v>
                </c:pt>
                <c:pt idx="1">
                  <c:v>14000</c:v>
                </c:pt>
                <c:pt idx="2">
                  <c:v>14250</c:v>
                </c:pt>
                <c:pt idx="3">
                  <c:v>14000</c:v>
                </c:pt>
                <c:pt idx="4">
                  <c:v>14250</c:v>
                </c:pt>
                <c:pt idx="5">
                  <c:v>14500</c:v>
                </c:pt>
                <c:pt idx="6">
                  <c:v>14500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15250</c:v>
                </c:pt>
                <c:pt idx="11">
                  <c:v>15500</c:v>
                </c:pt>
                <c:pt idx="12">
                  <c:v>15500</c:v>
                </c:pt>
                <c:pt idx="13">
                  <c:v>16000</c:v>
                </c:pt>
                <c:pt idx="14">
                  <c:v>16250</c:v>
                </c:pt>
                <c:pt idx="15">
                  <c:v>16250</c:v>
                </c:pt>
                <c:pt idx="16">
                  <c:v>16375</c:v>
                </c:pt>
                <c:pt idx="17">
                  <c:v>16500</c:v>
                </c:pt>
                <c:pt idx="18">
                  <c:v>16500</c:v>
                </c:pt>
                <c:pt idx="19">
                  <c:v>16500</c:v>
                </c:pt>
                <c:pt idx="20">
                  <c:v>16500</c:v>
                </c:pt>
                <c:pt idx="21">
                  <c:v>17000</c:v>
                </c:pt>
                <c:pt idx="22">
                  <c:v>17250</c:v>
                </c:pt>
                <c:pt idx="23">
                  <c:v>17250</c:v>
                </c:pt>
                <c:pt idx="24">
                  <c:v>17250</c:v>
                </c:pt>
                <c:pt idx="25">
                  <c:v>17125</c:v>
                </c:pt>
                <c:pt idx="26">
                  <c:v>17125</c:v>
                </c:pt>
                <c:pt idx="27">
                  <c:v>17000</c:v>
                </c:pt>
                <c:pt idx="28">
                  <c:v>16000</c:v>
                </c:pt>
                <c:pt idx="29">
                  <c:v>15750</c:v>
                </c:pt>
                <c:pt idx="30">
                  <c:v>15500</c:v>
                </c:pt>
                <c:pt idx="31">
                  <c:v>15250</c:v>
                </c:pt>
                <c:pt idx="32">
                  <c:v>14500</c:v>
                </c:pt>
                <c:pt idx="33">
                  <c:v>14250</c:v>
                </c:pt>
                <c:pt idx="34">
                  <c:v>14000</c:v>
                </c:pt>
                <c:pt idx="35">
                  <c:v>13875</c:v>
                </c:pt>
                <c:pt idx="36">
                  <c:v>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E-E245-85BD-94FD914DB22F}"/>
            </c:ext>
          </c:extLst>
        </c:ser>
        <c:ser>
          <c:idx val="1"/>
          <c:order val="1"/>
          <c:tx>
            <c:strRef>
              <c:f>'Fig. 3'!$H$2</c:f>
              <c:strCache>
                <c:ptCount val="1"/>
                <c:pt idx="0">
                  <c:v>CIF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3'!$H$3:$H$39</c:f>
              <c:numCache>
                <c:formatCode>General</c:formatCode>
                <c:ptCount val="37"/>
                <c:pt idx="0">
                  <c:v>16000</c:v>
                </c:pt>
                <c:pt idx="1">
                  <c:v>16500</c:v>
                </c:pt>
                <c:pt idx="2">
                  <c:v>16750</c:v>
                </c:pt>
                <c:pt idx="3">
                  <c:v>16500</c:v>
                </c:pt>
                <c:pt idx="4">
                  <c:v>17500</c:v>
                </c:pt>
                <c:pt idx="5">
                  <c:v>18000</c:v>
                </c:pt>
                <c:pt idx="6">
                  <c:v>17500</c:v>
                </c:pt>
                <c:pt idx="7">
                  <c:v>17500</c:v>
                </c:pt>
                <c:pt idx="8">
                  <c:v>17250</c:v>
                </c:pt>
                <c:pt idx="9">
                  <c:v>18000</c:v>
                </c:pt>
                <c:pt idx="10">
                  <c:v>18000</c:v>
                </c:pt>
                <c:pt idx="11">
                  <c:v>19000</c:v>
                </c:pt>
                <c:pt idx="12">
                  <c:v>19500</c:v>
                </c:pt>
                <c:pt idx="13">
                  <c:v>20500</c:v>
                </c:pt>
                <c:pt idx="14">
                  <c:v>20750</c:v>
                </c:pt>
                <c:pt idx="15">
                  <c:v>20000</c:v>
                </c:pt>
                <c:pt idx="16">
                  <c:v>20250</c:v>
                </c:pt>
                <c:pt idx="17">
                  <c:v>20500</c:v>
                </c:pt>
                <c:pt idx="18">
                  <c:v>20500</c:v>
                </c:pt>
                <c:pt idx="19">
                  <c:v>20500</c:v>
                </c:pt>
                <c:pt idx="20">
                  <c:v>20750</c:v>
                </c:pt>
                <c:pt idx="21">
                  <c:v>20500</c:v>
                </c:pt>
                <c:pt idx="22">
                  <c:v>20500</c:v>
                </c:pt>
                <c:pt idx="23">
                  <c:v>20250</c:v>
                </c:pt>
                <c:pt idx="24">
                  <c:v>20250</c:v>
                </c:pt>
                <c:pt idx="25">
                  <c:v>20000</c:v>
                </c:pt>
                <c:pt idx="26">
                  <c:v>18750</c:v>
                </c:pt>
                <c:pt idx="27">
                  <c:v>18750</c:v>
                </c:pt>
                <c:pt idx="28">
                  <c:v>17000</c:v>
                </c:pt>
                <c:pt idx="29">
                  <c:v>16500</c:v>
                </c:pt>
                <c:pt idx="30">
                  <c:v>16250</c:v>
                </c:pt>
                <c:pt idx="31">
                  <c:v>16000</c:v>
                </c:pt>
                <c:pt idx="32">
                  <c:v>15000</c:v>
                </c:pt>
                <c:pt idx="33">
                  <c:v>14750</c:v>
                </c:pt>
                <c:pt idx="34">
                  <c:v>14125</c:v>
                </c:pt>
                <c:pt idx="35">
                  <c:v>14000</c:v>
                </c:pt>
                <c:pt idx="36">
                  <c:v>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E-E245-85BD-94FD914DB22F}"/>
            </c:ext>
          </c:extLst>
        </c:ser>
        <c:ser>
          <c:idx val="2"/>
          <c:order val="2"/>
          <c:tx>
            <c:strRef>
              <c:f>'Fig. 3'!$I$2</c:f>
              <c:strCache>
                <c:ptCount val="1"/>
                <c:pt idx="0">
                  <c:v>EXW 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3'!$I$3:$I$39</c:f>
              <c:numCache>
                <c:formatCode>General</c:formatCode>
                <c:ptCount val="37"/>
                <c:pt idx="0">
                  <c:v>17000</c:v>
                </c:pt>
                <c:pt idx="1">
                  <c:v>19500</c:v>
                </c:pt>
                <c:pt idx="2">
                  <c:v>19750</c:v>
                </c:pt>
                <c:pt idx="3">
                  <c:v>19500</c:v>
                </c:pt>
                <c:pt idx="4">
                  <c:v>20500</c:v>
                </c:pt>
                <c:pt idx="5">
                  <c:v>20500</c:v>
                </c:pt>
                <c:pt idx="6">
                  <c:v>19500</c:v>
                </c:pt>
                <c:pt idx="7">
                  <c:v>20500</c:v>
                </c:pt>
                <c:pt idx="8">
                  <c:v>20750</c:v>
                </c:pt>
                <c:pt idx="9">
                  <c:v>21250</c:v>
                </c:pt>
                <c:pt idx="10">
                  <c:v>21500</c:v>
                </c:pt>
                <c:pt idx="11">
                  <c:v>22000</c:v>
                </c:pt>
                <c:pt idx="12">
                  <c:v>21500</c:v>
                </c:pt>
                <c:pt idx="13">
                  <c:v>21500</c:v>
                </c:pt>
                <c:pt idx="14">
                  <c:v>22000</c:v>
                </c:pt>
                <c:pt idx="15">
                  <c:v>21000</c:v>
                </c:pt>
                <c:pt idx="16">
                  <c:v>21500</c:v>
                </c:pt>
                <c:pt idx="17">
                  <c:v>22000</c:v>
                </c:pt>
                <c:pt idx="18">
                  <c:v>21750</c:v>
                </c:pt>
                <c:pt idx="19">
                  <c:v>22250</c:v>
                </c:pt>
                <c:pt idx="20">
                  <c:v>22000</c:v>
                </c:pt>
                <c:pt idx="21">
                  <c:v>22500</c:v>
                </c:pt>
                <c:pt idx="22">
                  <c:v>23000</c:v>
                </c:pt>
                <c:pt idx="23">
                  <c:v>20500</c:v>
                </c:pt>
                <c:pt idx="24">
                  <c:v>20000</c:v>
                </c:pt>
                <c:pt idx="25">
                  <c:v>19500</c:v>
                </c:pt>
                <c:pt idx="26">
                  <c:v>19250</c:v>
                </c:pt>
                <c:pt idx="27">
                  <c:v>18875</c:v>
                </c:pt>
                <c:pt idx="28">
                  <c:v>17500</c:v>
                </c:pt>
                <c:pt idx="29">
                  <c:v>16625</c:v>
                </c:pt>
                <c:pt idx="30">
                  <c:v>16375</c:v>
                </c:pt>
                <c:pt idx="31">
                  <c:v>16250</c:v>
                </c:pt>
                <c:pt idx="32">
                  <c:v>15512.5</c:v>
                </c:pt>
                <c:pt idx="33">
                  <c:v>13950</c:v>
                </c:pt>
                <c:pt idx="34">
                  <c:v>13300</c:v>
                </c:pt>
                <c:pt idx="35">
                  <c:v>13025</c:v>
                </c:pt>
                <c:pt idx="36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E-E245-85BD-94FD914D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89488"/>
        <c:axId val="1422352416"/>
      </c:lineChart>
      <c:dateAx>
        <c:axId val="1423189488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52416"/>
        <c:crosses val="autoZero"/>
        <c:auto val="1"/>
        <c:lblOffset val="100"/>
        <c:baseTimeUnit val="months"/>
      </c:dateAx>
      <c:valAx>
        <c:axId val="1422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'Lithium Index'!$B$2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Index'!$B$86:$B$122</c:f>
              <c:numCache>
                <c:formatCode>General</c:formatCode>
                <c:ptCount val="37"/>
                <c:pt idx="0">
                  <c:v>129.97743243805735</c:v>
                </c:pt>
                <c:pt idx="1">
                  <c:v>138.76595119107617</c:v>
                </c:pt>
                <c:pt idx="2">
                  <c:v>159.22835179615114</c:v>
                </c:pt>
                <c:pt idx="3">
                  <c:v>166.77751367269121</c:v>
                </c:pt>
                <c:pt idx="4">
                  <c:v>179.20624126818205</c:v>
                </c:pt>
                <c:pt idx="5">
                  <c:v>189.64431547288808</c:v>
                </c:pt>
                <c:pt idx="6">
                  <c:v>198.95558745875741</c:v>
                </c:pt>
                <c:pt idx="7">
                  <c:v>217.05583071549839</c:v>
                </c:pt>
                <c:pt idx="8">
                  <c:v>229.07331121244653</c:v>
                </c:pt>
                <c:pt idx="9">
                  <c:v>219.84135237387835</c:v>
                </c:pt>
                <c:pt idx="10">
                  <c:v>225.92816860679852</c:v>
                </c:pt>
                <c:pt idx="11">
                  <c:v>239.16907717526681</c:v>
                </c:pt>
                <c:pt idx="12">
                  <c:v>255.53256844124252</c:v>
                </c:pt>
                <c:pt idx="13">
                  <c:v>245.02939860939327</c:v>
                </c:pt>
                <c:pt idx="14">
                  <c:v>251.78393454155128</c:v>
                </c:pt>
                <c:pt idx="15">
                  <c:v>253.24614546635115</c:v>
                </c:pt>
                <c:pt idx="16">
                  <c:v>259.65697649790934</c:v>
                </c:pt>
                <c:pt idx="17">
                  <c:v>263.75377754584997</c:v>
                </c:pt>
                <c:pt idx="18">
                  <c:v>276.54733988682108</c:v>
                </c:pt>
                <c:pt idx="19">
                  <c:v>287.16941600271036</c:v>
                </c:pt>
                <c:pt idx="20">
                  <c:v>306.91387389315463</c:v>
                </c:pt>
                <c:pt idx="21">
                  <c:v>312.32618486482329</c:v>
                </c:pt>
                <c:pt idx="22">
                  <c:v>326.57632088983524</c:v>
                </c:pt>
                <c:pt idx="23">
                  <c:v>321.05524051830139</c:v>
                </c:pt>
                <c:pt idx="24">
                  <c:v>325.26221723511367</c:v>
                </c:pt>
                <c:pt idx="25">
                  <c:v>332.7378875479468</c:v>
                </c:pt>
                <c:pt idx="26">
                  <c:v>336.31231415339334</c:v>
                </c:pt>
                <c:pt idx="27">
                  <c:v>347.3464172114933</c:v>
                </c:pt>
                <c:pt idx="28">
                  <c:v>335.04889515557738</c:v>
                </c:pt>
                <c:pt idx="29">
                  <c:v>326.03221585069252</c:v>
                </c:pt>
                <c:pt idx="30">
                  <c:v>297.58015499029466</c:v>
                </c:pt>
                <c:pt idx="31">
                  <c:v>281.34479531656189</c:v>
                </c:pt>
                <c:pt idx="32">
                  <c:v>251.54923865466915</c:v>
                </c:pt>
                <c:pt idx="33">
                  <c:v>240.95446461257268</c:v>
                </c:pt>
                <c:pt idx="34">
                  <c:v>237.27569169454824</c:v>
                </c:pt>
                <c:pt idx="35">
                  <c:v>228.66511579787237</c:v>
                </c:pt>
                <c:pt idx="36">
                  <c:v>224.70843516965459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8F42-B5CC-AB538D90DEFD}"/>
            </c:ext>
          </c:extLst>
        </c:ser>
        <c:ser>
          <c:idx val="1"/>
          <c:order val="1"/>
          <c:tx>
            <c:strRef>
              <c:f>'Lithium Index'!$C$2</c:f>
              <c:strCache>
                <c:ptCount val="1"/>
                <c:pt idx="0">
                  <c:v>Carbonate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Index'!$C$86:$C$122</c:f>
              <c:numCache>
                <c:formatCode>General</c:formatCode>
                <c:ptCount val="37"/>
                <c:pt idx="0">
                  <c:v>128.32236269226766</c:v>
                </c:pt>
                <c:pt idx="1">
                  <c:v>135.48904009623914</c:v>
                </c:pt>
                <c:pt idx="2">
                  <c:v>160.52810553826879</c:v>
                </c:pt>
                <c:pt idx="3">
                  <c:v>164.23281183555423</c:v>
                </c:pt>
                <c:pt idx="4">
                  <c:v>177.34505212810956</c:v>
                </c:pt>
                <c:pt idx="5">
                  <c:v>186.65813362225239</c:v>
                </c:pt>
                <c:pt idx="6">
                  <c:v>195.75580413725211</c:v>
                </c:pt>
                <c:pt idx="7">
                  <c:v>212.66652183341807</c:v>
                </c:pt>
                <c:pt idx="8">
                  <c:v>218.82453165820618</c:v>
                </c:pt>
                <c:pt idx="9">
                  <c:v>212.65186705029464</c:v>
                </c:pt>
                <c:pt idx="10">
                  <c:v>220.39989607056134</c:v>
                </c:pt>
                <c:pt idx="11">
                  <c:v>234.88716616811823</c:v>
                </c:pt>
                <c:pt idx="12">
                  <c:v>250.80375936256459</c:v>
                </c:pt>
                <c:pt idx="13">
                  <c:v>240.64973638489639</c:v>
                </c:pt>
                <c:pt idx="14">
                  <c:v>250.1885231021555</c:v>
                </c:pt>
                <c:pt idx="15">
                  <c:v>248.0812539037284</c:v>
                </c:pt>
                <c:pt idx="16">
                  <c:v>253.37697741388016</c:v>
                </c:pt>
                <c:pt idx="17">
                  <c:v>254.45708916759787</c:v>
                </c:pt>
                <c:pt idx="18">
                  <c:v>275.89610444622565</c:v>
                </c:pt>
                <c:pt idx="19">
                  <c:v>284.59351637962612</c:v>
                </c:pt>
                <c:pt idx="20">
                  <c:v>313.01167935252471</c:v>
                </c:pt>
                <c:pt idx="21">
                  <c:v>318.95238536724753</c:v>
                </c:pt>
                <c:pt idx="22">
                  <c:v>342.67167043216375</c:v>
                </c:pt>
                <c:pt idx="23">
                  <c:v>331.9520412501281</c:v>
                </c:pt>
                <c:pt idx="24">
                  <c:v>337.20749954498865</c:v>
                </c:pt>
                <c:pt idx="25">
                  <c:v>348.7236981528323</c:v>
                </c:pt>
                <c:pt idx="26">
                  <c:v>352.64520330933556</c:v>
                </c:pt>
                <c:pt idx="27">
                  <c:v>366.48323734372292</c:v>
                </c:pt>
                <c:pt idx="28">
                  <c:v>346.41110639354304</c:v>
                </c:pt>
                <c:pt idx="29">
                  <c:v>330.57099293153567</c:v>
                </c:pt>
                <c:pt idx="30">
                  <c:v>298.97104520534896</c:v>
                </c:pt>
                <c:pt idx="31">
                  <c:v>277.11147666220143</c:v>
                </c:pt>
                <c:pt idx="32">
                  <c:v>236.14689905629106</c:v>
                </c:pt>
                <c:pt idx="33">
                  <c:v>224.23752532978426</c:v>
                </c:pt>
                <c:pt idx="34">
                  <c:v>220.64828956855229</c:v>
                </c:pt>
                <c:pt idx="35">
                  <c:v>217.56439010670988</c:v>
                </c:pt>
                <c:pt idx="36">
                  <c:v>216.44406805758337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8F42-B5CC-AB538D90DEFD}"/>
            </c:ext>
          </c:extLst>
        </c:ser>
        <c:ser>
          <c:idx val="2"/>
          <c:order val="2"/>
          <c:tx>
            <c:strRef>
              <c:f>'Lithium Index'!$D$2</c:f>
              <c:strCache>
                <c:ptCount val="1"/>
                <c:pt idx="0">
                  <c:v>Hydroxide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Index'!$D$86:$D$122</c:f>
              <c:numCache>
                <c:formatCode>General</c:formatCode>
                <c:ptCount val="37"/>
                <c:pt idx="0">
                  <c:v>140.8617188744214</c:v>
                </c:pt>
                <c:pt idx="1">
                  <c:v>157.44937563740245</c:v>
                </c:pt>
                <c:pt idx="2">
                  <c:v>165.91886704883797</c:v>
                </c:pt>
                <c:pt idx="3">
                  <c:v>185.17023062676961</c:v>
                </c:pt>
                <c:pt idx="4">
                  <c:v>196.42467241359685</c:v>
                </c:pt>
                <c:pt idx="5">
                  <c:v>210.82868367427591</c:v>
                </c:pt>
                <c:pt idx="6">
                  <c:v>221.37531639245907</c:v>
                </c:pt>
                <c:pt idx="7">
                  <c:v>244.13384071500042</c:v>
                </c:pt>
                <c:pt idx="8">
                  <c:v>274.02072498542088</c:v>
                </c:pt>
                <c:pt idx="9">
                  <c:v>255.26431901806788</c:v>
                </c:pt>
                <c:pt idx="10">
                  <c:v>256.90979476870348</c:v>
                </c:pt>
                <c:pt idx="11">
                  <c:v>267.38933889869702</c:v>
                </c:pt>
                <c:pt idx="12">
                  <c:v>286.13228747829748</c:v>
                </c:pt>
                <c:pt idx="13">
                  <c:v>266.05708468362303</c:v>
                </c:pt>
                <c:pt idx="14">
                  <c:v>266.19251339904531</c:v>
                </c:pt>
                <c:pt idx="15">
                  <c:v>276.56087916884985</c:v>
                </c:pt>
                <c:pt idx="16">
                  <c:v>286.0012320781849</c:v>
                </c:pt>
                <c:pt idx="17">
                  <c:v>297.74372926189687</c:v>
                </c:pt>
                <c:pt idx="18">
                  <c:v>289.64445124933025</c:v>
                </c:pt>
                <c:pt idx="19">
                  <c:v>305.47705806874563</c:v>
                </c:pt>
                <c:pt idx="20">
                  <c:v>304.54729240072004</c:v>
                </c:pt>
                <c:pt idx="21">
                  <c:v>308.87494081630246</c:v>
                </c:pt>
                <c:pt idx="22">
                  <c:v>300.25153854413992</c:v>
                </c:pt>
                <c:pt idx="23">
                  <c:v>307.38359394674296</c:v>
                </c:pt>
                <c:pt idx="24">
                  <c:v>309.16704476100762</c:v>
                </c:pt>
                <c:pt idx="25">
                  <c:v>306.15990007246</c:v>
                </c:pt>
                <c:pt idx="26">
                  <c:v>309.06853034235223</c:v>
                </c:pt>
                <c:pt idx="27">
                  <c:v>314.29006071870629</c:v>
                </c:pt>
                <c:pt idx="28">
                  <c:v>318.55425564533078</c:v>
                </c:pt>
                <c:pt idx="29">
                  <c:v>324.11626085753591</c:v>
                </c:pt>
                <c:pt idx="30">
                  <c:v>301.79920098687666</c:v>
                </c:pt>
                <c:pt idx="31">
                  <c:v>297.36625973449179</c:v>
                </c:pt>
                <c:pt idx="32">
                  <c:v>291.06839755778776</c:v>
                </c:pt>
                <c:pt idx="33">
                  <c:v>283.06697911116567</c:v>
                </c:pt>
                <c:pt idx="34">
                  <c:v>279.10458095161903</c:v>
                </c:pt>
                <c:pt idx="35">
                  <c:v>258.29899249142989</c:v>
                </c:pt>
                <c:pt idx="36">
                  <c:v>248.09492314219693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8F42-B5CC-AB538D90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51872"/>
        <c:axId val="348154880"/>
      </c:lineChart>
      <c:dateAx>
        <c:axId val="348151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4880"/>
        <c:crosses val="autoZero"/>
        <c:auto val="1"/>
        <c:lblOffset val="100"/>
        <c:baseTimeUnit val="months"/>
      </c:dateAx>
      <c:valAx>
        <c:axId val="348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196850</xdr:rowOff>
    </xdr:from>
    <xdr:to>
      <xdr:col>10</xdr:col>
      <xdr:colOff>438150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82104-61B2-CE4E-A4AF-F44078C1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BD8E9-E880-2442-9BCF-0F23EB112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15</xdr:col>
      <xdr:colOff>444500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EB919-B56C-824F-9695-20D10EDB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12706</xdr:rowOff>
    </xdr:from>
    <xdr:to>
      <xdr:col>12</xdr:col>
      <xdr:colOff>133350</xdr:colOff>
      <xdr:row>19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5EFDF-EA5F-F345-B2E9-2D1B3710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miller/Box%20Sync/Benchmark%20Public/Benchmark%20Price%20Assessments/Lithium/Prices/Lithium%20Pric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hium Carbonate"/>
      <sheetName val="LC FOB SA"/>
      <sheetName val="LC CIF NA"/>
      <sheetName val="LC CIF As"/>
      <sheetName val="LC CIF EU"/>
      <sheetName val="LC(T) EXW CH"/>
      <sheetName val="LC(B) EXW CH"/>
      <sheetName val="Lithium Hydroxide"/>
      <sheetName val="LH FOB NA"/>
      <sheetName val="LH CIF As"/>
      <sheetName val="LH CIF EU"/>
      <sheetName val="EXW China"/>
      <sheetName val="Spod"/>
      <sheetName val="Lithium Index"/>
      <sheetName val="Index"/>
      <sheetName val="Carbonate Index"/>
      <sheetName val="Hydroxide Index"/>
    </sheetNames>
    <sheetDataSet>
      <sheetData sheetId="0">
        <row r="8">
          <cell r="B8">
            <v>5350</v>
          </cell>
          <cell r="D8">
            <v>5775</v>
          </cell>
        </row>
        <row r="9">
          <cell r="B9">
            <v>5200</v>
          </cell>
          <cell r="D9">
            <v>5775</v>
          </cell>
        </row>
        <row r="10">
          <cell r="B10">
            <v>5250</v>
          </cell>
          <cell r="D10">
            <v>6000</v>
          </cell>
        </row>
        <row r="11">
          <cell r="B11">
            <v>5250</v>
          </cell>
          <cell r="D11">
            <v>6225</v>
          </cell>
        </row>
        <row r="12">
          <cell r="B12">
            <v>5450</v>
          </cell>
          <cell r="D12">
            <v>6025</v>
          </cell>
        </row>
        <row r="13">
          <cell r="B13">
            <v>5650</v>
          </cell>
          <cell r="D13">
            <v>6275</v>
          </cell>
        </row>
        <row r="14">
          <cell r="B14">
            <v>5475</v>
          </cell>
          <cell r="D14">
            <v>6075</v>
          </cell>
        </row>
        <row r="15">
          <cell r="B15">
            <v>5250</v>
          </cell>
          <cell r="D15">
            <v>5900</v>
          </cell>
        </row>
        <row r="16">
          <cell r="B16">
            <v>5300</v>
          </cell>
          <cell r="D16">
            <v>6050</v>
          </cell>
        </row>
        <row r="17">
          <cell r="B17">
            <v>4650</v>
          </cell>
          <cell r="D17">
            <v>5950</v>
          </cell>
        </row>
        <row r="18">
          <cell r="B18">
            <v>4600</v>
          </cell>
          <cell r="D18">
            <v>5950</v>
          </cell>
        </row>
        <row r="19">
          <cell r="B19">
            <v>4550</v>
          </cell>
          <cell r="D19">
            <v>5975</v>
          </cell>
        </row>
        <row r="20">
          <cell r="B20">
            <v>4200</v>
          </cell>
          <cell r="D20">
            <v>5750</v>
          </cell>
        </row>
        <row r="21">
          <cell r="B21">
            <v>4150</v>
          </cell>
          <cell r="D21">
            <v>5475</v>
          </cell>
        </row>
        <row r="22">
          <cell r="B22">
            <v>4150</v>
          </cell>
          <cell r="D22">
            <v>5200</v>
          </cell>
        </row>
        <row r="23">
          <cell r="B23">
            <v>4300</v>
          </cell>
          <cell r="D23">
            <v>5200</v>
          </cell>
        </row>
        <row r="24">
          <cell r="B24">
            <v>4300</v>
          </cell>
          <cell r="D24">
            <v>5075</v>
          </cell>
        </row>
        <row r="25">
          <cell r="B25">
            <v>4450</v>
          </cell>
          <cell r="D25">
            <v>5100</v>
          </cell>
        </row>
        <row r="26">
          <cell r="B26">
            <v>4400</v>
          </cell>
          <cell r="D26">
            <v>5050</v>
          </cell>
        </row>
        <row r="27">
          <cell r="B27">
            <v>4450</v>
          </cell>
          <cell r="D27">
            <v>5050</v>
          </cell>
        </row>
        <row r="28">
          <cell r="B28">
            <v>4250</v>
          </cell>
          <cell r="D28">
            <v>4950</v>
          </cell>
        </row>
        <row r="29">
          <cell r="B29">
            <v>4350</v>
          </cell>
          <cell r="D29">
            <v>5025</v>
          </cell>
        </row>
        <row r="30">
          <cell r="B30">
            <v>4350</v>
          </cell>
          <cell r="D30">
            <v>5050</v>
          </cell>
        </row>
        <row r="31">
          <cell r="B31">
            <v>4250</v>
          </cell>
          <cell r="D31">
            <v>5025</v>
          </cell>
        </row>
        <row r="32">
          <cell r="B32">
            <v>4150</v>
          </cell>
          <cell r="D32">
            <v>4875</v>
          </cell>
        </row>
        <row r="33">
          <cell r="B33">
            <v>4250</v>
          </cell>
          <cell r="D33">
            <v>4925</v>
          </cell>
        </row>
        <row r="34">
          <cell r="B34">
            <v>4250</v>
          </cell>
          <cell r="D34">
            <v>4900</v>
          </cell>
        </row>
        <row r="35">
          <cell r="B35">
            <v>4200</v>
          </cell>
          <cell r="D35">
            <v>4725</v>
          </cell>
        </row>
        <row r="36">
          <cell r="B36">
            <v>4300</v>
          </cell>
          <cell r="D36">
            <v>4975</v>
          </cell>
        </row>
        <row r="37">
          <cell r="B37">
            <v>4250</v>
          </cell>
          <cell r="D37">
            <v>4750</v>
          </cell>
        </row>
        <row r="38">
          <cell r="B38">
            <v>4350</v>
          </cell>
          <cell r="D38">
            <v>4775</v>
          </cell>
        </row>
        <row r="39">
          <cell r="B39">
            <v>4250</v>
          </cell>
          <cell r="D39">
            <v>4775</v>
          </cell>
        </row>
        <row r="40">
          <cell r="B40">
            <v>4350</v>
          </cell>
          <cell r="D40">
            <v>4775</v>
          </cell>
        </row>
        <row r="41">
          <cell r="B41">
            <v>4400</v>
          </cell>
          <cell r="D41">
            <v>4775</v>
          </cell>
        </row>
        <row r="42">
          <cell r="B42">
            <v>4400</v>
          </cell>
          <cell r="D42">
            <v>4850</v>
          </cell>
        </row>
        <row r="43">
          <cell r="B43">
            <v>4350</v>
          </cell>
          <cell r="D43">
            <v>4900</v>
          </cell>
        </row>
        <row r="44">
          <cell r="B44">
            <v>4375</v>
          </cell>
          <cell r="D44">
            <v>4950</v>
          </cell>
        </row>
        <row r="45">
          <cell r="B45">
            <v>4325</v>
          </cell>
          <cell r="D45">
            <v>4900</v>
          </cell>
        </row>
        <row r="46">
          <cell r="B46">
            <v>4325</v>
          </cell>
          <cell r="D46">
            <v>5000</v>
          </cell>
        </row>
        <row r="47">
          <cell r="B47">
            <v>4325</v>
          </cell>
          <cell r="D47">
            <v>5100</v>
          </cell>
        </row>
        <row r="48">
          <cell r="B48">
            <v>4375</v>
          </cell>
          <cell r="D48">
            <v>5100</v>
          </cell>
        </row>
        <row r="49">
          <cell r="B49">
            <v>4375</v>
          </cell>
          <cell r="D49">
            <v>5275</v>
          </cell>
        </row>
        <row r="50">
          <cell r="B50">
            <v>4450</v>
          </cell>
          <cell r="D50">
            <v>5200</v>
          </cell>
        </row>
        <row r="51">
          <cell r="B51">
            <v>4450</v>
          </cell>
          <cell r="D51">
            <v>5225</v>
          </cell>
        </row>
        <row r="52">
          <cell r="B52">
            <v>4500</v>
          </cell>
          <cell r="D52">
            <v>5175</v>
          </cell>
        </row>
        <row r="53">
          <cell r="B53">
            <v>4600</v>
          </cell>
          <cell r="D53">
            <v>5175</v>
          </cell>
        </row>
        <row r="54">
          <cell r="B54">
            <v>4600</v>
          </cell>
          <cell r="D54">
            <v>5150</v>
          </cell>
        </row>
        <row r="55">
          <cell r="B55">
            <v>4700</v>
          </cell>
          <cell r="D55">
            <v>5150</v>
          </cell>
        </row>
        <row r="56">
          <cell r="B56">
            <v>4600</v>
          </cell>
          <cell r="D56">
            <v>5250</v>
          </cell>
        </row>
        <row r="57">
          <cell r="B57">
            <v>4500</v>
          </cell>
          <cell r="D57">
            <v>5375</v>
          </cell>
        </row>
        <row r="58">
          <cell r="B58">
            <v>4725</v>
          </cell>
          <cell r="D58">
            <v>5225</v>
          </cell>
        </row>
        <row r="59">
          <cell r="B59">
            <v>4825</v>
          </cell>
          <cell r="D59">
            <v>5450</v>
          </cell>
        </row>
        <row r="60">
          <cell r="B60">
            <v>4825</v>
          </cell>
          <cell r="D60">
            <v>5375</v>
          </cell>
        </row>
        <row r="61">
          <cell r="B61">
            <v>4825</v>
          </cell>
          <cell r="D61">
            <v>5425</v>
          </cell>
        </row>
        <row r="62">
          <cell r="B62">
            <v>4800</v>
          </cell>
          <cell r="D62">
            <v>5450</v>
          </cell>
        </row>
        <row r="63">
          <cell r="B63">
            <v>4750</v>
          </cell>
          <cell r="D63">
            <v>5475</v>
          </cell>
        </row>
        <row r="64">
          <cell r="B64">
            <v>4750</v>
          </cell>
          <cell r="D64">
            <v>5450</v>
          </cell>
        </row>
        <row r="65">
          <cell r="B65">
            <v>4825</v>
          </cell>
          <cell r="D65">
            <v>5450</v>
          </cell>
        </row>
        <row r="66">
          <cell r="B66">
            <v>4775</v>
          </cell>
          <cell r="D66">
            <v>5400</v>
          </cell>
        </row>
        <row r="67">
          <cell r="B67">
            <v>4825</v>
          </cell>
          <cell r="D67">
            <v>5475</v>
          </cell>
        </row>
        <row r="68">
          <cell r="B68">
            <v>4850</v>
          </cell>
          <cell r="D68">
            <v>5800</v>
          </cell>
        </row>
        <row r="69">
          <cell r="B69">
            <v>4800</v>
          </cell>
          <cell r="D69">
            <v>5750</v>
          </cell>
        </row>
        <row r="70">
          <cell r="B70">
            <v>4875</v>
          </cell>
          <cell r="D70">
            <v>5700</v>
          </cell>
        </row>
        <row r="71">
          <cell r="B71">
            <v>4600</v>
          </cell>
          <cell r="D71">
            <v>5700</v>
          </cell>
        </row>
        <row r="72">
          <cell r="B72">
            <v>4650</v>
          </cell>
          <cell r="D72">
            <v>5600</v>
          </cell>
        </row>
        <row r="73">
          <cell r="B73">
            <v>4575</v>
          </cell>
          <cell r="D73">
            <v>5700</v>
          </cell>
        </row>
        <row r="74">
          <cell r="B74">
            <v>4650</v>
          </cell>
          <cell r="D74">
            <v>5575</v>
          </cell>
        </row>
        <row r="75">
          <cell r="B75">
            <v>4650</v>
          </cell>
          <cell r="D75">
            <v>5125</v>
          </cell>
        </row>
        <row r="76">
          <cell r="B76">
            <v>4650</v>
          </cell>
          <cell r="D76">
            <v>5325</v>
          </cell>
        </row>
        <row r="77">
          <cell r="B77">
            <v>4675</v>
          </cell>
          <cell r="D77">
            <v>5225</v>
          </cell>
        </row>
        <row r="78">
          <cell r="B78">
            <v>4550</v>
          </cell>
          <cell r="D78">
            <v>5325</v>
          </cell>
        </row>
        <row r="79">
          <cell r="B79">
            <v>4675</v>
          </cell>
          <cell r="D79">
            <v>5225</v>
          </cell>
        </row>
        <row r="80">
          <cell r="B80">
            <v>4775</v>
          </cell>
          <cell r="D80">
            <v>5425</v>
          </cell>
        </row>
        <row r="81">
          <cell r="B81">
            <v>4775</v>
          </cell>
          <cell r="D81">
            <v>5325</v>
          </cell>
        </row>
        <row r="82">
          <cell r="B82">
            <v>4775</v>
          </cell>
          <cell r="D82">
            <v>5725</v>
          </cell>
        </row>
        <row r="83">
          <cell r="B83">
            <v>4700</v>
          </cell>
          <cell r="D83">
            <v>5675</v>
          </cell>
        </row>
        <row r="84">
          <cell r="B84">
            <v>4825</v>
          </cell>
          <cell r="D84">
            <v>5625</v>
          </cell>
        </row>
        <row r="85">
          <cell r="B85">
            <v>4775</v>
          </cell>
          <cell r="D85">
            <v>6300</v>
          </cell>
        </row>
        <row r="86">
          <cell r="B86">
            <v>4875</v>
          </cell>
          <cell r="D86">
            <v>6250</v>
          </cell>
        </row>
        <row r="87">
          <cell r="B87">
            <v>5150</v>
          </cell>
          <cell r="D87">
            <v>6600</v>
          </cell>
        </row>
        <row r="88">
          <cell r="B88">
            <v>5475</v>
          </cell>
          <cell r="D88">
            <v>6850</v>
          </cell>
        </row>
        <row r="89">
          <cell r="B89">
            <v>5650</v>
          </cell>
          <cell r="D89">
            <v>7250</v>
          </cell>
        </row>
        <row r="90">
          <cell r="B90">
            <v>5750</v>
          </cell>
          <cell r="D90">
            <v>7500</v>
          </cell>
        </row>
        <row r="91">
          <cell r="B91">
            <v>5825</v>
          </cell>
          <cell r="D91">
            <v>7775</v>
          </cell>
        </row>
        <row r="92">
          <cell r="B92">
            <v>6300</v>
          </cell>
          <cell r="D92">
            <v>8350</v>
          </cell>
        </row>
        <row r="93">
          <cell r="B93">
            <v>7075</v>
          </cell>
          <cell r="D93">
            <v>9750</v>
          </cell>
        </row>
        <row r="94">
          <cell r="B94">
            <v>7600</v>
          </cell>
          <cell r="D94">
            <v>10500</v>
          </cell>
        </row>
        <row r="95">
          <cell r="B95">
            <v>7900</v>
          </cell>
          <cell r="D95">
            <v>11000</v>
          </cell>
        </row>
        <row r="96">
          <cell r="B96">
            <v>8750</v>
          </cell>
          <cell r="D96">
            <v>11500</v>
          </cell>
        </row>
        <row r="97">
          <cell r="B97">
            <v>9250</v>
          </cell>
          <cell r="D97">
            <v>12000</v>
          </cell>
        </row>
        <row r="98">
          <cell r="B98">
            <v>10000</v>
          </cell>
          <cell r="D98">
            <v>12500</v>
          </cell>
        </row>
        <row r="99">
          <cell r="B99">
            <v>10000</v>
          </cell>
          <cell r="D99">
            <v>13500</v>
          </cell>
        </row>
        <row r="100">
          <cell r="B100">
            <v>9750</v>
          </cell>
          <cell r="D100">
            <v>13000</v>
          </cell>
        </row>
        <row r="101">
          <cell r="B101">
            <v>9500</v>
          </cell>
          <cell r="D101">
            <v>13750</v>
          </cell>
        </row>
        <row r="102">
          <cell r="B102">
            <v>10000</v>
          </cell>
          <cell r="D102">
            <v>15000</v>
          </cell>
        </row>
        <row r="103">
          <cell r="B103">
            <v>10000</v>
          </cell>
          <cell r="D103">
            <v>15500</v>
          </cell>
        </row>
        <row r="104">
          <cell r="B104">
            <v>10000</v>
          </cell>
          <cell r="D104">
            <v>15500</v>
          </cell>
        </row>
        <row r="105">
          <cell r="B105">
            <v>10250</v>
          </cell>
          <cell r="D105">
            <v>16000</v>
          </cell>
        </row>
        <row r="106">
          <cell r="B106">
            <v>10250</v>
          </cell>
          <cell r="D106">
            <v>15750</v>
          </cell>
        </row>
        <row r="107">
          <cell r="B107">
            <v>10500</v>
          </cell>
          <cell r="D107">
            <v>15750</v>
          </cell>
        </row>
        <row r="108">
          <cell r="B108">
            <v>10500</v>
          </cell>
          <cell r="D108">
            <v>16000</v>
          </cell>
        </row>
        <row r="109">
          <cell r="B109">
            <v>11500</v>
          </cell>
          <cell r="D109">
            <v>17000</v>
          </cell>
        </row>
        <row r="110">
          <cell r="B110">
            <v>12500</v>
          </cell>
          <cell r="D110">
            <v>17500</v>
          </cell>
        </row>
        <row r="111">
          <cell r="B111">
            <v>13750</v>
          </cell>
          <cell r="D111">
            <v>20000</v>
          </cell>
        </row>
        <row r="112">
          <cell r="B112">
            <v>13750</v>
          </cell>
          <cell r="D112">
            <v>20250</v>
          </cell>
        </row>
        <row r="113">
          <cell r="B113">
            <v>13875</v>
          </cell>
          <cell r="D113">
            <v>21500</v>
          </cell>
        </row>
        <row r="114">
          <cell r="B114">
            <v>14000</v>
          </cell>
          <cell r="D114">
            <v>21000</v>
          </cell>
        </row>
        <row r="115">
          <cell r="B115">
            <v>14000</v>
          </cell>
          <cell r="D115">
            <v>20750</v>
          </cell>
        </row>
        <row r="116">
          <cell r="B116">
            <v>14500</v>
          </cell>
          <cell r="D116">
            <v>20750</v>
          </cell>
          <cell r="F116">
            <v>21750</v>
          </cell>
          <cell r="G116">
            <v>24500</v>
          </cell>
        </row>
        <row r="117">
          <cell r="B117">
            <v>14500</v>
          </cell>
          <cell r="D117">
            <v>20250</v>
          </cell>
          <cell r="F117">
            <v>21750</v>
          </cell>
          <cell r="G117">
            <v>24500</v>
          </cell>
        </row>
        <row r="118">
          <cell r="B118">
            <v>14750</v>
          </cell>
          <cell r="D118">
            <v>20250</v>
          </cell>
          <cell r="F118">
            <v>22500</v>
          </cell>
          <cell r="G118">
            <v>24750</v>
          </cell>
        </row>
        <row r="119">
          <cell r="B119">
            <v>14750</v>
          </cell>
          <cell r="D119">
            <v>19000</v>
          </cell>
          <cell r="F119">
            <v>20750</v>
          </cell>
          <cell r="G119">
            <v>23000</v>
          </cell>
        </row>
        <row r="120">
          <cell r="B120">
            <v>15750</v>
          </cell>
          <cell r="D120">
            <v>18500</v>
          </cell>
          <cell r="F120">
            <v>18750</v>
          </cell>
          <cell r="G120">
            <v>21000</v>
          </cell>
        </row>
        <row r="121">
          <cell r="B121">
            <v>15750</v>
          </cell>
          <cell r="D121">
            <v>17750</v>
          </cell>
          <cell r="F121">
            <v>16000</v>
          </cell>
          <cell r="G121">
            <v>18250</v>
          </cell>
        </row>
        <row r="122">
          <cell r="B122">
            <v>15000</v>
          </cell>
          <cell r="D122">
            <v>17250</v>
          </cell>
          <cell r="F122">
            <v>14500</v>
          </cell>
          <cell r="G122">
            <v>16500</v>
          </cell>
        </row>
        <row r="123">
          <cell r="B123">
            <v>15000</v>
          </cell>
          <cell r="D123">
            <v>15000</v>
          </cell>
          <cell r="F123">
            <v>11500</v>
          </cell>
          <cell r="G123">
            <v>13000</v>
          </cell>
        </row>
        <row r="124">
          <cell r="B124">
            <v>14500</v>
          </cell>
          <cell r="D124">
            <v>14500</v>
          </cell>
          <cell r="F124">
            <v>11000</v>
          </cell>
          <cell r="G124">
            <v>12000</v>
          </cell>
        </row>
        <row r="125">
          <cell r="B125">
            <v>14375</v>
          </cell>
          <cell r="D125">
            <v>14125</v>
          </cell>
          <cell r="F125">
            <v>10375</v>
          </cell>
          <cell r="G125">
            <v>11750</v>
          </cell>
        </row>
        <row r="126">
          <cell r="B126">
            <v>13500</v>
          </cell>
          <cell r="D126">
            <v>13625</v>
          </cell>
          <cell r="F126">
            <v>10375</v>
          </cell>
          <cell r="G126">
            <v>11875</v>
          </cell>
        </row>
        <row r="127">
          <cell r="B127">
            <v>13500</v>
          </cell>
          <cell r="D127">
            <v>13750</v>
          </cell>
          <cell r="F127">
            <v>10250</v>
          </cell>
          <cell r="G127">
            <v>11875</v>
          </cell>
        </row>
        <row r="128">
          <cell r="B128">
            <v>13250</v>
          </cell>
          <cell r="D128">
            <v>13500</v>
          </cell>
          <cell r="F128">
            <v>10375</v>
          </cell>
          <cell r="G128">
            <v>11875</v>
          </cell>
        </row>
        <row r="129">
          <cell r="B129">
            <v>13000</v>
          </cell>
          <cell r="D129">
            <v>13000</v>
          </cell>
          <cell r="F129">
            <v>10400</v>
          </cell>
          <cell r="G129">
            <v>11912.5</v>
          </cell>
        </row>
        <row r="130">
          <cell r="B130">
            <v>13000</v>
          </cell>
          <cell r="D130">
            <v>13250</v>
          </cell>
          <cell r="F130">
            <v>10275</v>
          </cell>
          <cell r="G130">
            <v>11775</v>
          </cell>
        </row>
        <row r="131">
          <cell r="B131">
            <v>12750</v>
          </cell>
          <cell r="D131">
            <v>13000</v>
          </cell>
          <cell r="F131">
            <v>9950</v>
          </cell>
          <cell r="G131">
            <v>11500</v>
          </cell>
        </row>
        <row r="132">
          <cell r="B132">
            <v>12250</v>
          </cell>
          <cell r="D132">
            <v>12625</v>
          </cell>
          <cell r="F132">
            <v>9925</v>
          </cell>
          <cell r="G132">
            <v>11325</v>
          </cell>
        </row>
        <row r="133">
          <cell r="B133">
            <v>11500</v>
          </cell>
          <cell r="D133">
            <v>12125</v>
          </cell>
          <cell r="F133">
            <v>9925</v>
          </cell>
          <cell r="G133">
            <v>11125</v>
          </cell>
        </row>
        <row r="134">
          <cell r="B134">
            <v>10500</v>
          </cell>
          <cell r="D134">
            <v>11125</v>
          </cell>
          <cell r="F134">
            <v>9100</v>
          </cell>
          <cell r="G134">
            <v>10025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7100</v>
          </cell>
          <cell r="C8">
            <v>7450</v>
          </cell>
          <cell r="E8">
            <v>5800</v>
          </cell>
        </row>
        <row r="9">
          <cell r="B9">
            <v>7000</v>
          </cell>
          <cell r="C9">
            <v>7350</v>
          </cell>
          <cell r="E9">
            <v>5900</v>
          </cell>
        </row>
        <row r="10">
          <cell r="B10">
            <v>6950</v>
          </cell>
          <cell r="C10">
            <v>7550</v>
          </cell>
          <cell r="E10">
            <v>6200</v>
          </cell>
        </row>
        <row r="11">
          <cell r="B11">
            <v>6850</v>
          </cell>
          <cell r="C11">
            <v>8450</v>
          </cell>
          <cell r="E11">
            <v>5700</v>
          </cell>
        </row>
        <row r="12">
          <cell r="B12">
            <v>6700</v>
          </cell>
          <cell r="C12">
            <v>7375</v>
          </cell>
          <cell r="E12">
            <v>5900</v>
          </cell>
        </row>
        <row r="13">
          <cell r="B13">
            <v>7000</v>
          </cell>
          <cell r="C13">
            <v>7425</v>
          </cell>
          <cell r="E13">
            <v>5600</v>
          </cell>
        </row>
        <row r="14">
          <cell r="B14">
            <v>6450</v>
          </cell>
          <cell r="C14">
            <v>7450</v>
          </cell>
          <cell r="E14">
            <v>5900</v>
          </cell>
        </row>
        <row r="15">
          <cell r="B15">
            <v>6250</v>
          </cell>
          <cell r="C15">
            <v>7450</v>
          </cell>
          <cell r="E15">
            <v>5800</v>
          </cell>
        </row>
        <row r="16">
          <cell r="B16">
            <v>6150</v>
          </cell>
          <cell r="C16">
            <v>7025</v>
          </cell>
          <cell r="E16">
            <v>5600</v>
          </cell>
        </row>
        <row r="17">
          <cell r="B17">
            <v>5575</v>
          </cell>
          <cell r="C17">
            <v>7350</v>
          </cell>
          <cell r="E17">
            <v>6500</v>
          </cell>
        </row>
        <row r="18">
          <cell r="B18">
            <v>5625</v>
          </cell>
          <cell r="C18">
            <v>6950</v>
          </cell>
          <cell r="E18">
            <v>5800</v>
          </cell>
        </row>
        <row r="19">
          <cell r="B19">
            <v>6125</v>
          </cell>
          <cell r="C19">
            <v>6750</v>
          </cell>
          <cell r="E19">
            <v>5600</v>
          </cell>
        </row>
        <row r="20">
          <cell r="B20">
            <v>5700</v>
          </cell>
          <cell r="C20">
            <v>6600</v>
          </cell>
          <cell r="E20">
            <v>5600</v>
          </cell>
        </row>
        <row r="21">
          <cell r="B21">
            <v>5650</v>
          </cell>
          <cell r="C21">
            <v>6600</v>
          </cell>
          <cell r="E21">
            <v>5800</v>
          </cell>
        </row>
        <row r="22">
          <cell r="B22">
            <v>5700</v>
          </cell>
          <cell r="C22">
            <v>7500</v>
          </cell>
          <cell r="E22">
            <v>5700</v>
          </cell>
        </row>
        <row r="23">
          <cell r="B23">
            <v>5450</v>
          </cell>
          <cell r="C23">
            <v>7000</v>
          </cell>
          <cell r="E23">
            <v>6000</v>
          </cell>
        </row>
        <row r="24">
          <cell r="B24">
            <v>5400</v>
          </cell>
          <cell r="C24">
            <v>6700</v>
          </cell>
          <cell r="E24">
            <v>6100</v>
          </cell>
        </row>
        <row r="25">
          <cell r="B25">
            <v>5800</v>
          </cell>
          <cell r="C25">
            <v>6650</v>
          </cell>
          <cell r="E25">
            <v>6700</v>
          </cell>
        </row>
        <row r="26">
          <cell r="B26">
            <v>5700</v>
          </cell>
          <cell r="C26">
            <v>7225</v>
          </cell>
          <cell r="E26">
            <v>6300</v>
          </cell>
        </row>
        <row r="27">
          <cell r="B27">
            <v>5550</v>
          </cell>
          <cell r="C27">
            <v>6575</v>
          </cell>
          <cell r="E27">
            <v>6300</v>
          </cell>
        </row>
        <row r="28">
          <cell r="B28">
            <v>5550</v>
          </cell>
          <cell r="C28">
            <v>6500</v>
          </cell>
          <cell r="E28">
            <v>6400</v>
          </cell>
        </row>
        <row r="29">
          <cell r="B29">
            <v>5700</v>
          </cell>
          <cell r="C29">
            <v>6475</v>
          </cell>
          <cell r="E29">
            <v>6400</v>
          </cell>
        </row>
        <row r="30">
          <cell r="B30">
            <v>5700</v>
          </cell>
          <cell r="C30">
            <v>6550</v>
          </cell>
          <cell r="E30">
            <v>6100</v>
          </cell>
        </row>
        <row r="31">
          <cell r="B31">
            <v>5450</v>
          </cell>
          <cell r="C31">
            <v>7175</v>
          </cell>
          <cell r="E31">
            <v>6600</v>
          </cell>
        </row>
        <row r="32">
          <cell r="B32">
            <v>5450</v>
          </cell>
          <cell r="C32">
            <v>6825</v>
          </cell>
          <cell r="E32">
            <v>6300</v>
          </cell>
        </row>
        <row r="33">
          <cell r="B33">
            <v>5750</v>
          </cell>
          <cell r="C33">
            <v>6775</v>
          </cell>
          <cell r="E33">
            <v>6800</v>
          </cell>
        </row>
        <row r="34">
          <cell r="B34">
            <v>5700</v>
          </cell>
          <cell r="C34">
            <v>7000</v>
          </cell>
          <cell r="E34">
            <v>6800</v>
          </cell>
        </row>
        <row r="35">
          <cell r="B35">
            <v>5600</v>
          </cell>
          <cell r="C35">
            <v>6975</v>
          </cell>
          <cell r="E35">
            <v>6200</v>
          </cell>
        </row>
        <row r="36">
          <cell r="B36">
            <v>5900</v>
          </cell>
          <cell r="C36">
            <v>6600</v>
          </cell>
          <cell r="E36">
            <v>6300</v>
          </cell>
        </row>
        <row r="37">
          <cell r="B37">
            <v>6150</v>
          </cell>
          <cell r="C37">
            <v>7100</v>
          </cell>
          <cell r="E37">
            <v>6700</v>
          </cell>
        </row>
        <row r="38">
          <cell r="B38">
            <v>6050</v>
          </cell>
          <cell r="C38">
            <v>7025</v>
          </cell>
          <cell r="E38">
            <v>6300</v>
          </cell>
        </row>
        <row r="39">
          <cell r="B39">
            <v>5900</v>
          </cell>
          <cell r="C39">
            <v>7125</v>
          </cell>
          <cell r="E39">
            <v>6600</v>
          </cell>
        </row>
        <row r="40">
          <cell r="B40">
            <v>6000</v>
          </cell>
          <cell r="C40">
            <v>6900</v>
          </cell>
          <cell r="E40">
            <v>6700</v>
          </cell>
        </row>
        <row r="41">
          <cell r="B41">
            <v>5950</v>
          </cell>
          <cell r="C41">
            <v>7050</v>
          </cell>
          <cell r="E41">
            <v>6900</v>
          </cell>
        </row>
        <row r="42">
          <cell r="B42">
            <v>6000</v>
          </cell>
          <cell r="C42">
            <v>7400</v>
          </cell>
          <cell r="E42">
            <v>6700</v>
          </cell>
        </row>
        <row r="43">
          <cell r="B43">
            <v>6200</v>
          </cell>
          <cell r="C43">
            <v>7100</v>
          </cell>
          <cell r="E43">
            <v>6600</v>
          </cell>
        </row>
        <row r="44">
          <cell r="B44">
            <v>6425</v>
          </cell>
          <cell r="C44">
            <v>7425</v>
          </cell>
          <cell r="E44">
            <v>6600</v>
          </cell>
        </row>
        <row r="45">
          <cell r="B45">
            <v>6875</v>
          </cell>
          <cell r="C45">
            <v>7450</v>
          </cell>
          <cell r="E45">
            <v>7100</v>
          </cell>
        </row>
        <row r="46">
          <cell r="B46">
            <v>6725</v>
          </cell>
          <cell r="C46">
            <v>7700</v>
          </cell>
          <cell r="E46">
            <v>7100</v>
          </cell>
        </row>
        <row r="47">
          <cell r="B47">
            <v>6650</v>
          </cell>
          <cell r="C47">
            <v>7575</v>
          </cell>
          <cell r="E47">
            <v>6700</v>
          </cell>
        </row>
        <row r="48">
          <cell r="B48">
            <v>6650</v>
          </cell>
          <cell r="C48">
            <v>7425</v>
          </cell>
          <cell r="E48">
            <v>7000</v>
          </cell>
        </row>
        <row r="49">
          <cell r="B49">
            <v>6450</v>
          </cell>
          <cell r="C49">
            <v>7600</v>
          </cell>
          <cell r="E49">
            <v>7300</v>
          </cell>
        </row>
        <row r="50">
          <cell r="B50">
            <v>6850</v>
          </cell>
          <cell r="C50">
            <v>7500</v>
          </cell>
          <cell r="E50">
            <v>7100</v>
          </cell>
        </row>
        <row r="51">
          <cell r="B51">
            <v>6350</v>
          </cell>
          <cell r="C51">
            <v>7450</v>
          </cell>
          <cell r="E51">
            <v>7200</v>
          </cell>
        </row>
        <row r="52">
          <cell r="B52">
            <v>6400</v>
          </cell>
          <cell r="C52">
            <v>7875</v>
          </cell>
          <cell r="E52">
            <v>7200</v>
          </cell>
        </row>
        <row r="53">
          <cell r="B53">
            <v>6600</v>
          </cell>
          <cell r="C53">
            <v>7775</v>
          </cell>
          <cell r="E53">
            <v>7800</v>
          </cell>
        </row>
        <row r="54">
          <cell r="B54">
            <v>6550</v>
          </cell>
          <cell r="C54">
            <v>7825</v>
          </cell>
          <cell r="E54">
            <v>7700</v>
          </cell>
        </row>
        <row r="55">
          <cell r="B55">
            <v>6400</v>
          </cell>
          <cell r="C55">
            <v>8050</v>
          </cell>
          <cell r="E55">
            <v>7900</v>
          </cell>
        </row>
        <row r="56">
          <cell r="B56">
            <v>6425</v>
          </cell>
          <cell r="C56">
            <v>7600</v>
          </cell>
          <cell r="E56">
            <v>7600</v>
          </cell>
        </row>
        <row r="57">
          <cell r="B57">
            <v>6425</v>
          </cell>
          <cell r="C57">
            <v>8025</v>
          </cell>
          <cell r="E57">
            <v>8300</v>
          </cell>
        </row>
        <row r="58">
          <cell r="B58">
            <v>6325</v>
          </cell>
          <cell r="C58">
            <v>8050</v>
          </cell>
          <cell r="E58">
            <v>7500</v>
          </cell>
        </row>
        <row r="59">
          <cell r="B59">
            <v>6275</v>
          </cell>
          <cell r="C59">
            <v>7825</v>
          </cell>
          <cell r="E59">
            <v>7500</v>
          </cell>
        </row>
        <row r="60">
          <cell r="B60">
            <v>6125</v>
          </cell>
          <cell r="C60">
            <v>8975</v>
          </cell>
          <cell r="E60">
            <v>7800</v>
          </cell>
        </row>
        <row r="61">
          <cell r="B61">
            <v>5975</v>
          </cell>
          <cell r="C61">
            <v>8275</v>
          </cell>
          <cell r="E61">
            <v>7600</v>
          </cell>
        </row>
        <row r="62">
          <cell r="B62">
            <v>6300</v>
          </cell>
          <cell r="C62">
            <v>7950</v>
          </cell>
          <cell r="E62">
            <v>7900</v>
          </cell>
        </row>
        <row r="63">
          <cell r="B63">
            <v>6400</v>
          </cell>
          <cell r="C63">
            <v>8325</v>
          </cell>
          <cell r="E63">
            <v>7400</v>
          </cell>
        </row>
        <row r="64">
          <cell r="B64">
            <v>6750</v>
          </cell>
          <cell r="C64">
            <v>7950</v>
          </cell>
          <cell r="E64">
            <v>7300</v>
          </cell>
        </row>
        <row r="65">
          <cell r="B65">
            <v>6325</v>
          </cell>
          <cell r="C65">
            <v>7875</v>
          </cell>
          <cell r="E65">
            <v>7100</v>
          </cell>
        </row>
        <row r="66">
          <cell r="B66">
            <v>6375</v>
          </cell>
          <cell r="C66">
            <v>8325</v>
          </cell>
          <cell r="E66">
            <v>7200</v>
          </cell>
        </row>
        <row r="67">
          <cell r="B67">
            <v>6275</v>
          </cell>
          <cell r="C67">
            <v>7900</v>
          </cell>
          <cell r="E67">
            <v>7300</v>
          </cell>
        </row>
        <row r="68">
          <cell r="B68">
            <v>6200</v>
          </cell>
          <cell r="C68">
            <v>7675</v>
          </cell>
          <cell r="E68">
            <v>7100</v>
          </cell>
        </row>
        <row r="69">
          <cell r="B69">
            <v>6200</v>
          </cell>
          <cell r="C69">
            <v>7800</v>
          </cell>
          <cell r="E69">
            <v>7800</v>
          </cell>
        </row>
        <row r="70">
          <cell r="B70">
            <v>6100</v>
          </cell>
          <cell r="C70">
            <v>7825</v>
          </cell>
          <cell r="E70">
            <v>7200</v>
          </cell>
        </row>
        <row r="71">
          <cell r="B71">
            <v>6275</v>
          </cell>
          <cell r="C71">
            <v>7575</v>
          </cell>
          <cell r="E71">
            <v>7400</v>
          </cell>
        </row>
        <row r="72">
          <cell r="B72">
            <v>6625</v>
          </cell>
          <cell r="C72">
            <v>7975</v>
          </cell>
          <cell r="E72">
            <v>7000</v>
          </cell>
        </row>
        <row r="73">
          <cell r="B73">
            <v>6075</v>
          </cell>
          <cell r="C73">
            <v>7775</v>
          </cell>
          <cell r="E73">
            <v>7200</v>
          </cell>
        </row>
        <row r="74">
          <cell r="B74">
            <v>6300</v>
          </cell>
          <cell r="C74">
            <v>7950</v>
          </cell>
          <cell r="E74">
            <v>6900</v>
          </cell>
        </row>
        <row r="75">
          <cell r="B75">
            <v>6350</v>
          </cell>
          <cell r="C75">
            <v>7450</v>
          </cell>
          <cell r="E75">
            <v>7000</v>
          </cell>
        </row>
        <row r="76">
          <cell r="B76">
            <v>6350</v>
          </cell>
          <cell r="C76">
            <v>7650</v>
          </cell>
          <cell r="E76">
            <v>7100</v>
          </cell>
        </row>
        <row r="77">
          <cell r="B77">
            <v>6500</v>
          </cell>
          <cell r="C77">
            <v>7450</v>
          </cell>
          <cell r="E77">
            <v>7000</v>
          </cell>
        </row>
        <row r="78">
          <cell r="B78">
            <v>6400</v>
          </cell>
          <cell r="C78">
            <v>7300</v>
          </cell>
          <cell r="E78">
            <v>6700</v>
          </cell>
        </row>
        <row r="79">
          <cell r="B79">
            <v>6450</v>
          </cell>
          <cell r="C79">
            <v>7200</v>
          </cell>
          <cell r="E79">
            <v>6800</v>
          </cell>
        </row>
        <row r="80">
          <cell r="B80">
            <v>6550</v>
          </cell>
          <cell r="C80">
            <v>7750</v>
          </cell>
          <cell r="E80">
            <v>7400</v>
          </cell>
        </row>
        <row r="81">
          <cell r="B81">
            <v>6600</v>
          </cell>
          <cell r="C81">
            <v>7750</v>
          </cell>
          <cell r="E81">
            <v>7600</v>
          </cell>
        </row>
        <row r="82">
          <cell r="B82">
            <v>6850</v>
          </cell>
          <cell r="C82">
            <v>7900</v>
          </cell>
          <cell r="E82">
            <v>7700</v>
          </cell>
        </row>
        <row r="83">
          <cell r="B83">
            <v>7200</v>
          </cell>
          <cell r="C83">
            <v>7650</v>
          </cell>
          <cell r="E83">
            <v>7500</v>
          </cell>
        </row>
        <row r="84">
          <cell r="B84">
            <v>6800</v>
          </cell>
          <cell r="C84">
            <v>7600</v>
          </cell>
          <cell r="E84">
            <v>7600</v>
          </cell>
        </row>
        <row r="85">
          <cell r="B85">
            <v>6850</v>
          </cell>
          <cell r="C85">
            <v>7750</v>
          </cell>
          <cell r="E85">
            <v>7900</v>
          </cell>
        </row>
        <row r="86">
          <cell r="B86">
            <v>7100</v>
          </cell>
          <cell r="C86">
            <v>7800</v>
          </cell>
          <cell r="E86">
            <v>8250</v>
          </cell>
        </row>
        <row r="87">
          <cell r="B87">
            <v>7000</v>
          </cell>
          <cell r="C87">
            <v>8050</v>
          </cell>
          <cell r="E87">
            <v>9000</v>
          </cell>
        </row>
        <row r="88">
          <cell r="B88">
            <v>7300</v>
          </cell>
          <cell r="C88">
            <v>8400</v>
          </cell>
          <cell r="E88">
            <v>9100</v>
          </cell>
        </row>
        <row r="89">
          <cell r="B89">
            <v>7875</v>
          </cell>
          <cell r="C89">
            <v>8450</v>
          </cell>
          <cell r="E89">
            <v>9700</v>
          </cell>
        </row>
        <row r="90">
          <cell r="B90">
            <v>8375</v>
          </cell>
          <cell r="C90">
            <v>8475</v>
          </cell>
          <cell r="E90">
            <v>10400</v>
          </cell>
        </row>
        <row r="91">
          <cell r="B91">
            <v>8375</v>
          </cell>
          <cell r="C91">
            <v>8800</v>
          </cell>
          <cell r="E91">
            <v>10825</v>
          </cell>
        </row>
        <row r="92">
          <cell r="B92">
            <v>9400</v>
          </cell>
          <cell r="C92">
            <v>9900</v>
          </cell>
          <cell r="E92">
            <v>11700</v>
          </cell>
        </row>
        <row r="93">
          <cell r="B93">
            <v>10750</v>
          </cell>
          <cell r="C93">
            <v>10750</v>
          </cell>
          <cell r="E93">
            <v>12900</v>
          </cell>
        </row>
        <row r="94">
          <cell r="B94">
            <v>11300</v>
          </cell>
          <cell r="C94">
            <v>11750</v>
          </cell>
          <cell r="E94">
            <v>14000</v>
          </cell>
        </row>
        <row r="95">
          <cell r="B95">
            <v>11500</v>
          </cell>
          <cell r="C95">
            <v>12500</v>
          </cell>
          <cell r="E95">
            <v>14375</v>
          </cell>
        </row>
        <row r="96">
          <cell r="B96">
            <v>12250</v>
          </cell>
          <cell r="C96">
            <v>13500</v>
          </cell>
          <cell r="E96">
            <v>14875</v>
          </cell>
        </row>
        <row r="97">
          <cell r="B97">
            <v>12500</v>
          </cell>
          <cell r="C97">
            <v>15000</v>
          </cell>
          <cell r="E97">
            <v>16000</v>
          </cell>
        </row>
        <row r="98">
          <cell r="B98">
            <v>13500</v>
          </cell>
          <cell r="C98">
            <v>16000</v>
          </cell>
          <cell r="E98">
            <v>17000</v>
          </cell>
        </row>
        <row r="99">
          <cell r="B99">
            <v>14000</v>
          </cell>
          <cell r="C99">
            <v>16500</v>
          </cell>
          <cell r="E99">
            <v>19500</v>
          </cell>
        </row>
        <row r="100">
          <cell r="B100">
            <v>14250</v>
          </cell>
          <cell r="C100">
            <v>16750</v>
          </cell>
          <cell r="E100">
            <v>19750</v>
          </cell>
        </row>
        <row r="101">
          <cell r="B101">
            <v>14000</v>
          </cell>
          <cell r="C101">
            <v>16500</v>
          </cell>
          <cell r="E101">
            <v>19500</v>
          </cell>
        </row>
        <row r="102">
          <cell r="B102">
            <v>14250</v>
          </cell>
          <cell r="C102">
            <v>17500</v>
          </cell>
          <cell r="E102">
            <v>20500</v>
          </cell>
        </row>
        <row r="103">
          <cell r="B103">
            <v>14500</v>
          </cell>
          <cell r="C103">
            <v>18000</v>
          </cell>
          <cell r="E103">
            <v>20500</v>
          </cell>
        </row>
        <row r="104">
          <cell r="B104">
            <v>14500</v>
          </cell>
          <cell r="C104">
            <v>17500</v>
          </cell>
          <cell r="E104">
            <v>19500</v>
          </cell>
        </row>
        <row r="105">
          <cell r="B105">
            <v>15000</v>
          </cell>
          <cell r="C105">
            <v>17500</v>
          </cell>
          <cell r="E105">
            <v>20500</v>
          </cell>
        </row>
        <row r="106">
          <cell r="B106">
            <v>15000</v>
          </cell>
          <cell r="C106">
            <v>17250</v>
          </cell>
          <cell r="E106">
            <v>20750</v>
          </cell>
        </row>
        <row r="107">
          <cell r="B107">
            <v>15000</v>
          </cell>
          <cell r="C107">
            <v>18000</v>
          </cell>
          <cell r="E107">
            <v>21250</v>
          </cell>
        </row>
        <row r="108">
          <cell r="B108">
            <v>15250</v>
          </cell>
          <cell r="C108">
            <v>18000</v>
          </cell>
          <cell r="E108">
            <v>21500</v>
          </cell>
        </row>
        <row r="109">
          <cell r="B109">
            <v>15500</v>
          </cell>
          <cell r="C109">
            <v>19000</v>
          </cell>
          <cell r="E109">
            <v>22000</v>
          </cell>
        </row>
        <row r="110">
          <cell r="B110">
            <v>15500</v>
          </cell>
          <cell r="C110">
            <v>19500</v>
          </cell>
          <cell r="E110">
            <v>21500</v>
          </cell>
        </row>
        <row r="111">
          <cell r="B111">
            <v>16000</v>
          </cell>
          <cell r="C111">
            <v>20500</v>
          </cell>
          <cell r="E111">
            <v>21500</v>
          </cell>
        </row>
        <row r="112">
          <cell r="B112">
            <v>16250</v>
          </cell>
          <cell r="C112">
            <v>20750</v>
          </cell>
          <cell r="E112">
            <v>22000</v>
          </cell>
        </row>
        <row r="113">
          <cell r="B113">
            <v>16250</v>
          </cell>
          <cell r="C113">
            <v>20000</v>
          </cell>
          <cell r="E113">
            <v>21000</v>
          </cell>
        </row>
        <row r="114">
          <cell r="B114">
            <v>16375</v>
          </cell>
          <cell r="C114">
            <v>20250</v>
          </cell>
          <cell r="E114">
            <v>21500</v>
          </cell>
        </row>
        <row r="115">
          <cell r="B115">
            <v>16500</v>
          </cell>
          <cell r="C115">
            <v>20500</v>
          </cell>
          <cell r="E115">
            <v>22000</v>
          </cell>
        </row>
        <row r="116">
          <cell r="B116">
            <v>16500</v>
          </cell>
          <cell r="C116">
            <v>20500</v>
          </cell>
          <cell r="E116">
            <v>21750</v>
          </cell>
        </row>
        <row r="117">
          <cell r="B117">
            <v>16500</v>
          </cell>
          <cell r="C117">
            <v>20500</v>
          </cell>
          <cell r="E117">
            <v>22250</v>
          </cell>
        </row>
        <row r="118">
          <cell r="B118">
            <v>16500</v>
          </cell>
          <cell r="C118">
            <v>20750</v>
          </cell>
          <cell r="E118">
            <v>22000</v>
          </cell>
        </row>
        <row r="119">
          <cell r="B119">
            <v>17000</v>
          </cell>
          <cell r="C119">
            <v>20500</v>
          </cell>
          <cell r="E119">
            <v>22500</v>
          </cell>
        </row>
        <row r="120">
          <cell r="B120">
            <v>17250</v>
          </cell>
          <cell r="C120">
            <v>20500</v>
          </cell>
          <cell r="E120">
            <v>23000</v>
          </cell>
        </row>
        <row r="121">
          <cell r="B121">
            <v>17250</v>
          </cell>
          <cell r="C121">
            <v>20250</v>
          </cell>
          <cell r="E121">
            <v>20500</v>
          </cell>
        </row>
        <row r="122">
          <cell r="B122">
            <v>17250</v>
          </cell>
          <cell r="C122">
            <v>20250</v>
          </cell>
          <cell r="E122">
            <v>20000</v>
          </cell>
        </row>
        <row r="123">
          <cell r="B123">
            <v>17125</v>
          </cell>
          <cell r="C123">
            <v>20000</v>
          </cell>
          <cell r="E123">
            <v>19500</v>
          </cell>
        </row>
        <row r="124">
          <cell r="B124">
            <v>17125</v>
          </cell>
          <cell r="C124">
            <v>18750</v>
          </cell>
          <cell r="E124">
            <v>19250</v>
          </cell>
        </row>
        <row r="125">
          <cell r="B125">
            <v>17000</v>
          </cell>
          <cell r="C125">
            <v>18750</v>
          </cell>
          <cell r="E125">
            <v>18875</v>
          </cell>
        </row>
        <row r="126">
          <cell r="B126">
            <v>16000</v>
          </cell>
          <cell r="C126">
            <v>17000</v>
          </cell>
          <cell r="E126">
            <v>17500</v>
          </cell>
        </row>
        <row r="127">
          <cell r="B127">
            <v>15750</v>
          </cell>
          <cell r="C127">
            <v>16500</v>
          </cell>
          <cell r="E127">
            <v>16625</v>
          </cell>
        </row>
        <row r="128">
          <cell r="B128">
            <v>15500</v>
          </cell>
          <cell r="C128">
            <v>16250</v>
          </cell>
          <cell r="E128">
            <v>16375</v>
          </cell>
        </row>
        <row r="129">
          <cell r="B129">
            <v>15250</v>
          </cell>
          <cell r="C129">
            <v>16000</v>
          </cell>
          <cell r="E129">
            <v>16250</v>
          </cell>
        </row>
        <row r="130">
          <cell r="B130">
            <v>14500</v>
          </cell>
          <cell r="C130">
            <v>15000</v>
          </cell>
          <cell r="E130">
            <v>15512.5</v>
          </cell>
        </row>
        <row r="131">
          <cell r="B131">
            <v>14250</v>
          </cell>
          <cell r="C131">
            <v>14750</v>
          </cell>
          <cell r="E131">
            <v>13950</v>
          </cell>
        </row>
        <row r="132">
          <cell r="B132">
            <v>14000</v>
          </cell>
          <cell r="C132">
            <v>14125</v>
          </cell>
          <cell r="E132">
            <v>13300</v>
          </cell>
        </row>
        <row r="133">
          <cell r="B133">
            <v>13875</v>
          </cell>
          <cell r="C133">
            <v>14000</v>
          </cell>
          <cell r="E133">
            <v>13025</v>
          </cell>
        </row>
        <row r="134">
          <cell r="B134">
            <v>13125</v>
          </cell>
          <cell r="C134">
            <v>13750</v>
          </cell>
          <cell r="E134">
            <v>12125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8">
          <cell r="B8">
            <v>810</v>
          </cell>
          <cell r="C8">
            <v>950</v>
          </cell>
          <cell r="D8">
            <v>880</v>
          </cell>
        </row>
        <row r="9">
          <cell r="B9">
            <v>810</v>
          </cell>
          <cell r="C9">
            <v>950</v>
          </cell>
          <cell r="D9">
            <v>880</v>
          </cell>
        </row>
        <row r="10">
          <cell r="B10">
            <v>830</v>
          </cell>
          <cell r="C10">
            <v>930</v>
          </cell>
          <cell r="D10">
            <v>880</v>
          </cell>
        </row>
        <row r="11">
          <cell r="B11">
            <v>810</v>
          </cell>
          <cell r="C11">
            <v>930</v>
          </cell>
          <cell r="D11">
            <v>870</v>
          </cell>
        </row>
        <row r="12">
          <cell r="B12">
            <v>810</v>
          </cell>
          <cell r="C12">
            <v>930</v>
          </cell>
          <cell r="D12">
            <v>870</v>
          </cell>
        </row>
        <row r="13">
          <cell r="B13">
            <v>830</v>
          </cell>
          <cell r="C13">
            <v>1000</v>
          </cell>
          <cell r="D13">
            <v>915</v>
          </cell>
        </row>
        <row r="14">
          <cell r="B14">
            <v>830</v>
          </cell>
          <cell r="C14">
            <v>1000</v>
          </cell>
          <cell r="D14">
            <v>915</v>
          </cell>
        </row>
        <row r="15">
          <cell r="B15">
            <v>800</v>
          </cell>
          <cell r="C15">
            <v>980</v>
          </cell>
          <cell r="D15">
            <v>890</v>
          </cell>
        </row>
        <row r="16">
          <cell r="B16">
            <v>800</v>
          </cell>
          <cell r="C16">
            <v>980</v>
          </cell>
          <cell r="D16">
            <v>890</v>
          </cell>
        </row>
        <row r="17">
          <cell r="B17">
            <v>800</v>
          </cell>
          <cell r="C17">
            <v>980</v>
          </cell>
          <cell r="D17">
            <v>890</v>
          </cell>
        </row>
        <row r="18">
          <cell r="B18">
            <v>800</v>
          </cell>
          <cell r="C18">
            <v>950</v>
          </cell>
          <cell r="D18">
            <v>875</v>
          </cell>
        </row>
        <row r="19">
          <cell r="B19">
            <v>800</v>
          </cell>
          <cell r="C19">
            <v>950</v>
          </cell>
          <cell r="D19">
            <v>875</v>
          </cell>
        </row>
        <row r="20">
          <cell r="B20">
            <v>700</v>
          </cell>
          <cell r="C20">
            <v>750</v>
          </cell>
          <cell r="D20">
            <v>725</v>
          </cell>
        </row>
        <row r="21">
          <cell r="B21">
            <v>650</v>
          </cell>
          <cell r="C21">
            <v>700</v>
          </cell>
          <cell r="D21">
            <v>675</v>
          </cell>
        </row>
        <row r="22">
          <cell r="B22">
            <v>600</v>
          </cell>
          <cell r="C22">
            <v>750</v>
          </cell>
          <cell r="D22">
            <v>675</v>
          </cell>
        </row>
        <row r="23">
          <cell r="B23">
            <v>600</v>
          </cell>
          <cell r="C23">
            <v>680</v>
          </cell>
          <cell r="D23">
            <v>640</v>
          </cell>
        </row>
        <row r="24">
          <cell r="B24">
            <v>590</v>
          </cell>
          <cell r="C24">
            <v>650</v>
          </cell>
          <cell r="D24">
            <v>620</v>
          </cell>
        </row>
        <row r="25">
          <cell r="B25">
            <v>580</v>
          </cell>
          <cell r="C25">
            <v>650</v>
          </cell>
          <cell r="D25">
            <v>615</v>
          </cell>
        </row>
        <row r="26">
          <cell r="B26">
            <v>550</v>
          </cell>
          <cell r="C26">
            <v>620</v>
          </cell>
          <cell r="D26">
            <v>585</v>
          </cell>
        </row>
      </sheetData>
      <sheetData sheetId="13">
        <row r="3">
          <cell r="A3">
            <v>39814</v>
          </cell>
        </row>
        <row r="4">
          <cell r="A4">
            <v>39845</v>
          </cell>
        </row>
        <row r="5">
          <cell r="A5">
            <v>39873</v>
          </cell>
        </row>
        <row r="6">
          <cell r="A6">
            <v>39904</v>
          </cell>
        </row>
        <row r="7">
          <cell r="A7">
            <v>39934</v>
          </cell>
        </row>
        <row r="8">
          <cell r="A8">
            <v>39965</v>
          </cell>
        </row>
        <row r="9">
          <cell r="A9">
            <v>39995</v>
          </cell>
        </row>
        <row r="10">
          <cell r="A10">
            <v>40026</v>
          </cell>
        </row>
        <row r="11">
          <cell r="A11">
            <v>40057</v>
          </cell>
        </row>
        <row r="12">
          <cell r="A12">
            <v>40087</v>
          </cell>
        </row>
        <row r="13">
          <cell r="A13">
            <v>40118</v>
          </cell>
        </row>
        <row r="14">
          <cell r="A14">
            <v>40148</v>
          </cell>
        </row>
        <row r="15">
          <cell r="A15">
            <v>40179</v>
          </cell>
        </row>
        <row r="16">
          <cell r="A16">
            <v>40210</v>
          </cell>
        </row>
        <row r="17">
          <cell r="A17">
            <v>40238</v>
          </cell>
        </row>
        <row r="18">
          <cell r="A18">
            <v>40269</v>
          </cell>
        </row>
        <row r="19">
          <cell r="A19">
            <v>40299</v>
          </cell>
        </row>
        <row r="20">
          <cell r="A20">
            <v>40330</v>
          </cell>
        </row>
        <row r="21">
          <cell r="A21">
            <v>40360</v>
          </cell>
        </row>
        <row r="22">
          <cell r="A22">
            <v>40391</v>
          </cell>
        </row>
        <row r="23">
          <cell r="A23">
            <v>40422</v>
          </cell>
        </row>
        <row r="24">
          <cell r="A24">
            <v>40452</v>
          </cell>
        </row>
        <row r="25">
          <cell r="A25">
            <v>40483</v>
          </cell>
        </row>
        <row r="26">
          <cell r="A26">
            <v>40513</v>
          </cell>
        </row>
        <row r="27">
          <cell r="A27">
            <v>40544</v>
          </cell>
        </row>
        <row r="28">
          <cell r="A28">
            <v>40575</v>
          </cell>
        </row>
        <row r="29">
          <cell r="A29">
            <v>40603</v>
          </cell>
        </row>
        <row r="30">
          <cell r="A30">
            <v>40634</v>
          </cell>
        </row>
        <row r="31">
          <cell r="A31">
            <v>40664</v>
          </cell>
        </row>
        <row r="32">
          <cell r="A32">
            <v>40695</v>
          </cell>
        </row>
        <row r="33">
          <cell r="A33">
            <v>40725</v>
          </cell>
        </row>
        <row r="34">
          <cell r="A34">
            <v>40756</v>
          </cell>
        </row>
        <row r="35">
          <cell r="A35">
            <v>40787</v>
          </cell>
        </row>
        <row r="36">
          <cell r="A36">
            <v>40817</v>
          </cell>
        </row>
        <row r="37">
          <cell r="A37">
            <v>40848</v>
          </cell>
        </row>
        <row r="38">
          <cell r="A38">
            <v>40878</v>
          </cell>
        </row>
        <row r="39">
          <cell r="A39">
            <v>40909</v>
          </cell>
        </row>
        <row r="40">
          <cell r="A40">
            <v>40940</v>
          </cell>
        </row>
        <row r="41">
          <cell r="A41">
            <v>40969</v>
          </cell>
        </row>
        <row r="42">
          <cell r="A42">
            <v>41000</v>
          </cell>
        </row>
        <row r="43">
          <cell r="A43">
            <v>41030</v>
          </cell>
        </row>
        <row r="44">
          <cell r="A44">
            <v>41061</v>
          </cell>
        </row>
        <row r="45">
          <cell r="A45">
            <v>41091</v>
          </cell>
        </row>
        <row r="46">
          <cell r="A46">
            <v>41122</v>
          </cell>
        </row>
        <row r="47">
          <cell r="A47">
            <v>41153</v>
          </cell>
        </row>
        <row r="48">
          <cell r="A48">
            <v>41183</v>
          </cell>
        </row>
        <row r="49">
          <cell r="A49">
            <v>41214</v>
          </cell>
        </row>
        <row r="50">
          <cell r="A50">
            <v>41244</v>
          </cell>
        </row>
        <row r="51">
          <cell r="A51">
            <v>41275</v>
          </cell>
        </row>
        <row r="52">
          <cell r="A52">
            <v>41306</v>
          </cell>
        </row>
        <row r="53">
          <cell r="A53">
            <v>41334</v>
          </cell>
        </row>
        <row r="54">
          <cell r="A54">
            <v>41365</v>
          </cell>
        </row>
        <row r="55">
          <cell r="A55">
            <v>41395</v>
          </cell>
        </row>
        <row r="56">
          <cell r="A56">
            <v>41426</v>
          </cell>
        </row>
        <row r="57">
          <cell r="A57">
            <v>41456</v>
          </cell>
        </row>
        <row r="58">
          <cell r="A58">
            <v>41487</v>
          </cell>
        </row>
        <row r="59">
          <cell r="A59">
            <v>41518</v>
          </cell>
        </row>
        <row r="60">
          <cell r="A60">
            <v>41548</v>
          </cell>
        </row>
        <row r="61">
          <cell r="A61">
            <v>41579</v>
          </cell>
        </row>
        <row r="62">
          <cell r="A62">
            <v>41609</v>
          </cell>
        </row>
        <row r="63">
          <cell r="A63">
            <v>41640</v>
          </cell>
        </row>
        <row r="64">
          <cell r="A64">
            <v>41671</v>
          </cell>
        </row>
        <row r="65">
          <cell r="A65">
            <v>41699</v>
          </cell>
        </row>
        <row r="66">
          <cell r="A66">
            <v>41730</v>
          </cell>
        </row>
        <row r="67">
          <cell r="A67">
            <v>41760</v>
          </cell>
        </row>
        <row r="68">
          <cell r="A68">
            <v>41791</v>
          </cell>
        </row>
        <row r="69">
          <cell r="A69">
            <v>41821</v>
          </cell>
        </row>
        <row r="70">
          <cell r="A70">
            <v>41852</v>
          </cell>
        </row>
        <row r="71">
          <cell r="A71">
            <v>41883</v>
          </cell>
        </row>
        <row r="72">
          <cell r="A72">
            <v>41913</v>
          </cell>
        </row>
        <row r="73">
          <cell r="A73">
            <v>41944</v>
          </cell>
        </row>
        <row r="74">
          <cell r="A74">
            <v>41974</v>
          </cell>
        </row>
        <row r="75">
          <cell r="A75">
            <v>42005</v>
          </cell>
        </row>
        <row r="76">
          <cell r="A76">
            <v>42036</v>
          </cell>
        </row>
        <row r="77">
          <cell r="A77">
            <v>42064</v>
          </cell>
        </row>
        <row r="78">
          <cell r="A78">
            <v>42095</v>
          </cell>
        </row>
        <row r="79">
          <cell r="A79">
            <v>42125</v>
          </cell>
        </row>
        <row r="80">
          <cell r="A80">
            <v>42156</v>
          </cell>
        </row>
        <row r="81">
          <cell r="A81">
            <v>42186</v>
          </cell>
        </row>
        <row r="82">
          <cell r="A82">
            <v>42217</v>
          </cell>
        </row>
        <row r="83">
          <cell r="A83">
            <v>42248</v>
          </cell>
        </row>
        <row r="84">
          <cell r="A84">
            <v>42278</v>
          </cell>
        </row>
        <row r="85">
          <cell r="A85">
            <v>42309</v>
          </cell>
        </row>
        <row r="86">
          <cell r="A86">
            <v>42339</v>
          </cell>
        </row>
        <row r="87">
          <cell r="A87">
            <v>42370</v>
          </cell>
        </row>
        <row r="88">
          <cell r="A88">
            <v>42401</v>
          </cell>
        </row>
        <row r="89">
          <cell r="A89">
            <v>42430</v>
          </cell>
        </row>
        <row r="90">
          <cell r="A90">
            <v>42461</v>
          </cell>
        </row>
        <row r="91">
          <cell r="A91">
            <v>42491</v>
          </cell>
        </row>
        <row r="92">
          <cell r="A92">
            <v>42522</v>
          </cell>
        </row>
        <row r="93">
          <cell r="A93">
            <v>42552</v>
          </cell>
        </row>
        <row r="94">
          <cell r="A94">
            <v>42583</v>
          </cell>
        </row>
        <row r="95">
          <cell r="A95">
            <v>42614</v>
          </cell>
        </row>
        <row r="96">
          <cell r="A96">
            <v>42644</v>
          </cell>
        </row>
        <row r="97">
          <cell r="A97">
            <v>42675</v>
          </cell>
        </row>
        <row r="98">
          <cell r="A98">
            <v>42705</v>
          </cell>
        </row>
        <row r="99">
          <cell r="A99">
            <v>42736</v>
          </cell>
        </row>
        <row r="100">
          <cell r="A100">
            <v>42767</v>
          </cell>
        </row>
        <row r="101">
          <cell r="A101">
            <v>42795</v>
          </cell>
        </row>
        <row r="102">
          <cell r="A102">
            <v>42826</v>
          </cell>
        </row>
        <row r="103">
          <cell r="A103">
            <v>42856</v>
          </cell>
        </row>
        <row r="104">
          <cell r="A104">
            <v>42887</v>
          </cell>
        </row>
        <row r="105">
          <cell r="A105">
            <v>42917</v>
          </cell>
        </row>
        <row r="106">
          <cell r="A106">
            <v>42948</v>
          </cell>
        </row>
        <row r="107">
          <cell r="A107">
            <v>42979</v>
          </cell>
        </row>
        <row r="108">
          <cell r="A108">
            <v>43009</v>
          </cell>
        </row>
        <row r="109">
          <cell r="A109">
            <v>43040</v>
          </cell>
        </row>
        <row r="110">
          <cell r="A110">
            <v>43070</v>
          </cell>
        </row>
        <row r="111">
          <cell r="A111">
            <v>43101</v>
          </cell>
        </row>
        <row r="112">
          <cell r="A112">
            <v>43132</v>
          </cell>
        </row>
        <row r="113">
          <cell r="A113">
            <v>43160</v>
          </cell>
        </row>
        <row r="114">
          <cell r="A114">
            <v>43191</v>
          </cell>
        </row>
        <row r="115">
          <cell r="A115">
            <v>43221</v>
          </cell>
        </row>
        <row r="116">
          <cell r="A116">
            <v>43252</v>
          </cell>
        </row>
        <row r="117">
          <cell r="A117">
            <v>43282</v>
          </cell>
        </row>
        <row r="118">
          <cell r="A118">
            <v>43313</v>
          </cell>
        </row>
        <row r="119">
          <cell r="A119">
            <v>43344</v>
          </cell>
        </row>
        <row r="120">
          <cell r="A120">
            <v>43374</v>
          </cell>
        </row>
        <row r="121">
          <cell r="A121">
            <v>43405</v>
          </cell>
        </row>
        <row r="122">
          <cell r="A122">
            <v>43435</v>
          </cell>
        </row>
        <row r="123">
          <cell r="A123">
            <v>43466</v>
          </cell>
        </row>
        <row r="124">
          <cell r="A124">
            <v>43497</v>
          </cell>
        </row>
        <row r="125">
          <cell r="A125">
            <v>43525</v>
          </cell>
        </row>
        <row r="126">
          <cell r="A126">
            <v>43556</v>
          </cell>
        </row>
        <row r="127">
          <cell r="A127">
            <v>43586</v>
          </cell>
        </row>
        <row r="128">
          <cell r="A128">
            <v>43617</v>
          </cell>
        </row>
        <row r="129">
          <cell r="A129">
            <v>43647</v>
          </cell>
        </row>
      </sheetData>
      <sheetData sheetId="14">
        <row r="3">
          <cell r="Y3">
            <v>100</v>
          </cell>
        </row>
        <row r="4">
          <cell r="Y4">
            <v>100.61042883801777</v>
          </cell>
        </row>
        <row r="5">
          <cell r="Y5">
            <v>101.27978439110083</v>
          </cell>
        </row>
        <row r="6">
          <cell r="Y6">
            <v>102.72430513444138</v>
          </cell>
        </row>
        <row r="7">
          <cell r="Y7">
            <v>101.23832801902333</v>
          </cell>
        </row>
        <row r="8">
          <cell r="Y8">
            <v>103.54768004673633</v>
          </cell>
        </row>
        <row r="9">
          <cell r="Y9">
            <v>101.95792923729375</v>
          </cell>
        </row>
        <row r="10">
          <cell r="Y10">
            <v>99.267422323441252</v>
          </cell>
        </row>
        <row r="11">
          <cell r="Y11">
            <v>98.526720783278208</v>
          </cell>
        </row>
        <row r="12">
          <cell r="Y12">
            <v>97.341390970901358</v>
          </cell>
        </row>
        <row r="13">
          <cell r="Y13">
            <v>94.488230269487829</v>
          </cell>
        </row>
        <row r="14">
          <cell r="Y14">
            <v>95.243753367774389</v>
          </cell>
        </row>
        <row r="15">
          <cell r="Y15">
            <v>93.716428713801548</v>
          </cell>
        </row>
        <row r="16">
          <cell r="Y16">
            <v>89.205210481835053</v>
          </cell>
        </row>
        <row r="17">
          <cell r="Y17">
            <v>87.078194207607737</v>
          </cell>
        </row>
        <row r="18">
          <cell r="Y18">
            <v>86.249418709431254</v>
          </cell>
        </row>
        <row r="19">
          <cell r="Y19">
            <v>84.508750912731927</v>
          </cell>
        </row>
        <row r="20">
          <cell r="Y20">
            <v>85.023263628871632</v>
          </cell>
        </row>
        <row r="21">
          <cell r="Y21">
            <v>86.919602004640481</v>
          </cell>
        </row>
        <row r="22">
          <cell r="Y22">
            <v>85.986677974619724</v>
          </cell>
        </row>
        <row r="23">
          <cell r="Y23">
            <v>85.178037756723811</v>
          </cell>
        </row>
        <row r="24">
          <cell r="Y24">
            <v>86.544163258853175</v>
          </cell>
        </row>
        <row r="25">
          <cell r="Y25">
            <v>86.706675619700306</v>
          </cell>
        </row>
        <row r="26">
          <cell r="Y26">
            <v>86.861578850694912</v>
          </cell>
        </row>
        <row r="27">
          <cell r="Y27">
            <v>85.84503153684588</v>
          </cell>
        </row>
        <row r="28">
          <cell r="Y28">
            <v>83.824209463309785</v>
          </cell>
        </row>
        <row r="29">
          <cell r="Y29">
            <v>85.112837920976148</v>
          </cell>
        </row>
        <row r="30">
          <cell r="Y30">
            <v>82.934108933204385</v>
          </cell>
        </row>
        <row r="31">
          <cell r="Y31">
            <v>86.619392531083633</v>
          </cell>
        </row>
        <row r="32">
          <cell r="Y32">
            <v>85.38203277020952</v>
          </cell>
        </row>
        <row r="33">
          <cell r="Y33">
            <v>86.141317256524331</v>
          </cell>
        </row>
        <row r="34">
          <cell r="Y34">
            <v>86.154809804881751</v>
          </cell>
        </row>
        <row r="35">
          <cell r="Y35">
            <v>84.737006209427022</v>
          </cell>
        </row>
        <row r="36">
          <cell r="Y36">
            <v>86.541484817303328</v>
          </cell>
        </row>
        <row r="37">
          <cell r="Y37">
            <v>86.876010900905442</v>
          </cell>
        </row>
        <row r="38">
          <cell r="Y38">
            <v>86.597107725791091</v>
          </cell>
        </row>
        <row r="39">
          <cell r="Y39">
            <v>87.774750797760419</v>
          </cell>
        </row>
        <row r="40">
          <cell r="Y40">
            <v>89.273539463735631</v>
          </cell>
        </row>
        <row r="41">
          <cell r="Y41">
            <v>90.27329901893269</v>
          </cell>
        </row>
        <row r="42">
          <cell r="Y42">
            <v>90.449710704593016</v>
          </cell>
        </row>
        <row r="43">
          <cell r="Y43">
            <v>89.010335572338889</v>
          </cell>
        </row>
        <row r="44">
          <cell r="Y44">
            <v>92.617125859535093</v>
          </cell>
        </row>
        <row r="45">
          <cell r="Y45">
            <v>91.268074210068988</v>
          </cell>
        </row>
        <row r="46">
          <cell r="Y46">
            <v>92.032262041534608</v>
          </cell>
        </row>
        <row r="47">
          <cell r="Y47">
            <v>91.803952611709121</v>
          </cell>
        </row>
        <row r="48">
          <cell r="Y48">
            <v>91.582154796464508</v>
          </cell>
        </row>
        <row r="49">
          <cell r="Y49">
            <v>91.866264625124444</v>
          </cell>
        </row>
        <row r="50">
          <cell r="Y50">
            <v>92.947793709635292</v>
          </cell>
        </row>
        <row r="51">
          <cell r="Y51">
            <v>93.970972925473617</v>
          </cell>
        </row>
        <row r="52">
          <cell r="Y52">
            <v>94.877809591368518</v>
          </cell>
        </row>
        <row r="53">
          <cell r="Y53">
            <v>94.440177306087193</v>
          </cell>
        </row>
        <row r="54">
          <cell r="Y54">
            <v>96.041648853558698</v>
          </cell>
        </row>
        <row r="55">
          <cell r="Y55">
            <v>96.350359695432118</v>
          </cell>
        </row>
        <row r="56">
          <cell r="Y56">
            <v>94.940749396400477</v>
          </cell>
        </row>
        <row r="57">
          <cell r="Y57">
            <v>95.82664245071382</v>
          </cell>
        </row>
        <row r="58">
          <cell r="Y58">
            <v>95.232818766715837</v>
          </cell>
        </row>
        <row r="59">
          <cell r="Y59">
            <v>96.566816019395262</v>
          </cell>
        </row>
        <row r="60">
          <cell r="Y60">
            <v>95.348369076331139</v>
          </cell>
        </row>
        <row r="61">
          <cell r="Y61">
            <v>96.436796909424018</v>
          </cell>
        </row>
        <row r="62">
          <cell r="Y62">
            <v>96.593149639010946</v>
          </cell>
        </row>
        <row r="63">
          <cell r="Y63">
            <v>97.62952462591447</v>
          </cell>
        </row>
        <row r="64">
          <cell r="Y64">
            <v>101.43563246838505</v>
          </cell>
        </row>
        <row r="65">
          <cell r="Y65">
            <v>98.269024913953047</v>
          </cell>
        </row>
        <row r="66">
          <cell r="Y66">
            <v>96.335695598812748</v>
          </cell>
        </row>
        <row r="67">
          <cell r="Y67">
            <v>97.065032649120909</v>
          </cell>
        </row>
        <row r="68">
          <cell r="Y68">
            <v>100.43021750656435</v>
          </cell>
        </row>
        <row r="69">
          <cell r="Y69">
            <v>95.937147334550147</v>
          </cell>
        </row>
        <row r="70">
          <cell r="Y70">
            <v>92.456775426367017</v>
          </cell>
        </row>
        <row r="71">
          <cell r="Y71">
            <v>95.096313020743679</v>
          </cell>
        </row>
        <row r="72">
          <cell r="Y72">
            <v>93.824659593135195</v>
          </cell>
        </row>
        <row r="73">
          <cell r="Y73">
            <v>92.033692370933039</v>
          </cell>
        </row>
        <row r="74">
          <cell r="Y74">
            <v>91.519544530233659</v>
          </cell>
        </row>
        <row r="75">
          <cell r="Y75">
            <v>96.980696416722836</v>
          </cell>
        </row>
        <row r="76">
          <cell r="Y76">
            <v>96.151242388347825</v>
          </cell>
        </row>
        <row r="77">
          <cell r="Y77">
            <v>100.07592726974036</v>
          </cell>
        </row>
        <row r="78">
          <cell r="Y78">
            <v>101.31935133650383</v>
          </cell>
        </row>
        <row r="79">
          <cell r="Y79">
            <v>100.69243741607181</v>
          </cell>
        </row>
        <row r="80">
          <cell r="Y80">
            <v>109.07207708349212</v>
          </cell>
        </row>
        <row r="81">
          <cell r="Y81">
            <v>107.55079359332164</v>
          </cell>
        </row>
        <row r="82">
          <cell r="Y82">
            <v>112.19315209770899</v>
          </cell>
        </row>
        <row r="83">
          <cell r="Y83">
            <v>116.02257739693235</v>
          </cell>
        </row>
        <row r="84">
          <cell r="Y84">
            <v>122.48811729084802</v>
          </cell>
        </row>
        <row r="85">
          <cell r="Y85">
            <v>126.06001194340661</v>
          </cell>
        </row>
        <row r="86">
          <cell r="Y86">
            <v>129.97743243805735</v>
          </cell>
        </row>
        <row r="87">
          <cell r="Y87">
            <v>138.76595119107617</v>
          </cell>
        </row>
        <row r="88">
          <cell r="Y88">
            <v>159.22835179615114</v>
          </cell>
        </row>
        <row r="89">
          <cell r="Y89">
            <v>166.77751367269121</v>
          </cell>
        </row>
        <row r="90">
          <cell r="Y90">
            <v>179.20624126818205</v>
          </cell>
        </row>
        <row r="91">
          <cell r="Y91">
            <v>189.64431547288808</v>
          </cell>
        </row>
        <row r="92">
          <cell r="Y92">
            <v>198.95558745875741</v>
          </cell>
        </row>
        <row r="93">
          <cell r="Y93">
            <v>217.05583071549839</v>
          </cell>
        </row>
        <row r="94">
          <cell r="Y94">
            <v>229.07331121244653</v>
          </cell>
        </row>
        <row r="95">
          <cell r="Y95">
            <v>219.84135237387835</v>
          </cell>
        </row>
        <row r="96">
          <cell r="Y96">
            <v>225.92816860679852</v>
          </cell>
        </row>
        <row r="97">
          <cell r="Y97">
            <v>239.16907717526681</v>
          </cell>
        </row>
        <row r="98">
          <cell r="Y98">
            <v>255.53256844124252</v>
          </cell>
        </row>
        <row r="99">
          <cell r="Y99">
            <v>245.02939860939327</v>
          </cell>
        </row>
        <row r="100">
          <cell r="Y100">
            <v>251.78393454155128</v>
          </cell>
        </row>
        <row r="101">
          <cell r="Y101">
            <v>253.24614546635115</v>
          </cell>
        </row>
        <row r="102">
          <cell r="Y102">
            <v>259.65697649790934</v>
          </cell>
        </row>
        <row r="103">
          <cell r="Y103">
            <v>263.75377754584997</v>
          </cell>
        </row>
        <row r="104">
          <cell r="Y104">
            <v>276.54733988682108</v>
          </cell>
        </row>
        <row r="105">
          <cell r="Y105">
            <v>287.16941600271036</v>
          </cell>
        </row>
        <row r="106">
          <cell r="Y106">
            <v>306.91387389315463</v>
          </cell>
        </row>
        <row r="107">
          <cell r="Y107">
            <v>312.32618486482329</v>
          </cell>
        </row>
        <row r="108">
          <cell r="Y108">
            <v>326.57632088983524</v>
          </cell>
        </row>
        <row r="109">
          <cell r="Y109">
            <v>321.05524051830139</v>
          </cell>
        </row>
        <row r="110">
          <cell r="Y110">
            <v>325.26221723511367</v>
          </cell>
        </row>
        <row r="111">
          <cell r="Y111">
            <v>332.7378875479468</v>
          </cell>
        </row>
        <row r="112">
          <cell r="Y112">
            <v>336.31231415339334</v>
          </cell>
        </row>
        <row r="113">
          <cell r="Y113">
            <v>347.3464172114933</v>
          </cell>
        </row>
        <row r="114">
          <cell r="Y114">
            <v>335.04889515557738</v>
          </cell>
        </row>
        <row r="115">
          <cell r="Y115">
            <v>326.03221585069252</v>
          </cell>
        </row>
        <row r="116">
          <cell r="Y116">
            <v>297.58015499029466</v>
          </cell>
        </row>
        <row r="117">
          <cell r="Y117">
            <v>281.34479531656189</v>
          </cell>
        </row>
        <row r="118">
          <cell r="Y118">
            <v>251.54923865466915</v>
          </cell>
        </row>
        <row r="119">
          <cell r="Y119">
            <v>240.95446461257268</v>
          </cell>
        </row>
        <row r="120">
          <cell r="Y120">
            <v>237.27569169454824</v>
          </cell>
        </row>
        <row r="121">
          <cell r="Y121">
            <v>228.66511579787237</v>
          </cell>
        </row>
        <row r="122">
          <cell r="Y122">
            <v>224.70843516965459</v>
          </cell>
        </row>
        <row r="123">
          <cell r="Y123">
            <v>224.38037969031024</v>
          </cell>
        </row>
        <row r="124">
          <cell r="Y124">
            <v>220.21127000350515</v>
          </cell>
        </row>
        <row r="125">
          <cell r="Y125">
            <v>215.00063428222893</v>
          </cell>
        </row>
        <row r="126">
          <cell r="Y126">
            <v>206.39393646114766</v>
          </cell>
        </row>
        <row r="127">
          <cell r="Y127">
            <v>200.18664978276635</v>
          </cell>
        </row>
        <row r="128">
          <cell r="Y128">
            <v>195.23531081622468</v>
          </cell>
        </row>
        <row r="129">
          <cell r="Y129">
            <v>180.9817160273364</v>
          </cell>
        </row>
      </sheetData>
      <sheetData sheetId="15">
        <row r="3">
          <cell r="O3">
            <v>5646.6832461225804</v>
          </cell>
          <cell r="Q3">
            <v>100</v>
          </cell>
        </row>
        <row r="4">
          <cell r="O4">
            <v>5675.4629304697992</v>
          </cell>
          <cell r="Q4">
            <v>100.50967414131085</v>
          </cell>
        </row>
        <row r="5">
          <cell r="O5">
            <v>5706.5580348544745</v>
          </cell>
          <cell r="Q5">
            <v>101.0603532396298</v>
          </cell>
        </row>
        <row r="6">
          <cell r="O6">
            <v>5829.9794915706216</v>
          </cell>
          <cell r="Q6">
            <v>103.24608690551051</v>
          </cell>
        </row>
        <row r="7">
          <cell r="O7">
            <v>5869.1160998973919</v>
          </cell>
          <cell r="Q7">
            <v>103.93917710768618</v>
          </cell>
        </row>
        <row r="8">
          <cell r="O8">
            <v>6136.1955501022612</v>
          </cell>
          <cell r="Q8">
            <v>108.6690236133896</v>
          </cell>
        </row>
        <row r="9">
          <cell r="O9">
            <v>5867.3804676228665</v>
          </cell>
          <cell r="Q9">
            <v>103.9084399085398</v>
          </cell>
        </row>
        <row r="10">
          <cell r="O10">
            <v>5693.9275513954817</v>
          </cell>
          <cell r="Q10">
            <v>100.83667355177649</v>
          </cell>
        </row>
        <row r="11">
          <cell r="O11">
            <v>5768.55039419677</v>
          </cell>
          <cell r="Q11">
            <v>102.15820761963002</v>
          </cell>
        </row>
        <row r="12">
          <cell r="O12">
            <v>5578.7190674471894</v>
          </cell>
          <cell r="Q12">
            <v>98.796387618836945</v>
          </cell>
        </row>
        <row r="13">
          <cell r="O13">
            <v>5503.5199514591268</v>
          </cell>
          <cell r="Q13">
            <v>97.464648034547366</v>
          </cell>
        </row>
        <row r="14">
          <cell r="O14">
            <v>5527.0401726622185</v>
          </cell>
          <cell r="Q14">
            <v>97.881179654578332</v>
          </cell>
        </row>
        <row r="15">
          <cell r="O15">
            <v>5520.5914382027659</v>
          </cell>
          <cell r="Q15">
            <v>97.766975719659882</v>
          </cell>
        </row>
        <row r="16">
          <cell r="O16">
            <v>5184.1878179237547</v>
          </cell>
          <cell r="Q16">
            <v>91.809432049931104</v>
          </cell>
        </row>
        <row r="17">
          <cell r="O17">
            <v>4978.2605240289731</v>
          </cell>
          <cell r="Q17">
            <v>88.162560339247037</v>
          </cell>
        </row>
        <row r="18">
          <cell r="O18">
            <v>4912.9607048141552</v>
          </cell>
          <cell r="Q18">
            <v>87.006132461702151</v>
          </cell>
        </row>
        <row r="19">
          <cell r="O19">
            <v>4817.4455545857354</v>
          </cell>
          <cell r="Q19">
            <v>85.314605842177187</v>
          </cell>
        </row>
        <row r="20">
          <cell r="O20">
            <v>4863.7486299886423</v>
          </cell>
          <cell r="Q20">
            <v>86.134610673060905</v>
          </cell>
        </row>
        <row r="21">
          <cell r="O21">
            <v>4870.5048173207806</v>
          </cell>
          <cell r="Q21">
            <v>86.254259448061305</v>
          </cell>
        </row>
        <row r="22">
          <cell r="O22">
            <v>4902.7693140759447</v>
          </cell>
          <cell r="Q22">
            <v>86.825647913623271</v>
          </cell>
        </row>
        <row r="23">
          <cell r="O23">
            <v>4798.9871099346883</v>
          </cell>
          <cell r="Q23">
            <v>84.987715810516178</v>
          </cell>
        </row>
        <row r="24">
          <cell r="O24">
            <v>4907.9717480771633</v>
          </cell>
          <cell r="Q24">
            <v>86.917780476659999</v>
          </cell>
        </row>
        <row r="25">
          <cell r="O25">
            <v>4929.5287374719137</v>
          </cell>
          <cell r="Q25">
            <v>87.299544221059037</v>
          </cell>
        </row>
        <row r="26">
          <cell r="O26">
            <v>4902.0244097511886</v>
          </cell>
          <cell r="Q26">
            <v>86.812456022166145</v>
          </cell>
        </row>
        <row r="27">
          <cell r="O27">
            <v>4804.0859106845037</v>
          </cell>
          <cell r="Q27">
            <v>85.078013079329978</v>
          </cell>
        </row>
        <row r="28">
          <cell r="O28">
            <v>4703.3656962704272</v>
          </cell>
          <cell r="Q28">
            <v>83.294307317487608</v>
          </cell>
        </row>
        <row r="29">
          <cell r="O29">
            <v>4687.1031453544947</v>
          </cell>
          <cell r="Q29">
            <v>83.00630549044871</v>
          </cell>
        </row>
        <row r="30">
          <cell r="O30">
            <v>4605.3323596696828</v>
          </cell>
          <cell r="Q30">
            <v>81.558184848283034</v>
          </cell>
        </row>
        <row r="31">
          <cell r="O31">
            <v>4869.2379216041054</v>
          </cell>
          <cell r="Q31">
            <v>86.23182334422026</v>
          </cell>
        </row>
        <row r="32">
          <cell r="O32">
            <v>4663.9937409659324</v>
          </cell>
          <cell r="Q32">
            <v>82.597049235381974</v>
          </cell>
        </row>
        <row r="33">
          <cell r="O33">
            <v>4786.7875224759291</v>
          </cell>
          <cell r="Q33">
            <v>84.771667080190525</v>
          </cell>
        </row>
        <row r="34">
          <cell r="O34">
            <v>4732.3351909229232</v>
          </cell>
          <cell r="Q34">
            <v>83.807342906519239</v>
          </cell>
        </row>
        <row r="35">
          <cell r="O35">
            <v>4693.17918816169</v>
          </cell>
          <cell r="Q35">
            <v>83.113909238389894</v>
          </cell>
        </row>
        <row r="36">
          <cell r="O36">
            <v>4785.9246318651994</v>
          </cell>
          <cell r="Q36">
            <v>84.756385709284473</v>
          </cell>
        </row>
        <row r="37">
          <cell r="O37">
            <v>4810.4573609583513</v>
          </cell>
          <cell r="Q37">
            <v>85.190848349100477</v>
          </cell>
        </row>
        <row r="38">
          <cell r="O38">
            <v>4770.834790915982</v>
          </cell>
          <cell r="Q38">
            <v>84.489152002495999</v>
          </cell>
        </row>
        <row r="39">
          <cell r="O39">
            <v>4879.3311894334374</v>
          </cell>
          <cell r="Q39">
            <v>86.410570183548685</v>
          </cell>
        </row>
        <row r="40">
          <cell r="O40">
            <v>4898.269680261893</v>
          </cell>
          <cell r="Q40">
            <v>86.74596159834887</v>
          </cell>
        </row>
        <row r="41">
          <cell r="O41">
            <v>4912.6807611473887</v>
          </cell>
          <cell r="Q41">
            <v>87.001174796209597</v>
          </cell>
        </row>
        <row r="42">
          <cell r="O42">
            <v>4997.1319041699144</v>
          </cell>
          <cell r="Q42">
            <v>88.49676325657731</v>
          </cell>
        </row>
        <row r="43">
          <cell r="O43">
            <v>4925.2351889996662</v>
          </cell>
          <cell r="Q43">
            <v>87.223507576446536</v>
          </cell>
        </row>
        <row r="44">
          <cell r="O44">
            <v>5105.8833070750861</v>
          </cell>
          <cell r="Q44">
            <v>90.422697440681716</v>
          </cell>
        </row>
        <row r="45">
          <cell r="O45">
            <v>5038.8571738980918</v>
          </cell>
          <cell r="Q45">
            <v>89.235697386747063</v>
          </cell>
        </row>
        <row r="46">
          <cell r="O46">
            <v>5087.5967465858685</v>
          </cell>
          <cell r="Q46">
            <v>90.098851393503949</v>
          </cell>
        </row>
        <row r="47">
          <cell r="O47">
            <v>5029.4069447934235</v>
          </cell>
          <cell r="Q47">
            <v>89.068338448893456</v>
          </cell>
        </row>
        <row r="48">
          <cell r="O48">
            <v>5054.5779733042436</v>
          </cell>
          <cell r="Q48">
            <v>89.514105059374117</v>
          </cell>
        </row>
        <row r="49">
          <cell r="O49">
            <v>4987.6240094816185</v>
          </cell>
          <cell r="Q49">
            <v>88.328383089426538</v>
          </cell>
        </row>
        <row r="50">
          <cell r="O50">
            <v>5048.936421843784</v>
          </cell>
          <cell r="Q50">
            <v>89.414195940789625</v>
          </cell>
        </row>
        <row r="51">
          <cell r="O51">
            <v>5223.939966308174</v>
          </cell>
          <cell r="Q51">
            <v>92.513423165631039</v>
          </cell>
        </row>
        <row r="52">
          <cell r="O52">
            <v>5168.2462464026084</v>
          </cell>
          <cell r="Q52">
            <v>91.527114611068342</v>
          </cell>
        </row>
        <row r="53">
          <cell r="O53">
            <v>5156.5214274061527</v>
          </cell>
          <cell r="Q53">
            <v>91.319473798127277</v>
          </cell>
        </row>
        <row r="54">
          <cell r="O54">
            <v>5403.5923727676081</v>
          </cell>
          <cell r="Q54">
            <v>95.694979463884465</v>
          </cell>
        </row>
        <row r="55">
          <cell r="O55">
            <v>5321.3090173990249</v>
          </cell>
          <cell r="Q55">
            <v>94.237781463180511</v>
          </cell>
        </row>
        <row r="56">
          <cell r="O56">
            <v>5335.7896350716337</v>
          </cell>
          <cell r="Q56">
            <v>94.494226123549097</v>
          </cell>
        </row>
        <row r="57">
          <cell r="O57">
            <v>5291.6660170358209</v>
          </cell>
          <cell r="Q57">
            <v>93.712818417244492</v>
          </cell>
        </row>
        <row r="58">
          <cell r="O58">
            <v>5329.8262778258268</v>
          </cell>
          <cell r="Q58">
            <v>94.388617981815599</v>
          </cell>
        </row>
        <row r="59">
          <cell r="O59">
            <v>5392.4722738769424</v>
          </cell>
          <cell r="Q59">
            <v>95.498047948409408</v>
          </cell>
        </row>
        <row r="60">
          <cell r="O60">
            <v>5358.1624286040314</v>
          </cell>
          <cell r="Q60">
            <v>94.890437360433339</v>
          </cell>
        </row>
        <row r="61">
          <cell r="O61">
            <v>5374.7908303459872</v>
          </cell>
          <cell r="Q61">
            <v>95.184918226760914</v>
          </cell>
        </row>
        <row r="62">
          <cell r="O62">
            <v>5358.9351528791067</v>
          </cell>
          <cell r="Q62">
            <v>94.904121929611293</v>
          </cell>
        </row>
        <row r="63">
          <cell r="O63">
            <v>5459.1986321644208</v>
          </cell>
          <cell r="Q63">
            <v>96.679739135590793</v>
          </cell>
        </row>
        <row r="64">
          <cell r="O64">
            <v>5769.6785147262781</v>
          </cell>
          <cell r="Q64">
            <v>102.17818608274433</v>
          </cell>
        </row>
        <row r="65">
          <cell r="O65">
            <v>5610.4643713002379</v>
          </cell>
          <cell r="Q65">
            <v>99.358581431901413</v>
          </cell>
        </row>
        <row r="66">
          <cell r="O66">
            <v>5376.565117169117</v>
          </cell>
          <cell r="Q66">
            <v>95.216339979067428</v>
          </cell>
        </row>
        <row r="67">
          <cell r="O67">
            <v>5379.369355362418</v>
          </cell>
          <cell r="Q67">
            <v>95.266001666664778</v>
          </cell>
        </row>
        <row r="68">
          <cell r="O68">
            <v>5657.3404622896469</v>
          </cell>
          <cell r="Q68">
            <v>100.18873408871278</v>
          </cell>
        </row>
        <row r="69">
          <cell r="O69">
            <v>5345.3831742663915</v>
          </cell>
          <cell r="Q69">
            <v>94.664123013043394</v>
          </cell>
        </row>
        <row r="70">
          <cell r="O70">
            <v>5074.0871641632348</v>
          </cell>
          <cell r="Q70">
            <v>89.859603292737702</v>
          </cell>
        </row>
        <row r="71">
          <cell r="O71">
            <v>5254.1879962166677</v>
          </cell>
          <cell r="Q71">
            <v>93.049100989055333</v>
          </cell>
        </row>
        <row r="72">
          <cell r="O72">
            <v>5169.8767833012735</v>
          </cell>
          <cell r="Q72">
            <v>91.555990622482383</v>
          </cell>
        </row>
        <row r="73">
          <cell r="O73">
            <v>5095.2745892544244</v>
          </cell>
          <cell r="Q73">
            <v>90.234822233976146</v>
          </cell>
        </row>
        <row r="74">
          <cell r="O74">
            <v>5049.3571829070615</v>
          </cell>
          <cell r="Q74">
            <v>89.421647413538096</v>
          </cell>
        </row>
        <row r="75">
          <cell r="O75">
            <v>5311.6789521531655</v>
          </cell>
          <cell r="Q75">
            <v>94.067237715176375</v>
          </cell>
        </row>
        <row r="76">
          <cell r="O76">
            <v>5216.8886203175134</v>
          </cell>
          <cell r="Q76">
            <v>92.388547275071701</v>
          </cell>
        </row>
        <row r="77">
          <cell r="O77">
            <v>5478.8504312303758</v>
          </cell>
          <cell r="Q77">
            <v>97.027762890588008</v>
          </cell>
        </row>
        <row r="78">
          <cell r="O78">
            <v>5575.3339529588502</v>
          </cell>
          <cell r="Q78">
            <v>98.736438896006362</v>
          </cell>
        </row>
        <row r="79">
          <cell r="O79">
            <v>5548.0331116377511</v>
          </cell>
          <cell r="Q79">
            <v>98.252954341779841</v>
          </cell>
        </row>
        <row r="80">
          <cell r="O80">
            <v>6112.770773899445</v>
          </cell>
          <cell r="Q80">
            <v>108.25418227765678</v>
          </cell>
        </row>
        <row r="81">
          <cell r="O81">
            <v>5943.5078820288636</v>
          </cell>
          <cell r="Q81">
            <v>105.2566192040275</v>
          </cell>
        </row>
        <row r="82">
          <cell r="O82">
            <v>6257.80556270121</v>
          </cell>
          <cell r="Q82">
            <v>110.82267748944959</v>
          </cell>
        </row>
        <row r="83">
          <cell r="O83">
            <v>6508.0718478724211</v>
          </cell>
          <cell r="Q83">
            <v>115.25477106124789</v>
          </cell>
        </row>
        <row r="84">
          <cell r="O84">
            <v>6881.7475811010881</v>
          </cell>
          <cell r="Q84">
            <v>121.87238563145173</v>
          </cell>
        </row>
        <row r="85">
          <cell r="O85">
            <v>7086.2485320563874</v>
          </cell>
          <cell r="Q85">
            <v>125.49399750592201</v>
          </cell>
        </row>
        <row r="86">
          <cell r="O86">
            <v>7245.95735517293</v>
          </cell>
          <cell r="Q86">
            <v>128.32236269226766</v>
          </cell>
        </row>
        <row r="87">
          <cell r="O87">
            <v>7650.6369274466406</v>
          </cell>
          <cell r="Q87">
            <v>135.48904009623914</v>
          </cell>
        </row>
        <row r="88">
          <cell r="O88">
            <v>9064.5136407473983</v>
          </cell>
          <cell r="Q88">
            <v>160.52810553826879</v>
          </cell>
        </row>
        <row r="89">
          <cell r="O89">
            <v>9273.7066705542638</v>
          </cell>
          <cell r="Q89">
            <v>164.23281183555423</v>
          </cell>
        </row>
        <row r="90">
          <cell r="O90">
            <v>10014.113346345319</v>
          </cell>
          <cell r="Q90">
            <v>177.34505212810956</v>
          </cell>
        </row>
        <row r="91">
          <cell r="O91">
            <v>10539.993558772825</v>
          </cell>
          <cell r="Q91">
            <v>186.65813362225239</v>
          </cell>
        </row>
        <row r="92">
          <cell r="O92">
            <v>11053.710195530748</v>
          </cell>
          <cell r="Q92">
            <v>195.75580413725211</v>
          </cell>
        </row>
        <row r="93">
          <cell r="O93">
            <v>12008.604858479237</v>
          </cell>
          <cell r="Q93">
            <v>212.66652183341807</v>
          </cell>
        </row>
        <row r="94">
          <cell r="O94">
            <v>12356.328167550131</v>
          </cell>
          <cell r="Q94">
            <v>218.82453165820618</v>
          </cell>
        </row>
        <row r="95">
          <cell r="O95">
            <v>12007.777349295851</v>
          </cell>
          <cell r="Q95">
            <v>212.65186705029464</v>
          </cell>
        </row>
        <row r="96">
          <cell r="O96">
            <v>12445.284005887966</v>
          </cell>
          <cell r="Q96">
            <v>220.39989607056134</v>
          </cell>
        </row>
        <row r="97">
          <cell r="O97">
            <v>13263.334259307238</v>
          </cell>
          <cell r="Q97">
            <v>234.88716616811823</v>
          </cell>
        </row>
        <row r="98">
          <cell r="O98">
            <v>14162.093860571527</v>
          </cell>
          <cell r="Q98">
            <v>250.80375936256459</v>
          </cell>
        </row>
        <row r="99">
          <cell r="O99">
            <v>13588.728346284099</v>
          </cell>
          <cell r="Q99">
            <v>240.64973638489639</v>
          </cell>
        </row>
        <row r="100">
          <cell r="O100">
            <v>14127.353417730938</v>
          </cell>
          <cell r="Q100">
            <v>250.1885231021555</v>
          </cell>
        </row>
        <row r="101">
          <cell r="O101">
            <v>14008.362600952651</v>
          </cell>
          <cell r="Q101">
            <v>248.0812539037284</v>
          </cell>
        </row>
        <row r="102">
          <cell r="O102">
            <v>14307.395333161365</v>
          </cell>
          <cell r="Q102">
            <v>253.37697741388016</v>
          </cell>
        </row>
        <row r="103">
          <cell r="O103">
            <v>14368.385822597944</v>
          </cell>
          <cell r="Q103">
            <v>254.45708916759787</v>
          </cell>
        </row>
        <row r="104">
          <cell r="O104">
            <v>15578.979106469877</v>
          </cell>
          <cell r="Q104">
            <v>275.89610444622565</v>
          </cell>
        </row>
        <row r="105">
          <cell r="O105">
            <v>16070.094408959469</v>
          </cell>
          <cell r="Q105">
            <v>284.59351637962612</v>
          </cell>
        </row>
        <row r="106">
          <cell r="O106">
            <v>17674.778056405943</v>
          </cell>
          <cell r="Q106">
            <v>313.01167935252471</v>
          </cell>
        </row>
        <row r="107">
          <cell r="O107">
            <v>18010.230907640696</v>
          </cell>
          <cell r="Q107">
            <v>318.95238536724753</v>
          </cell>
        </row>
        <row r="108">
          <cell r="O108">
            <v>19349.583803501373</v>
          </cell>
          <cell r="Q108">
            <v>342.67167043216375</v>
          </cell>
        </row>
        <row r="109">
          <cell r="O109">
            <v>18744.280298432903</v>
          </cell>
          <cell r="Q109">
            <v>331.9520412501281</v>
          </cell>
        </row>
        <row r="110">
          <cell r="O110">
            <v>19041.039381475748</v>
          </cell>
          <cell r="Q110">
            <v>337.20749954498865</v>
          </cell>
        </row>
        <row r="111">
          <cell r="O111">
            <v>19691.322638855061</v>
          </cell>
          <cell r="Q111">
            <v>348.7236981528323</v>
          </cell>
        </row>
        <row r="112">
          <cell r="O112">
            <v>19912.757613523165</v>
          </cell>
          <cell r="Q112">
            <v>352.64520330933556</v>
          </cell>
        </row>
        <row r="113">
          <cell r="O113">
            <v>20694.147562935654</v>
          </cell>
          <cell r="Q113">
            <v>366.48323734372292</v>
          </cell>
        </row>
        <row r="114">
          <cell r="O114">
            <v>19560.73790743206</v>
          </cell>
          <cell r="Q114">
            <v>346.41110639354304</v>
          </cell>
        </row>
        <row r="115">
          <cell r="O115">
            <v>18666.296874406082</v>
          </cell>
          <cell r="Q115">
            <v>330.57099293153567</v>
          </cell>
        </row>
        <row r="116">
          <cell r="O116">
            <v>16881.947920368006</v>
          </cell>
          <cell r="Q116">
            <v>298.97104520534896</v>
          </cell>
        </row>
        <row r="117">
          <cell r="O117">
            <v>15647.607325767411</v>
          </cell>
          <cell r="Q117">
            <v>277.11147666220143</v>
          </cell>
        </row>
        <row r="118">
          <cell r="O118">
            <v>13334.467385249589</v>
          </cell>
          <cell r="Q118">
            <v>236.14689905629106</v>
          </cell>
        </row>
        <row r="119">
          <cell r="O119">
            <v>12661.982774316804</v>
          </cell>
          <cell r="Q119">
            <v>224.23752532978426</v>
          </cell>
        </row>
        <row r="120">
          <cell r="O120">
            <v>12459.30999992348</v>
          </cell>
          <cell r="Q120">
            <v>220.64828956855229</v>
          </cell>
        </row>
        <row r="121">
          <cell r="O121">
            <v>12285.17196568436</v>
          </cell>
          <cell r="Q121">
            <v>217.56439010670988</v>
          </cell>
        </row>
        <row r="122">
          <cell r="O122">
            <v>12221.910928233716</v>
          </cell>
          <cell r="Q122">
            <v>216.44406805758337</v>
          </cell>
        </row>
        <row r="123">
          <cell r="O123">
            <v>12274.541841223778</v>
          </cell>
          <cell r="Q123">
            <v>217.37613579887562</v>
          </cell>
        </row>
        <row r="124">
          <cell r="O124">
            <v>12011.409394739952</v>
          </cell>
          <cell r="Q124">
            <v>212.71618879964359</v>
          </cell>
        </row>
        <row r="125">
          <cell r="O125">
            <v>11864.39268121635</v>
          </cell>
          <cell r="Q125">
            <v>210.11259466985857</v>
          </cell>
        </row>
        <row r="126">
          <cell r="O126">
            <v>11556.234681558411</v>
          </cell>
          <cell r="Q126">
            <v>204.65526713391893</v>
          </cell>
        </row>
        <row r="127">
          <cell r="O127">
            <v>11276.346946162574</v>
          </cell>
          <cell r="Q127">
            <v>199.69859215860436</v>
          </cell>
        </row>
        <row r="128">
          <cell r="O128">
            <v>10955.377870405477</v>
          </cell>
          <cell r="Q128">
            <v>194.01438672743382</v>
          </cell>
        </row>
        <row r="129">
          <cell r="O129">
            <v>10040.502880679876</v>
          </cell>
          <cell r="Q129">
            <v>177.81239788108195</v>
          </cell>
        </row>
      </sheetData>
      <sheetData sheetId="16">
        <row r="3">
          <cell r="K3">
            <v>6596.1136081259865</v>
          </cell>
          <cell r="M3">
            <v>100</v>
          </cell>
        </row>
        <row r="4">
          <cell r="K4">
            <v>6647.8860871760862</v>
          </cell>
          <cell r="M4">
            <v>100.78489368324887</v>
          </cell>
        </row>
        <row r="5">
          <cell r="K5">
            <v>6705.5924087737258</v>
          </cell>
          <cell r="M5">
            <v>101.65974704427268</v>
          </cell>
        </row>
        <row r="6">
          <cell r="K6">
            <v>6716.2155202235472</v>
          </cell>
          <cell r="M6">
            <v>101.82079811284031</v>
          </cell>
        </row>
        <row r="7">
          <cell r="K7">
            <v>6369.3122452761236</v>
          </cell>
          <cell r="M7">
            <v>96.561591016709315</v>
          </cell>
        </row>
        <row r="8">
          <cell r="K8">
            <v>6245.1781059443019</v>
          </cell>
          <cell r="M8">
            <v>94.679662555396945</v>
          </cell>
        </row>
        <row r="9">
          <cell r="K9">
            <v>6502.4793636993627</v>
          </cell>
          <cell r="M9">
            <v>98.580463436662569</v>
          </cell>
        </row>
        <row r="10">
          <cell r="K10">
            <v>6368.556781589723</v>
          </cell>
          <cell r="M10">
            <v>96.550137853054437</v>
          </cell>
        </row>
        <row r="11">
          <cell r="K11">
            <v>6084.1568978889572</v>
          </cell>
          <cell r="M11">
            <v>92.238509815744663</v>
          </cell>
        </row>
        <row r="12">
          <cell r="K12">
            <v>6254.5633810888012</v>
          </cell>
          <cell r="M12">
            <v>94.821947478035895</v>
          </cell>
        </row>
        <row r="13">
          <cell r="K13">
            <v>5892.5935009875047</v>
          </cell>
          <cell r="M13">
            <v>89.33432398326508</v>
          </cell>
        </row>
        <row r="14">
          <cell r="K14">
            <v>5981.1472532441003</v>
          </cell>
          <cell r="M14">
            <v>90.676838038018516</v>
          </cell>
        </row>
        <row r="15">
          <cell r="K15">
            <v>5812.1808638019875</v>
          </cell>
          <cell r="M15">
            <v>88.115232834100297</v>
          </cell>
        </row>
        <row r="16">
          <cell r="K16">
            <v>5775.6321385129941</v>
          </cell>
          <cell r="M16">
            <v>87.561137991889467</v>
          </cell>
        </row>
        <row r="17">
          <cell r="K17">
            <v>5921.271396061893</v>
          </cell>
          <cell r="M17">
            <v>89.769093557868203</v>
          </cell>
        </row>
        <row r="18">
          <cell r="K18">
            <v>5926.5968543137506</v>
          </cell>
          <cell r="M18">
            <v>89.849829860610129</v>
          </cell>
        </row>
        <row r="19">
          <cell r="K19">
            <v>5794.4671533944775</v>
          </cell>
          <cell r="M19">
            <v>87.84668514890447</v>
          </cell>
        </row>
        <row r="20">
          <cell r="K20">
            <v>5771.3187385342253</v>
          </cell>
          <cell r="M20">
            <v>87.495744940237728</v>
          </cell>
        </row>
        <row r="21">
          <cell r="K21">
            <v>6250.2050797039483</v>
          </cell>
          <cell r="M21">
            <v>94.755873701206397</v>
          </cell>
        </row>
        <row r="22">
          <cell r="K22">
            <v>5892.1060059776373</v>
          </cell>
          <cell r="M22">
            <v>89.326933343278725</v>
          </cell>
        </row>
        <row r="23">
          <cell r="K23">
            <v>6035.2314198070726</v>
          </cell>
          <cell r="M23">
            <v>91.496777926505942</v>
          </cell>
        </row>
        <row r="24">
          <cell r="K24">
            <v>6021.8176183839951</v>
          </cell>
          <cell r="M24">
            <v>91.293418763520151</v>
          </cell>
        </row>
        <row r="25">
          <cell r="K25">
            <v>5990.6444853704015</v>
          </cell>
          <cell r="M25">
            <v>90.820820278024229</v>
          </cell>
        </row>
        <row r="26">
          <cell r="K26">
            <v>6126.3406329037389</v>
          </cell>
          <cell r="M26">
            <v>92.878033897968081</v>
          </cell>
        </row>
        <row r="27">
          <cell r="K27">
            <v>6184.4101112340431</v>
          </cell>
          <cell r="M27">
            <v>93.758392875696515</v>
          </cell>
        </row>
        <row r="28">
          <cell r="K28">
            <v>5996.637596751907</v>
          </cell>
          <cell r="M28">
            <v>90.911678497538858</v>
          </cell>
        </row>
        <row r="29">
          <cell r="K29">
            <v>6390.9016818733999</v>
          </cell>
          <cell r="M29">
            <v>96.888896425316588</v>
          </cell>
        </row>
        <row r="30">
          <cell r="K30">
            <v>6096.9822999801854</v>
          </cell>
          <cell r="M30">
            <v>92.432948584589212</v>
          </cell>
        </row>
        <row r="31">
          <cell r="K31">
            <v>6165.7847869425032</v>
          </cell>
          <cell r="M31">
            <v>93.476024720778824</v>
          </cell>
        </row>
        <row r="32">
          <cell r="K32">
            <v>6540.4960822629282</v>
          </cell>
          <cell r="M32">
            <v>99.15681370626271</v>
          </cell>
        </row>
        <row r="33">
          <cell r="K33">
            <v>6321.3073376759185</v>
          </cell>
          <cell r="M33">
            <v>95.833815383174652</v>
          </cell>
        </row>
        <row r="34">
          <cell r="K34">
            <v>6510.5760491259498</v>
          </cell>
          <cell r="M34">
            <v>98.7032127691879</v>
          </cell>
        </row>
        <row r="35">
          <cell r="K35">
            <v>6271.3669940542441</v>
          </cell>
          <cell r="M35">
            <v>95.076697683440813</v>
          </cell>
        </row>
        <row r="36">
          <cell r="K36">
            <v>6429.4596638912308</v>
          </cell>
          <cell r="M36">
            <v>97.473452488303892</v>
          </cell>
        </row>
        <row r="37">
          <cell r="K37">
            <v>6433.7367896670421</v>
          </cell>
          <cell r="M37">
            <v>97.538295606993387</v>
          </cell>
        </row>
        <row r="38">
          <cell r="K38">
            <v>6495.5507855826818</v>
          </cell>
          <cell r="M38">
            <v>98.475423127651752</v>
          </cell>
        </row>
        <row r="39">
          <cell r="K39">
            <v>6519.5212613072217</v>
          </cell>
          <cell r="M39">
            <v>98.838826142648486</v>
          </cell>
        </row>
        <row r="40">
          <cell r="K40">
            <v>6865.8244571926189</v>
          </cell>
          <cell r="M40">
            <v>104.08893577476238</v>
          </cell>
        </row>
        <row r="41">
          <cell r="K41">
            <v>7090.3336600176744</v>
          </cell>
          <cell r="M41">
            <v>107.49259459817128</v>
          </cell>
        </row>
        <row r="42">
          <cell r="K42">
            <v>6830.9841251744674</v>
          </cell>
          <cell r="M42">
            <v>103.56074093022194</v>
          </cell>
        </row>
        <row r="43">
          <cell r="K43">
            <v>6694.446471206451</v>
          </cell>
          <cell r="M43">
            <v>101.49076970049947</v>
          </cell>
        </row>
        <row r="44">
          <cell r="K44">
            <v>7034.7976040321955</v>
          </cell>
          <cell r="M44">
            <v>106.65064342381518</v>
          </cell>
        </row>
        <row r="45">
          <cell r="K45">
            <v>6905.5178539781282</v>
          </cell>
          <cell r="M45">
            <v>104.69070522786289</v>
          </cell>
        </row>
        <row r="46">
          <cell r="K46">
            <v>6939.4331644507183</v>
          </cell>
          <cell r="M46">
            <v>105.20487633660197</v>
          </cell>
        </row>
        <row r="47">
          <cell r="K47">
            <v>7088.5439794273043</v>
          </cell>
          <cell r="M47">
            <v>107.46546224878048</v>
          </cell>
        </row>
        <row r="48">
          <cell r="K48">
            <v>6935.1926289922121</v>
          </cell>
          <cell r="M48">
            <v>105.14058794330805</v>
          </cell>
        </row>
        <row r="49">
          <cell r="K49">
            <v>7258.3231062441255</v>
          </cell>
          <cell r="M49">
            <v>110.03938891080256</v>
          </cell>
        </row>
        <row r="50">
          <cell r="K50">
            <v>7334.3070242485583</v>
          </cell>
          <cell r="M50">
            <v>111.19133871819862</v>
          </cell>
        </row>
        <row r="51">
          <cell r="K51">
            <v>6867.7325043871915</v>
          </cell>
          <cell r="M51">
            <v>104.11786261423072</v>
          </cell>
        </row>
        <row r="52">
          <cell r="K52">
            <v>7289.9747690902004</v>
          </cell>
          <cell r="M52">
            <v>110.51924212023003</v>
          </cell>
        </row>
        <row r="53">
          <cell r="K53">
            <v>7215.7080168610401</v>
          </cell>
          <cell r="M53">
            <v>109.39332530555194</v>
          </cell>
        </row>
        <row r="54">
          <cell r="K54">
            <v>6802.5386363059843</v>
          </cell>
          <cell r="M54">
            <v>103.12949473650204</v>
          </cell>
        </row>
        <row r="55">
          <cell r="K55">
            <v>7158.7219161958301</v>
          </cell>
          <cell r="M55">
            <v>108.52939081244365</v>
          </cell>
        </row>
        <row r="56">
          <cell r="K56">
            <v>6744.2317874305318</v>
          </cell>
          <cell r="M56">
            <v>102.24553711631154</v>
          </cell>
        </row>
        <row r="57">
          <cell r="K57">
            <v>7122.2216340288105</v>
          </cell>
          <cell r="M57">
            <v>107.97603038939009</v>
          </cell>
        </row>
        <row r="58">
          <cell r="K58">
            <v>6840.0539505518627</v>
          </cell>
          <cell r="M58">
            <v>103.6982434948567</v>
          </cell>
        </row>
        <row r="59">
          <cell r="K59">
            <v>6976.168915746639</v>
          </cell>
          <cell r="M59">
            <v>105.76180657580623</v>
          </cell>
        </row>
        <row r="60">
          <cell r="K60">
            <v>6774.9855590701663</v>
          </cell>
          <cell r="M60">
            <v>102.71177789787946</v>
          </cell>
        </row>
        <row r="61">
          <cell r="K61">
            <v>7001.7366373263449</v>
          </cell>
          <cell r="M61">
            <v>106.14942454448718</v>
          </cell>
        </row>
        <row r="62">
          <cell r="K62">
            <v>7095.5162910559993</v>
          </cell>
          <cell r="M62">
            <v>107.57116557717836</v>
          </cell>
        </row>
        <row r="63">
          <cell r="K63">
            <v>6995.6998428809911</v>
          </cell>
          <cell r="M63">
            <v>106.057904070402</v>
          </cell>
        </row>
        <row r="64">
          <cell r="K64">
            <v>6949.6240936427257</v>
          </cell>
          <cell r="M64">
            <v>105.35937533097122</v>
          </cell>
        </row>
        <row r="65">
          <cell r="K65">
            <v>6664.4289073433984</v>
          </cell>
          <cell r="M65">
            <v>101.03569015447599</v>
          </cell>
        </row>
        <row r="66">
          <cell r="K66">
            <v>6936.5700027990188</v>
          </cell>
          <cell r="M66">
            <v>105.16146953948173</v>
          </cell>
        </row>
        <row r="67">
          <cell r="K67">
            <v>7112.8195841967581</v>
          </cell>
          <cell r="M67">
            <v>107.83349115506779</v>
          </cell>
        </row>
        <row r="68">
          <cell r="K68">
            <v>7060.788501125724</v>
          </cell>
          <cell r="M68">
            <v>107.0446769204716</v>
          </cell>
        </row>
        <row r="69">
          <cell r="K69">
            <v>6937.0550178095982</v>
          </cell>
          <cell r="M69">
            <v>105.16882258158189</v>
          </cell>
        </row>
        <row r="70">
          <cell r="K70">
            <v>6938.0122008368307</v>
          </cell>
          <cell r="M70">
            <v>105.18333389967158</v>
          </cell>
        </row>
        <row r="71">
          <cell r="K71">
            <v>7021.0321654488334</v>
          </cell>
          <cell r="M71">
            <v>106.44195328593757</v>
          </cell>
        </row>
        <row r="72">
          <cell r="K72">
            <v>6973.0167693936701</v>
          </cell>
          <cell r="M72">
            <v>105.71401864278631</v>
          </cell>
        </row>
        <row r="73">
          <cell r="K73">
            <v>6761.2896488010865</v>
          </cell>
          <cell r="M73">
            <v>102.50414184000127</v>
          </cell>
        </row>
        <row r="74">
          <cell r="K74">
            <v>6780.4950777643908</v>
          </cell>
          <cell r="M74">
            <v>102.79530463834429</v>
          </cell>
        </row>
        <row r="75">
          <cell r="K75">
            <v>7224.2756710805743</v>
          </cell>
          <cell r="M75">
            <v>109.52321473330497</v>
          </cell>
        </row>
        <row r="76">
          <cell r="K76">
            <v>7314.3672686692025</v>
          </cell>
          <cell r="M76">
            <v>110.88904320353691</v>
          </cell>
        </row>
        <row r="77">
          <cell r="K77">
            <v>7462.0938601907474</v>
          </cell>
          <cell r="M77">
            <v>113.12864367584466</v>
          </cell>
        </row>
        <row r="78">
          <cell r="K78">
            <v>7467.3939709392162</v>
          </cell>
          <cell r="M78">
            <v>113.20899569922308</v>
          </cell>
        </row>
        <row r="79">
          <cell r="K79">
            <v>7399.0461729186254</v>
          </cell>
          <cell r="M79">
            <v>112.17281284851549</v>
          </cell>
        </row>
        <row r="80">
          <cell r="K80">
            <v>7697.7819954909137</v>
          </cell>
          <cell r="M80">
            <v>116.70178006042441</v>
          </cell>
        </row>
        <row r="81">
          <cell r="K81">
            <v>7848.8940014363561</v>
          </cell>
          <cell r="M81">
            <v>118.9927049128903</v>
          </cell>
        </row>
        <row r="82">
          <cell r="K82">
            <v>8009.9936337056315</v>
          </cell>
          <cell r="M82">
            <v>121.43504659831565</v>
          </cell>
        </row>
        <row r="83">
          <cell r="K83">
            <v>8170.556814112847</v>
          </cell>
          <cell r="M83">
            <v>123.86925543622002</v>
          </cell>
        </row>
        <row r="84">
          <cell r="K84">
            <v>8592.017789902462</v>
          </cell>
          <cell r="M84">
            <v>130.2587902566998</v>
          </cell>
        </row>
        <row r="85">
          <cell r="K85">
            <v>8830.8132033361253</v>
          </cell>
          <cell r="M85">
            <v>133.87903435224544</v>
          </cell>
        </row>
        <row r="86">
          <cell r="K86">
            <v>9291.399007315882</v>
          </cell>
          <cell r="M86">
            <v>140.8617188744214</v>
          </cell>
        </row>
        <row r="87">
          <cell r="K87">
            <v>10385.539692328104</v>
          </cell>
          <cell r="M87">
            <v>157.44937563740245</v>
          </cell>
        </row>
        <row r="88">
          <cell r="K88">
            <v>10944.196967856864</v>
          </cell>
          <cell r="M88">
            <v>165.91886704883797</v>
          </cell>
        </row>
        <row r="89">
          <cell r="K89">
            <v>12214.038780570623</v>
          </cell>
          <cell r="M89">
            <v>185.17023062676961</v>
          </cell>
        </row>
        <row r="90">
          <cell r="K90">
            <v>12956.394546790152</v>
          </cell>
          <cell r="M90">
            <v>196.42467241359685</v>
          </cell>
        </row>
        <row r="91">
          <cell r="K91">
            <v>13906.499493671803</v>
          </cell>
          <cell r="M91">
            <v>210.82868367427591</v>
          </cell>
        </row>
        <row r="92">
          <cell r="K92">
            <v>14602.167369594952</v>
          </cell>
          <cell r="M92">
            <v>221.37531639245907</v>
          </cell>
        </row>
        <row r="93">
          <cell r="K93">
            <v>16103.345489442763</v>
          </cell>
          <cell r="M93">
            <v>244.13384071500042</v>
          </cell>
        </row>
        <row r="94">
          <cell r="K94">
            <v>18074.718329848834</v>
          </cell>
          <cell r="M94">
            <v>274.02072498542088</v>
          </cell>
        </row>
        <row r="95">
          <cell r="K95">
            <v>16837.524483440906</v>
          </cell>
          <cell r="M95">
            <v>255.26431901806788</v>
          </cell>
        </row>
        <row r="96">
          <cell r="K96">
            <v>16946.061933346995</v>
          </cell>
          <cell r="M96">
            <v>256.90979476870348</v>
          </cell>
        </row>
        <row r="97">
          <cell r="K97">
            <v>17637.304569775064</v>
          </cell>
          <cell r="M97">
            <v>267.38933889869702</v>
          </cell>
        </row>
        <row r="98">
          <cell r="K98">
            <v>18873.610751598149</v>
          </cell>
          <cell r="M98">
            <v>286.13228747829748</v>
          </cell>
        </row>
        <row r="99">
          <cell r="K99">
            <v>17549.427568199739</v>
          </cell>
          <cell r="M99">
            <v>266.05708468362303</v>
          </cell>
        </row>
        <row r="100">
          <cell r="K100">
            <v>17558.36060012702</v>
          </cell>
          <cell r="M100">
            <v>266.19251339904531</v>
          </cell>
        </row>
        <row r="101">
          <cell r="K101">
            <v>18242.269785609373</v>
          </cell>
          <cell r="M101">
            <v>276.56087916884985</v>
          </cell>
        </row>
        <row r="102">
          <cell r="K102">
            <v>18864.966188517137</v>
          </cell>
          <cell r="M102">
            <v>286.0012320781849</v>
          </cell>
        </row>
        <row r="103">
          <cell r="K103">
            <v>19639.514643185776</v>
          </cell>
          <cell r="M103">
            <v>297.74372926189687</v>
          </cell>
        </row>
        <row r="104">
          <cell r="K104">
            <v>19105.27706403891</v>
          </cell>
          <cell r="M104">
            <v>289.64445124933025</v>
          </cell>
        </row>
        <row r="105">
          <cell r="K105">
            <v>20149.613796975453</v>
          </cell>
          <cell r="M105">
            <v>305.47705806874563</v>
          </cell>
        </row>
        <row r="106">
          <cell r="K106">
            <v>20088.285397223131</v>
          </cell>
          <cell r="M106">
            <v>304.54729240072004</v>
          </cell>
        </row>
        <row r="107">
          <cell r="K107">
            <v>20373.742003275212</v>
          </cell>
          <cell r="M107">
            <v>308.87494081630246</v>
          </cell>
        </row>
        <row r="108">
          <cell r="K108">
            <v>19804.932592517653</v>
          </cell>
          <cell r="M108">
            <v>300.25153854413992</v>
          </cell>
        </row>
        <row r="109">
          <cell r="K109">
            <v>20275.371069467838</v>
          </cell>
          <cell r="M109">
            <v>307.38359394674296</v>
          </cell>
        </row>
        <row r="110">
          <cell r="K110">
            <v>20393.009511321783</v>
          </cell>
          <cell r="M110">
            <v>309.16704476100762</v>
          </cell>
        </row>
        <row r="111">
          <cell r="K111">
            <v>20194.654831304455</v>
          </cell>
          <cell r="M111">
            <v>306.15990007246</v>
          </cell>
        </row>
        <row r="112">
          <cell r="K112">
            <v>20386.511388346888</v>
          </cell>
          <cell r="M112">
            <v>309.06853034235223</v>
          </cell>
        </row>
        <row r="113">
          <cell r="K113">
            <v>20730.92946405401</v>
          </cell>
          <cell r="M113">
            <v>314.29006071870629</v>
          </cell>
        </row>
        <row r="114">
          <cell r="K114">
            <v>21012.200605886108</v>
          </cell>
          <cell r="M114">
            <v>318.55425564533078</v>
          </cell>
        </row>
        <row r="115">
          <cell r="K115">
            <v>21379.076788573046</v>
          </cell>
          <cell r="M115">
            <v>324.11626085753591</v>
          </cell>
        </row>
        <row r="116">
          <cell r="K116">
            <v>19907.018165510868</v>
          </cell>
          <cell r="M116">
            <v>301.79920098687666</v>
          </cell>
        </row>
        <row r="117">
          <cell r="K117">
            <v>19614.61632432208</v>
          </cell>
          <cell r="M117">
            <v>297.36625973449179</v>
          </cell>
        </row>
        <row r="118">
          <cell r="K118">
            <v>19199.202180263484</v>
          </cell>
          <cell r="M118">
            <v>291.06839755778776</v>
          </cell>
        </row>
        <row r="119">
          <cell r="K119">
            <v>18671.419529262741</v>
          </cell>
          <cell r="M119">
            <v>283.06697911116567</v>
          </cell>
        </row>
        <row r="120">
          <cell r="K120">
            <v>18410.055245052754</v>
          </cell>
          <cell r="M120">
            <v>279.10458095161903</v>
          </cell>
        </row>
        <row r="121">
          <cell r="K121">
            <v>17037.694993379526</v>
          </cell>
          <cell r="M121">
            <v>258.29899249142989</v>
          </cell>
        </row>
        <row r="122">
          <cell r="K122">
            <v>16364.622986452159</v>
          </cell>
          <cell r="M122">
            <v>248.09492314219693</v>
          </cell>
        </row>
        <row r="123">
          <cell r="K123">
            <v>16162.198183227829</v>
          </cell>
          <cell r="M123">
            <v>245.02607358546771</v>
          </cell>
        </row>
        <row r="124">
          <cell r="K124">
            <v>15950.726493470107</v>
          </cell>
          <cell r="M124">
            <v>241.82006922712551</v>
          </cell>
        </row>
        <row r="125">
          <cell r="K125">
            <v>15225.734727854546</v>
          </cell>
          <cell r="M125">
            <v>230.82887337018306</v>
          </cell>
        </row>
        <row r="126">
          <cell r="K126">
            <v>14193.708499871005</v>
          </cell>
          <cell r="M126">
            <v>215.18289925123895</v>
          </cell>
        </row>
        <row r="127">
          <cell r="K127">
            <v>13595.414434495866</v>
          </cell>
          <cell r="M127">
            <v>206.11249657293945</v>
          </cell>
        </row>
        <row r="128">
          <cell r="K128">
            <v>13365.713576675073</v>
          </cell>
          <cell r="M128">
            <v>202.63012996333742</v>
          </cell>
        </row>
        <row r="129">
          <cell r="K129">
            <v>12681.386784082864</v>
          </cell>
          <cell r="M129">
            <v>192.25543308502469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9:K24" totalsRowShown="0">
  <autoFilter ref="F19:K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:"/>
    <tableColumn id="2" xr3:uid="{00000000-0010-0000-0000-000002000000}" name="1M" dataDxfId="4">
      <calculatedColumnFormula>(INDEX(B3:B10000,COUNT(B3:B10000))-INDEX(B3:B10000,COUNT(B3:B10000)-1))/INDEX(B3:B10000,COUNT(B3:B10000)-1)</calculatedColumnFormula>
    </tableColumn>
    <tableColumn id="3" xr3:uid="{00000000-0010-0000-0000-000003000000}" name="Y-O-Y" dataDxfId="3">
      <calculatedColumnFormula>(INDEX(B3:B10000,COUNT(B3:B10000))-INDEX(B3:B10000,COUNT(B3:B10000)-12))/INDEX(B3:B10000,COUNT(B3:B10000)-12)</calculatedColumnFormula>
    </tableColumn>
    <tableColumn id="4" xr3:uid="{00000000-0010-0000-0000-000004000000}" name="YTD" dataDxfId="2">
      <calculatedColumnFormula>(INDEX(B3:B10000,COUNT(B3:B10000))-$B$28)/$B$28</calculatedColumnFormula>
    </tableColumn>
    <tableColumn id="5" xr3:uid="{00000000-0010-0000-0000-000005000000}" name="Today" dataDxfId="1">
      <calculatedColumnFormula>INDEX(B3:B10000,COUNT(B3:B10000))</calculatedColumnFormula>
    </tableColumn>
    <tableColumn id="6" xr3:uid="{00000000-0010-0000-0000-000006000000}" name="Last" dataDxfId="0">
      <calculatedColumnFormula>INDEX(B3:B10000,COUNT(B3:B10000)-1)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30"/>
  <sheetViews>
    <sheetView tabSelected="1" workbookViewId="0">
      <selection activeCell="B30" sqref="B30"/>
    </sheetView>
  </sheetViews>
  <sheetFormatPr defaultColWidth="11" defaultRowHeight="15.95"/>
  <cols>
    <col min="1" max="1" width="33.125" bestFit="1" customWidth="1"/>
  </cols>
  <sheetData>
    <row r="1" spans="1:2" s="2" customFormat="1">
      <c r="A1" s="1" t="s">
        <v>0</v>
      </c>
    </row>
    <row r="2" spans="1:2" s="3" customFormat="1" ht="17.100000000000001" thickBot="1">
      <c r="B2" s="4"/>
    </row>
    <row r="4" spans="1:2">
      <c r="A4" t="s">
        <v>1</v>
      </c>
      <c r="B4" s="22">
        <f>'Fig. 2'!G20</f>
        <v>-7.3007258417024837E-2</v>
      </c>
    </row>
    <row r="5" spans="1:2">
      <c r="B5" s="9"/>
    </row>
    <row r="6" spans="1:2">
      <c r="B6" s="6"/>
    </row>
    <row r="7" spans="1:2">
      <c r="A7" t="s">
        <v>2</v>
      </c>
    </row>
    <row r="8" spans="1:2">
      <c r="A8" t="s">
        <v>3</v>
      </c>
      <c r="B8" s="8">
        <f>INDEX(Carbonate!F2:F10000,COUNT(Carbonate!F2:F10000))</f>
        <v>10040.502880679876</v>
      </c>
    </row>
    <row r="9" spans="1:2">
      <c r="A9" t="s">
        <v>4</v>
      </c>
      <c r="B9" s="8">
        <f>INDEX(Carbonate!F2:F10000,COUNT(Carbonate!F2:F10000)-1)</f>
        <v>10955.377870405477</v>
      </c>
    </row>
    <row r="10" spans="1:2">
      <c r="A10" t="s">
        <v>5</v>
      </c>
      <c r="B10" s="16">
        <f>(B8-B9)/B9</f>
        <v>-8.3509213515767053E-2</v>
      </c>
    </row>
    <row r="11" spans="1:2">
      <c r="B11" s="6"/>
    </row>
    <row r="12" spans="1:2">
      <c r="A12" t="s">
        <v>6</v>
      </c>
    </row>
    <row r="13" spans="1:2">
      <c r="A13" t="s">
        <v>3</v>
      </c>
      <c r="B13" s="8">
        <f>INDEX(Hydroxide!F2:F10000,COUNT(Hydroxide!F2:F10000))</f>
        <v>12681.386784082864</v>
      </c>
    </row>
    <row r="14" spans="1:2">
      <c r="A14" t="s">
        <v>4</v>
      </c>
      <c r="B14" s="8">
        <f>INDEX(Hydroxide!F2:F10000,COUNT(Hydroxide!F2:F10000)-1)</f>
        <v>13365.713576675073</v>
      </c>
    </row>
    <row r="15" spans="1:2">
      <c r="A15" t="s">
        <v>5</v>
      </c>
      <c r="B15" s="16">
        <f>(B13-B14)/B14</f>
        <v>-5.1200168899807073E-2</v>
      </c>
    </row>
    <row r="17" spans="1:2">
      <c r="A17" t="s">
        <v>7</v>
      </c>
    </row>
    <row r="18" spans="1:2">
      <c r="A18" t="s">
        <v>3</v>
      </c>
      <c r="B18" s="8">
        <f>INDEX(Spodumene!D2:D10000,COUNT(Spodumene!D2:D10000))</f>
        <v>585</v>
      </c>
    </row>
    <row r="19" spans="1:2">
      <c r="A19" t="s">
        <v>4</v>
      </c>
      <c r="B19" s="8">
        <f>INDEX(Spodumene!D2:D10000,COUNT(Spodumene!D2:D10000)-1)</f>
        <v>615</v>
      </c>
    </row>
    <row r="20" spans="1:2">
      <c r="A20" t="s">
        <v>5</v>
      </c>
      <c r="B20" s="16">
        <f>(B18-B19)/B19</f>
        <v>-4.878048780487805E-2</v>
      </c>
    </row>
    <row r="30" spans="1:2">
      <c r="B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K39"/>
  <sheetViews>
    <sheetView topLeftCell="A7" workbookViewId="0">
      <selection activeCell="I25" sqref="I25"/>
    </sheetView>
  </sheetViews>
  <sheetFormatPr defaultColWidth="11" defaultRowHeight="15.95"/>
  <cols>
    <col min="1" max="1" width="10.875" style="12"/>
  </cols>
  <sheetData>
    <row r="1" spans="1:4" s="2" customFormat="1">
      <c r="A1" s="10" t="s">
        <v>9</v>
      </c>
    </row>
    <row r="2" spans="1:4" s="3" customFormat="1" ht="17.100000000000001" thickBot="1">
      <c r="A2" s="11"/>
      <c r="B2" s="4" t="s">
        <v>10</v>
      </c>
      <c r="C2" s="3" t="s">
        <v>11</v>
      </c>
      <c r="D2" s="3" t="s">
        <v>12</v>
      </c>
    </row>
    <row r="3" spans="1:4">
      <c r="A3" s="12">
        <f>INDEX('Lithium Index'!A3:A10000,COUNT('Lithium Index'!A3:A10000)-36)</f>
        <v>42552</v>
      </c>
      <c r="B3">
        <f>INDEX('Lithium Index'!B3:B10000,COUNT('Lithium Index'!B3:B10000)-36)</f>
        <v>217.05583071549839</v>
      </c>
      <c r="C3">
        <f>INDEX('Lithium Index'!C3:C10000,COUNT('Lithium Index'!C3:C10000)-36)</f>
        <v>212.66652183341807</v>
      </c>
      <c r="D3">
        <f>INDEX('Lithium Index'!D3:D10000,COUNT('Lithium Index'!D3:D10000)-36)</f>
        <v>244.13384071500042</v>
      </c>
    </row>
    <row r="4" spans="1:4">
      <c r="A4" s="12">
        <f>INDEX('Lithium Index'!A4:A10001,COUNT('Lithium Index'!A4:A10001)-35)</f>
        <v>42583</v>
      </c>
      <c r="B4">
        <f>INDEX('Lithium Index'!B4:B10001,COUNT('Lithium Index'!B4:B10001)-35)</f>
        <v>229.07331121244653</v>
      </c>
      <c r="C4">
        <f>INDEX('Lithium Index'!C4:C10001,COUNT('Lithium Index'!C4:C10001)-35)</f>
        <v>218.82453165820618</v>
      </c>
      <c r="D4">
        <f>INDEX('Lithium Index'!D4:D10001,COUNT('Lithium Index'!D4:D10001)-35)</f>
        <v>274.02072498542088</v>
      </c>
    </row>
    <row r="5" spans="1:4">
      <c r="A5" s="12">
        <f>INDEX('Lithium Index'!A5:A10002,COUNT('Lithium Index'!A5:A10002)-34)</f>
        <v>42614</v>
      </c>
      <c r="B5">
        <f>INDEX('Lithium Index'!B5:B10002,COUNT('Lithium Index'!B5:B10002)-34)</f>
        <v>219.84135237387835</v>
      </c>
      <c r="C5">
        <f>INDEX('Lithium Index'!C5:C10002,COUNT('Lithium Index'!C5:C10002)-34)</f>
        <v>212.65186705029464</v>
      </c>
      <c r="D5">
        <f>INDEX('Lithium Index'!D5:D10002,COUNT('Lithium Index'!D5:D10002)-34)</f>
        <v>255.26431901806788</v>
      </c>
    </row>
    <row r="6" spans="1:4">
      <c r="A6" s="12">
        <f>INDEX('Lithium Index'!A6:A10003,COUNT('Lithium Index'!A6:A10003)-33)</f>
        <v>42644</v>
      </c>
      <c r="B6">
        <f>INDEX('Lithium Index'!B6:B10003,COUNT('Lithium Index'!B6:B10003)-33)</f>
        <v>225.92816860679852</v>
      </c>
      <c r="C6">
        <f>INDEX('Lithium Index'!C6:C10003,COUNT('Lithium Index'!C6:C10003)-33)</f>
        <v>220.39989607056134</v>
      </c>
      <c r="D6">
        <f>INDEX('Lithium Index'!D6:D10003,COUNT('Lithium Index'!D6:D10003)-33)</f>
        <v>256.90979476870348</v>
      </c>
    </row>
    <row r="7" spans="1:4">
      <c r="A7" s="12">
        <f>INDEX('Lithium Index'!A7:A10004,COUNT('Lithium Index'!A7:A10004)-32)</f>
        <v>42675</v>
      </c>
      <c r="B7">
        <f>INDEX('Lithium Index'!B7:B10004,COUNT('Lithium Index'!B7:B10004)-32)</f>
        <v>239.16907717526681</v>
      </c>
      <c r="C7">
        <f>INDEX('Lithium Index'!C7:C10004,COUNT('Lithium Index'!C7:C10004)-32)</f>
        <v>234.88716616811823</v>
      </c>
      <c r="D7">
        <f>INDEX('Lithium Index'!D7:D10004,COUNT('Lithium Index'!D7:D10004)-32)</f>
        <v>267.38933889869702</v>
      </c>
    </row>
    <row r="8" spans="1:4">
      <c r="A8" s="12">
        <f>INDEX('Lithium Index'!A8:A10005,COUNT('Lithium Index'!A8:A10005)-31)</f>
        <v>42705</v>
      </c>
      <c r="B8">
        <f>INDEX('Lithium Index'!B8:B10005,COUNT('Lithium Index'!B8:B10005)-31)</f>
        <v>255.53256844124252</v>
      </c>
      <c r="C8">
        <f>INDEX('Lithium Index'!C8:C10005,COUNT('Lithium Index'!C8:C10005)-31)</f>
        <v>250.80375936256459</v>
      </c>
      <c r="D8">
        <f>INDEX('Lithium Index'!D8:D10005,COUNT('Lithium Index'!D8:D10005)-31)</f>
        <v>286.13228747829748</v>
      </c>
    </row>
    <row r="9" spans="1:4">
      <c r="A9" s="12">
        <f>INDEX('Lithium Index'!A9:A10006,COUNT('Lithium Index'!A9:A10006)-30)</f>
        <v>42736</v>
      </c>
      <c r="B9">
        <f>INDEX('Lithium Index'!B9:B10006,COUNT('Lithium Index'!B9:B10006)-30)</f>
        <v>245.02939860939327</v>
      </c>
      <c r="C9">
        <f>INDEX('Lithium Index'!C9:C10006,COUNT('Lithium Index'!C9:C10006)-30)</f>
        <v>240.64973638489639</v>
      </c>
      <c r="D9">
        <f>INDEX('Lithium Index'!D9:D10006,COUNT('Lithium Index'!D9:D10006)-30)</f>
        <v>266.05708468362303</v>
      </c>
    </row>
    <row r="10" spans="1:4">
      <c r="A10" s="12">
        <f>INDEX('Lithium Index'!A10:A10007,COUNT('Lithium Index'!A10:A10007)-29)</f>
        <v>42767</v>
      </c>
      <c r="B10">
        <f>INDEX('Lithium Index'!B10:B10007,COUNT('Lithium Index'!B10:B10007)-29)</f>
        <v>251.78393454155128</v>
      </c>
      <c r="C10">
        <f>INDEX('Lithium Index'!C10:C10007,COUNT('Lithium Index'!C10:C10007)-29)</f>
        <v>250.1885231021555</v>
      </c>
      <c r="D10">
        <f>INDEX('Lithium Index'!D10:D10007,COUNT('Lithium Index'!D10:D10007)-29)</f>
        <v>266.19251339904531</v>
      </c>
    </row>
    <row r="11" spans="1:4">
      <c r="A11" s="12">
        <f>INDEX('Lithium Index'!A11:A10008,COUNT('Lithium Index'!A11:A10008)-28)</f>
        <v>42795</v>
      </c>
      <c r="B11">
        <f>INDEX('Lithium Index'!B11:B10008,COUNT('Lithium Index'!B11:B10008)-28)</f>
        <v>253.24614546635115</v>
      </c>
      <c r="C11">
        <f>INDEX('Lithium Index'!C11:C10008,COUNT('Lithium Index'!C11:C10008)-28)</f>
        <v>248.0812539037284</v>
      </c>
      <c r="D11">
        <f>INDEX('Lithium Index'!D11:D10008,COUNT('Lithium Index'!D11:D10008)-28)</f>
        <v>276.56087916884985</v>
      </c>
    </row>
    <row r="12" spans="1:4">
      <c r="A12" s="12">
        <f>INDEX('Lithium Index'!A12:A10009,COUNT('Lithium Index'!A12:A10009)-27)</f>
        <v>42826</v>
      </c>
      <c r="B12">
        <f>INDEX('Lithium Index'!B12:B10009,COUNT('Lithium Index'!B12:B10009)-27)</f>
        <v>259.65697649790934</v>
      </c>
      <c r="C12">
        <f>INDEX('Lithium Index'!C12:C10009,COUNT('Lithium Index'!C12:C10009)-27)</f>
        <v>253.37697741388016</v>
      </c>
      <c r="D12">
        <f>INDEX('Lithium Index'!D12:D10009,COUNT('Lithium Index'!D12:D10009)-27)</f>
        <v>286.0012320781849</v>
      </c>
    </row>
    <row r="13" spans="1:4">
      <c r="A13" s="12">
        <f>INDEX('Lithium Index'!A13:A10010,COUNT('Lithium Index'!A13:A10010)-26)</f>
        <v>42856</v>
      </c>
      <c r="B13">
        <f>INDEX('Lithium Index'!B13:B10010,COUNT('Lithium Index'!B13:B10010)-26)</f>
        <v>263.75377754584997</v>
      </c>
      <c r="C13">
        <f>INDEX('Lithium Index'!C13:C10010,COUNT('Lithium Index'!C13:C10010)-26)</f>
        <v>254.45708916759787</v>
      </c>
      <c r="D13">
        <f>INDEX('Lithium Index'!D13:D10010,COUNT('Lithium Index'!D13:D10010)-26)</f>
        <v>297.74372926189687</v>
      </c>
    </row>
    <row r="14" spans="1:4">
      <c r="A14" s="12">
        <f>INDEX('Lithium Index'!A14:A10011,COUNT('Lithium Index'!A14:A10011)-25)</f>
        <v>42887</v>
      </c>
      <c r="B14">
        <f>INDEX('Lithium Index'!B14:B10011,COUNT('Lithium Index'!B14:B10011)-25)</f>
        <v>276.54733988682108</v>
      </c>
      <c r="C14">
        <f>INDEX('Lithium Index'!C14:C10011,COUNT('Lithium Index'!C14:C10011)-25)</f>
        <v>275.89610444622565</v>
      </c>
      <c r="D14">
        <f>INDEX('Lithium Index'!D14:D10011,COUNT('Lithium Index'!D14:D10011)-25)</f>
        <v>289.64445124933025</v>
      </c>
    </row>
    <row r="15" spans="1:4">
      <c r="A15" s="12">
        <f>INDEX('Lithium Index'!A15:A10012,COUNT('Lithium Index'!A15:A10012)-24)</f>
        <v>42917</v>
      </c>
      <c r="B15">
        <f>INDEX('Lithium Index'!B15:B10012,COUNT('Lithium Index'!B15:B10012)-24)</f>
        <v>287.16941600271036</v>
      </c>
      <c r="C15">
        <f>INDEX('Lithium Index'!C15:C10012,COUNT('Lithium Index'!C15:C10012)-24)</f>
        <v>284.59351637962612</v>
      </c>
      <c r="D15">
        <f>INDEX('Lithium Index'!D15:D10012,COUNT('Lithium Index'!D15:D10012)-24)</f>
        <v>305.47705806874563</v>
      </c>
    </row>
    <row r="16" spans="1:4">
      <c r="A16" s="12">
        <f>INDEX('Lithium Index'!A16:A10013,COUNT('Lithium Index'!A16:A10013)-23)</f>
        <v>42948</v>
      </c>
      <c r="B16">
        <f>INDEX('Lithium Index'!B16:B10013,COUNT('Lithium Index'!B16:B10013)-23)</f>
        <v>306.91387389315463</v>
      </c>
      <c r="C16">
        <f>INDEX('Lithium Index'!C16:C10013,COUNT('Lithium Index'!C16:C10013)-23)</f>
        <v>313.01167935252471</v>
      </c>
      <c r="D16">
        <f>INDEX('Lithium Index'!D16:D10013,COUNT('Lithium Index'!D16:D10013)-23)</f>
        <v>304.54729240072004</v>
      </c>
    </row>
    <row r="17" spans="1:11">
      <c r="A17" s="12">
        <f>INDEX('Lithium Index'!A17:A10014,COUNT('Lithium Index'!A17:A10014)-22)</f>
        <v>42979</v>
      </c>
      <c r="B17">
        <f>INDEX('Lithium Index'!B17:B10014,COUNT('Lithium Index'!B17:B10014)-22)</f>
        <v>312.32618486482329</v>
      </c>
      <c r="C17">
        <f>INDEX('Lithium Index'!C17:C10014,COUNT('Lithium Index'!C17:C10014)-22)</f>
        <v>318.95238536724753</v>
      </c>
      <c r="D17">
        <f>INDEX('Lithium Index'!D17:D10014,COUNT('Lithium Index'!D17:D10014)-22)</f>
        <v>308.87494081630246</v>
      </c>
    </row>
    <row r="18" spans="1:11">
      <c r="A18" s="12">
        <f>INDEX('Lithium Index'!A18:A10015,COUNT('Lithium Index'!A18:A10015)-21)</f>
        <v>43009</v>
      </c>
      <c r="B18">
        <f>INDEX('Lithium Index'!B18:B10015,COUNT('Lithium Index'!B18:B10015)-21)</f>
        <v>326.57632088983524</v>
      </c>
      <c r="C18">
        <f>INDEX('Lithium Index'!C18:C10015,COUNT('Lithium Index'!C18:C10015)-21)</f>
        <v>342.67167043216375</v>
      </c>
      <c r="D18">
        <f>INDEX('Lithium Index'!D18:D10015,COUNT('Lithium Index'!D18:D10015)-21)</f>
        <v>300.25153854413992</v>
      </c>
    </row>
    <row r="19" spans="1:11">
      <c r="A19" s="12">
        <f>INDEX('Lithium Index'!A19:A10016,COUNT('Lithium Index'!A19:A10016)-20)</f>
        <v>43040</v>
      </c>
      <c r="B19">
        <f>INDEX('Lithium Index'!B19:B10016,COUNT('Lithium Index'!B19:B10016)-20)</f>
        <v>321.05524051830139</v>
      </c>
      <c r="C19">
        <f>INDEX('Lithium Index'!C19:C10016,COUNT('Lithium Index'!C19:C10016)-20)</f>
        <v>331.9520412501281</v>
      </c>
      <c r="D19">
        <f>INDEX('Lithium Index'!D19:D10016,COUNT('Lithium Index'!D19:D10016)-20)</f>
        <v>307.38359394674296</v>
      </c>
      <c r="F19" t="s">
        <v>13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</row>
    <row r="20" spans="1:11">
      <c r="A20" s="12">
        <f>INDEX('Lithium Index'!A20:A10017,COUNT('Lithium Index'!A20:A10017)-19)</f>
        <v>43070</v>
      </c>
      <c r="B20">
        <f>INDEX('Lithium Index'!B20:B10017,COUNT('Lithium Index'!B20:B10017)-19)</f>
        <v>325.26221723511367</v>
      </c>
      <c r="C20">
        <f>INDEX('Lithium Index'!C20:C10017,COUNT('Lithium Index'!C20:C10017)-19)</f>
        <v>337.20749954498865</v>
      </c>
      <c r="D20">
        <f>INDEX('Lithium Index'!D20:D10017,COUNT('Lithium Index'!D20:D10017)-19)</f>
        <v>309.16704476100762</v>
      </c>
      <c r="F20" t="s">
        <v>19</v>
      </c>
      <c r="G20" s="6">
        <f>(INDEX(B3:B10000,COUNT(B3:B10000))-INDEX(B3:B10000,COUNT(B3:B10000)-1))/INDEX(B3:B10000,COUNT(B3:B10000)-1)</f>
        <v>-7.3007258417024837E-2</v>
      </c>
      <c r="H20" s="6">
        <f>(INDEX(B3:B10000,COUNT(B3:B10000))-INDEX(B3:B10000,COUNT(B3:B10000)-12))/INDEX(B3:B10000,COUNT(B3:B10000)-12)</f>
        <v>-0.35672626954516623</v>
      </c>
      <c r="I20" s="6">
        <f>(INDEX(B3:B10000,COUNT(B3:B10000))-$B$36)/$B$36</f>
        <v>-0.12312484014565489</v>
      </c>
      <c r="J20" s="7">
        <f>INDEX(B3:B10000,COUNT(B3:B10000))</f>
        <v>180.9817160273364</v>
      </c>
      <c r="K20" s="7">
        <f>INDEX(B3:B10000,COUNT(B3:B10000)-1)</f>
        <v>195.23531081622468</v>
      </c>
    </row>
    <row r="21" spans="1:11">
      <c r="A21" s="12">
        <f>INDEX('Lithium Index'!A21:A10018,COUNT('Lithium Index'!A21:A10018)-18)</f>
        <v>43101</v>
      </c>
      <c r="B21">
        <f>INDEX('Lithium Index'!B21:B10018,COUNT('Lithium Index'!B21:B10018)-18)</f>
        <v>332.7378875479468</v>
      </c>
      <c r="C21">
        <f>INDEX('Lithium Index'!C21:C10018,COUNT('Lithium Index'!C21:C10018)-18)</f>
        <v>348.7236981528323</v>
      </c>
      <c r="D21">
        <f>INDEX('Lithium Index'!D21:D10018,COUNT('Lithium Index'!D21:D10018)-18)</f>
        <v>306.15990007246</v>
      </c>
      <c r="G21" s="6"/>
      <c r="H21" s="6"/>
      <c r="I21" s="6"/>
      <c r="J21" s="7"/>
      <c r="K21" s="7"/>
    </row>
    <row r="22" spans="1:11">
      <c r="A22" s="12">
        <f>INDEX('Lithium Index'!A22:A10019,COUNT('Lithium Index'!A22:A10019)-17)</f>
        <v>43132</v>
      </c>
      <c r="B22">
        <f>INDEX('Lithium Index'!B22:B10019,COUNT('Lithium Index'!B22:B10019)-17)</f>
        <v>336.31231415339334</v>
      </c>
      <c r="C22">
        <f>INDEX('Lithium Index'!C22:C10019,COUNT('Lithium Index'!C22:C10019)-17)</f>
        <v>352.64520330933556</v>
      </c>
      <c r="D22">
        <f>INDEX('Lithium Index'!D22:D10019,COUNT('Lithium Index'!D22:D10019)-17)</f>
        <v>309.06853034235223</v>
      </c>
      <c r="G22" s="6"/>
      <c r="H22" s="6"/>
      <c r="I22" s="6"/>
      <c r="J22" s="7"/>
      <c r="K22" s="7"/>
    </row>
    <row r="23" spans="1:11">
      <c r="A23" s="12">
        <f>INDEX('Lithium Index'!A23:A10020,COUNT('Lithium Index'!A23:A10020)-16)</f>
        <v>43160</v>
      </c>
      <c r="B23">
        <f>INDEX('Lithium Index'!B23:B10020,COUNT('Lithium Index'!B23:B10020)-16)</f>
        <v>347.3464172114933</v>
      </c>
      <c r="C23">
        <f>INDEX('Lithium Index'!C23:C10020,COUNT('Lithium Index'!C23:C10020)-16)</f>
        <v>366.48323734372292</v>
      </c>
      <c r="D23">
        <f>INDEX('Lithium Index'!D23:D10020,COUNT('Lithium Index'!D23:D10020)-16)</f>
        <v>314.29006071870629</v>
      </c>
      <c r="F23" t="s">
        <v>11</v>
      </c>
      <c r="G23" s="6">
        <f>(INDEX(C3:C10000,COUNT(C3:C10000))-INDEX(C3:C10000,COUNT(C3:C10000)-1))/INDEX(C3:C10000,COUNT(C3:C10000)-1)</f>
        <v>-8.3509213515767025E-2</v>
      </c>
      <c r="H23" s="6">
        <f>(INDEX(C3:C10000,COUNT(C3:C10000))-INDEX(C3:C10000,COUNT(C3:C10000)-12))/INDEX(C3:C10000,COUNT(C3:C10000)-12)</f>
        <v>-0.358336218972861</v>
      </c>
      <c r="I23" s="6">
        <f>(INDEX(C3:C10000,COUNT(C3:C10000))-$C$36)/$C$36</f>
        <v>-0.13116138972994026</v>
      </c>
      <c r="J23" s="7">
        <f>INDEX(C3:C10000,COUNT(C3:C10000))</f>
        <v>177.81239788108195</v>
      </c>
      <c r="K23" s="7">
        <f>INDEX(C3:C10000,COUNT(C3:C10000)-1)</f>
        <v>194.01438672743382</v>
      </c>
    </row>
    <row r="24" spans="1:11">
      <c r="A24" s="12">
        <f>INDEX('Lithium Index'!A24:A10021,COUNT('Lithium Index'!A24:A10021)-15)</f>
        <v>43191</v>
      </c>
      <c r="B24">
        <f>INDEX('Lithium Index'!B24:B10021,COUNT('Lithium Index'!B24:B10021)-15)</f>
        <v>335.04889515557738</v>
      </c>
      <c r="C24">
        <f>INDEX('Lithium Index'!C24:C10021,COUNT('Lithium Index'!C24:C10021)-15)</f>
        <v>346.41110639354304</v>
      </c>
      <c r="D24">
        <f>INDEX('Lithium Index'!D24:D10021,COUNT('Lithium Index'!D24:D10021)-15)</f>
        <v>318.55425564533078</v>
      </c>
      <c r="F24" t="s">
        <v>12</v>
      </c>
      <c r="G24" s="6">
        <f>(INDEX(D3:D10000,COUNT(D3:D10000))-INDEX(D3:D10000,COUNT(D3:D10000)-1))/INDEX(D3:D10000,COUNT(D3:D10000)-1)</f>
        <v>-5.1200168899807066E-2</v>
      </c>
      <c r="H24" s="6">
        <f>(INDEX(D3:D10000,COUNT(D3:D10000))-INDEX(D3:D10000,COUNT(D3:D10000)-12))/INDEX(D3:D10000,COUNT(D3:D10000)-12)</f>
        <v>-0.35347260561207239</v>
      </c>
      <c r="I24" s="6">
        <f>(INDEX(D3:D10000,COUNT(D3:D10000))-$D$36)/$D$36</f>
        <v>-0.1065487371254584</v>
      </c>
      <c r="J24" s="7">
        <f>INDEX(D3:D10000,COUNT(D3:D10000))</f>
        <v>192.25543308502469</v>
      </c>
      <c r="K24" s="7">
        <f>INDEX(D3:D10000,COUNT(D3:D10000)-1)</f>
        <v>202.63012996333742</v>
      </c>
    </row>
    <row r="25" spans="1:11">
      <c r="A25" s="12">
        <f>INDEX('Lithium Index'!A25:A10022,COUNT('Lithium Index'!A25:A10022)-14)</f>
        <v>43221</v>
      </c>
      <c r="B25">
        <f>INDEX('Lithium Index'!B25:B10022,COUNT('Lithium Index'!B25:B10022)-14)</f>
        <v>326.03221585069252</v>
      </c>
      <c r="C25">
        <f>INDEX('Lithium Index'!C25:C10022,COUNT('Lithium Index'!C25:C10022)-14)</f>
        <v>330.57099293153567</v>
      </c>
      <c r="D25">
        <f>INDEX('Lithium Index'!D25:D10022,COUNT('Lithium Index'!D25:D10022)-14)</f>
        <v>324.11626085753591</v>
      </c>
    </row>
    <row r="26" spans="1:11">
      <c r="A26" s="12">
        <f>INDEX('Lithium Index'!A26:A10023,COUNT('Lithium Index'!A26:A10023)-13)</f>
        <v>43252</v>
      </c>
      <c r="B26">
        <f>INDEX('Lithium Index'!B26:B10023,COUNT('Lithium Index'!B26:B10023)-13)</f>
        <v>297.58015499029466</v>
      </c>
      <c r="C26">
        <f>INDEX('Lithium Index'!C26:C10023,COUNT('Lithium Index'!C26:C10023)-13)</f>
        <v>298.97104520534896</v>
      </c>
      <c r="D26">
        <f>INDEX('Lithium Index'!D26:D10023,COUNT('Lithium Index'!D26:D10023)-13)</f>
        <v>301.79920098687666</v>
      </c>
    </row>
    <row r="27" spans="1:11">
      <c r="A27" s="12">
        <f>INDEX('Lithium Index'!A27:A10024,COUNT('Lithium Index'!A27:A10024)-12)</f>
        <v>43282</v>
      </c>
      <c r="B27">
        <f>INDEX('Lithium Index'!B27:B10024,COUNT('Lithium Index'!B27:B10024)-12)</f>
        <v>281.34479531656189</v>
      </c>
      <c r="C27">
        <f>INDEX('Lithium Index'!C27:C10024,COUNT('Lithium Index'!C27:C10024)-12)</f>
        <v>277.11147666220143</v>
      </c>
      <c r="D27">
        <f>INDEX('Lithium Index'!D27:D10024,COUNT('Lithium Index'!D27:D10024)-12)</f>
        <v>297.36625973449179</v>
      </c>
    </row>
    <row r="28" spans="1:11">
      <c r="A28" s="12">
        <f>INDEX('Lithium Index'!A28:A10025,COUNT('Lithium Index'!A28:A10025)-11)</f>
        <v>43313</v>
      </c>
      <c r="B28">
        <f>INDEX('Lithium Index'!B28:B10025,COUNT('Lithium Index'!B28:B10025)-11)</f>
        <v>251.54923865466915</v>
      </c>
      <c r="C28">
        <f>INDEX('Lithium Index'!C28:C10025,COUNT('Lithium Index'!C28:C10025)-11)</f>
        <v>236.14689905629106</v>
      </c>
      <c r="D28">
        <f>INDEX('Lithium Index'!D28:D10025,COUNT('Lithium Index'!D28:D10025)-11)</f>
        <v>291.06839755778776</v>
      </c>
    </row>
    <row r="29" spans="1:11">
      <c r="A29" s="12">
        <f>INDEX('Lithium Index'!A29:A10026,COUNT('Lithium Index'!A29:A10026)-10)</f>
        <v>43344</v>
      </c>
      <c r="B29">
        <f>INDEX('Lithium Index'!B29:B10026,COUNT('Lithium Index'!B29:B10026)-10)</f>
        <v>240.95446461257268</v>
      </c>
      <c r="C29">
        <f>INDEX('Lithium Index'!C29:C10026,COUNT('Lithium Index'!C29:C10026)-10)</f>
        <v>224.23752532978426</v>
      </c>
      <c r="D29">
        <f>INDEX('Lithium Index'!D29:D10026,COUNT('Lithium Index'!D29:D10026)-10)</f>
        <v>283.06697911116567</v>
      </c>
    </row>
    <row r="30" spans="1:11">
      <c r="A30" s="12">
        <f>INDEX('Lithium Index'!A30:A10027,COUNT('Lithium Index'!A30:A10027)-9)</f>
        <v>43374</v>
      </c>
      <c r="B30">
        <f>INDEX('Lithium Index'!B30:B10027,COUNT('Lithium Index'!B30:B10027)-9)</f>
        <v>237.27569169454824</v>
      </c>
      <c r="C30">
        <f>INDEX('Lithium Index'!C30:C10027,COUNT('Lithium Index'!C30:C10027)-9)</f>
        <v>220.64828956855229</v>
      </c>
      <c r="D30">
        <f>INDEX('Lithium Index'!D30:D10027,COUNT('Lithium Index'!D30:D10027)-9)</f>
        <v>279.10458095161903</v>
      </c>
    </row>
    <row r="31" spans="1:11">
      <c r="A31" s="12">
        <f>INDEX('Lithium Index'!A31:A10028,COUNT('Lithium Index'!A31:A10028)-8)</f>
        <v>43405</v>
      </c>
      <c r="B31">
        <f>INDEX('Lithium Index'!B31:B10028,COUNT('Lithium Index'!B31:B10028)-8)</f>
        <v>228.66511579787237</v>
      </c>
      <c r="C31">
        <f>INDEX('Lithium Index'!C31:C10028,COUNT('Lithium Index'!C31:C10028)-8)</f>
        <v>217.56439010670988</v>
      </c>
      <c r="D31">
        <f>INDEX('Lithium Index'!D31:D10028,COUNT('Lithium Index'!D31:D10028)-8)</f>
        <v>258.29899249142989</v>
      </c>
    </row>
    <row r="32" spans="1:11">
      <c r="A32" s="12">
        <f>INDEX('Lithium Index'!A32:A10029,COUNT('Lithium Index'!A32:A10029)-7)</f>
        <v>43435</v>
      </c>
      <c r="B32">
        <f>INDEX('Lithium Index'!B32:B10029,COUNT('Lithium Index'!B32:B10029)-7)</f>
        <v>224.70843516965459</v>
      </c>
      <c r="C32">
        <f>INDEX('Lithium Index'!C32:C10029,COUNT('Lithium Index'!C32:C10029)-7)</f>
        <v>216.44406805758337</v>
      </c>
      <c r="D32">
        <f>INDEX('Lithium Index'!D32:D10029,COUNT('Lithium Index'!D32:D10029)-7)</f>
        <v>248.09492314219693</v>
      </c>
    </row>
    <row r="33" spans="1:4">
      <c r="A33" s="12">
        <f>INDEX('Lithium Index'!A33:A10030,COUNT('Lithium Index'!A33:A10030)-6)</f>
        <v>43466</v>
      </c>
      <c r="B33">
        <f>INDEX('Lithium Index'!B33:B10030,COUNT('Lithium Index'!B33:B10030)-6)</f>
        <v>224.38037969031024</v>
      </c>
      <c r="C33">
        <f>INDEX('Lithium Index'!C33:C10030,COUNT('Lithium Index'!C33:C10030)-6)</f>
        <v>217.37613579887562</v>
      </c>
      <c r="D33">
        <f>INDEX('Lithium Index'!D33:D10030,COUNT('Lithium Index'!D33:D10030)-6)</f>
        <v>245.02607358546771</v>
      </c>
    </row>
    <row r="34" spans="1:4">
      <c r="A34" s="12">
        <f>INDEX('Lithium Index'!A34:A10031,COUNT('Lithium Index'!A34:A10031)-5)</f>
        <v>43497</v>
      </c>
      <c r="B34">
        <f>INDEX('Lithium Index'!B34:B10031,COUNT('Lithium Index'!B34:B10031)-5)</f>
        <v>220.21127000350515</v>
      </c>
      <c r="C34">
        <f>INDEX('Lithium Index'!C34:C10031,COUNT('Lithium Index'!C34:C10031)-5)</f>
        <v>212.71618879964359</v>
      </c>
      <c r="D34">
        <f>INDEX('Lithium Index'!D34:D10031,COUNT('Lithium Index'!D34:D10031)-5)</f>
        <v>241.82006922712551</v>
      </c>
    </row>
    <row r="35" spans="1:4">
      <c r="A35" s="12">
        <f>INDEX('Lithium Index'!A35:A10032,COUNT('Lithium Index'!A35:A10032)-4)</f>
        <v>43525</v>
      </c>
      <c r="B35">
        <f>INDEX('Lithium Index'!B35:B10032,COUNT('Lithium Index'!B35:B10032)-4)</f>
        <v>215.00063428222893</v>
      </c>
      <c r="C35">
        <f>INDEX('Lithium Index'!C35:C10032,COUNT('Lithium Index'!C35:C10032)-4)</f>
        <v>210.11259466985857</v>
      </c>
      <c r="D35">
        <f>INDEX('Lithium Index'!D35:D10032,COUNT('Lithium Index'!D35:D10032)-4)</f>
        <v>230.82887337018306</v>
      </c>
    </row>
    <row r="36" spans="1:4">
      <c r="A36" s="12">
        <f>INDEX('Lithium Index'!A36:A10033,COUNT('Lithium Index'!A36:A10033)-3)</f>
        <v>43556</v>
      </c>
      <c r="B36">
        <f>INDEX('Lithium Index'!B36:B10033,COUNT('Lithium Index'!B36:B10033)-3)</f>
        <v>206.39393646114766</v>
      </c>
      <c r="C36">
        <f>INDEX('Lithium Index'!C36:C10033,COUNT('Lithium Index'!C36:C10033)-3)</f>
        <v>204.65526713391893</v>
      </c>
      <c r="D36">
        <f>INDEX('Lithium Index'!D36:D10033,COUNT('Lithium Index'!D36:D10033)-3)</f>
        <v>215.18289925123895</v>
      </c>
    </row>
    <row r="37" spans="1:4">
      <c r="A37" s="12">
        <f>INDEX('Lithium Index'!A37:A10034,COUNT('Lithium Index'!A37:A10034)-2)</f>
        <v>43586</v>
      </c>
      <c r="B37">
        <f>INDEX('Lithium Index'!B37:B10034,COUNT('Lithium Index'!B37:B10034)-2)</f>
        <v>200.18664978276635</v>
      </c>
      <c r="C37">
        <f>INDEX('Lithium Index'!C37:C10034,COUNT('Lithium Index'!C37:C10034)-2)</f>
        <v>199.69859215860436</v>
      </c>
      <c r="D37">
        <f>INDEX('Lithium Index'!D37:D10034,COUNT('Lithium Index'!D37:D10034)-2)</f>
        <v>206.11249657293945</v>
      </c>
    </row>
    <row r="38" spans="1:4">
      <c r="A38" s="12">
        <f>INDEX('Lithium Index'!A38:A10035,COUNT('Lithium Index'!A38:A10035)-1)</f>
        <v>43617</v>
      </c>
      <c r="B38">
        <f>INDEX('Lithium Index'!B38:B10035,COUNT('Lithium Index'!B38:B10035)-1)</f>
        <v>195.23531081622468</v>
      </c>
      <c r="C38">
        <f>INDEX('Lithium Index'!C38:C10035,COUNT('Lithium Index'!C38:C10035)-1)</f>
        <v>194.01438672743382</v>
      </c>
      <c r="D38">
        <f>INDEX('Lithium Index'!D38:D10035,COUNT('Lithium Index'!D38:D10035)-1)</f>
        <v>202.63012996333742</v>
      </c>
    </row>
    <row r="39" spans="1:4">
      <c r="A39" s="12">
        <f>INDEX('Lithium Index'!A39:A10036,COUNT('Lithium Index'!A39:A10036))</f>
        <v>43647</v>
      </c>
      <c r="B39">
        <f>INDEX('Lithium Index'!B39:B10036,COUNT('Lithium Index'!B39:B10036))</f>
        <v>180.9817160273364</v>
      </c>
      <c r="C39">
        <f>INDEX('Lithium Index'!C39:C10036,COUNT('Lithium Index'!C39:C10036))</f>
        <v>177.81239788108195</v>
      </c>
      <c r="D39">
        <f>INDEX('Lithium Index'!D39:D10036,COUNT('Lithium Index'!D39:D10036))</f>
        <v>192.25543308502469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O39"/>
  <sheetViews>
    <sheetView topLeftCell="A6" workbookViewId="0">
      <selection activeCell="D2" sqref="D2"/>
    </sheetView>
  </sheetViews>
  <sheetFormatPr defaultColWidth="11" defaultRowHeight="15.95"/>
  <cols>
    <col min="1" max="1" width="10.875" style="12"/>
  </cols>
  <sheetData>
    <row r="1" spans="1:9" s="2" customFormat="1">
      <c r="A1" s="10" t="s">
        <v>20</v>
      </c>
      <c r="B1" s="24" t="s">
        <v>21</v>
      </c>
      <c r="C1" s="24"/>
      <c r="D1" s="24"/>
      <c r="E1" s="23"/>
      <c r="G1" s="24" t="s">
        <v>22</v>
      </c>
      <c r="H1" s="24"/>
      <c r="I1" s="24"/>
    </row>
    <row r="2" spans="1:9" s="3" customFormat="1" ht="17.100000000000001" thickBot="1">
      <c r="A2" s="11"/>
      <c r="B2" s="4" t="s">
        <v>23</v>
      </c>
      <c r="C2" s="4" t="s">
        <v>24</v>
      </c>
      <c r="D2" s="4" t="s">
        <v>25</v>
      </c>
      <c r="E2" s="4" t="s">
        <v>26</v>
      </c>
      <c r="F2" s="4"/>
      <c r="G2" s="3" t="s">
        <v>27</v>
      </c>
      <c r="H2" s="3" t="s">
        <v>24</v>
      </c>
      <c r="I2" s="3" t="s">
        <v>28</v>
      </c>
    </row>
    <row r="3" spans="1:9">
      <c r="A3" s="12">
        <f>INDEX(Carbonate!A2:A10000,COUNT(Carbonate!A2:A10000)-36)</f>
        <v>42552</v>
      </c>
      <c r="B3">
        <f>INDEX(Carbonate!B$3:B$10000,COUNT(Carbonate!B$3:B$10000)-36)</f>
        <v>10000</v>
      </c>
      <c r="C3">
        <f>INDEX(Carbonate!C$3:C$10000,COUNT(Carbonate!C$3:C$10000)-36)</f>
        <v>12500</v>
      </c>
      <c r="D3" t="e">
        <f>INDEX(Carbonate!D$110:D$10000,COUNT(Carbonate!D$110:D$10000)-36)</f>
        <v>#VALUE!</v>
      </c>
      <c r="E3" t="e">
        <f>INDEX(Carbonate!E$110:E$10000,COUNT(Carbonate!E$110:E$10000)-36)</f>
        <v>#VALUE!</v>
      </c>
      <c r="G3">
        <f>INDEX(Hydroxide!B$3:B$10000,COUNT(Hydroxide!B$3:B$10000)-36)</f>
        <v>13500</v>
      </c>
      <c r="H3">
        <f>INDEX(Hydroxide!C$3:C$10000,COUNT(Hydroxide!C$3:C$10000)-36)</f>
        <v>16000</v>
      </c>
      <c r="I3">
        <f>INDEX(Hydroxide!D$3:D$10000,COUNT(Hydroxide!D$3:D$10000)-36)</f>
        <v>17000</v>
      </c>
    </row>
    <row r="4" spans="1:9">
      <c r="A4" s="12">
        <f>INDEX(Carbonate!A2:A10000,COUNT(Carbonate!A2:A10000)-35)</f>
        <v>42583</v>
      </c>
      <c r="B4">
        <f>INDEX(Carbonate!B$3:B$10000,COUNT(Carbonate!B$3:B$10000)-35)</f>
        <v>10000</v>
      </c>
      <c r="C4">
        <f>INDEX(Carbonate!C$3:C$10000,COUNT(Carbonate!C$3:C$10000)-35)</f>
        <v>13500</v>
      </c>
      <c r="D4" t="e">
        <f>INDEX(Carbonate!D$110:D$10000,COUNT(Carbonate!D$110:D$10000)-35)</f>
        <v>#VALUE!</v>
      </c>
      <c r="E4" t="e">
        <f>INDEX(Carbonate!E$110:E$10000,COUNT(Carbonate!E$110:E$10000)-35)</f>
        <v>#VALUE!</v>
      </c>
      <c r="G4">
        <f>INDEX(Hydroxide!B$3:B$10000,COUNT(Hydroxide!B$3:B$10000)-35)</f>
        <v>14000</v>
      </c>
      <c r="H4">
        <f>INDEX(Hydroxide!C$3:C$10000,COUNT(Hydroxide!C$3:C$10000)-35)</f>
        <v>16500</v>
      </c>
      <c r="I4">
        <f>INDEX(Hydroxide!D$3:D$10000,COUNT(Hydroxide!D$3:D$10000)-35)</f>
        <v>19500</v>
      </c>
    </row>
    <row r="5" spans="1:9">
      <c r="A5" s="12">
        <f>INDEX(Carbonate!A2:A10000,COUNT(Carbonate!A2:A10000)-34)</f>
        <v>42614</v>
      </c>
      <c r="B5">
        <f>INDEX(Carbonate!B$3:B$10000,COUNT(Carbonate!B$3:B$10000)-34)</f>
        <v>9750</v>
      </c>
      <c r="C5">
        <f>INDEX(Carbonate!C$3:C$10000,COUNT(Carbonate!C$3:C$10000)-34)</f>
        <v>13000</v>
      </c>
      <c r="D5" t="e">
        <f>INDEX(Carbonate!D$110:D$10000,COUNT(Carbonate!D$110:D$10000)-34)</f>
        <v>#VALUE!</v>
      </c>
      <c r="E5" t="e">
        <f>INDEX(Carbonate!E$110:E$10000,COUNT(Carbonate!E$110:E$10000)-34)</f>
        <v>#VALUE!</v>
      </c>
      <c r="G5">
        <f>INDEX(Hydroxide!B$3:B$10000,COUNT(Hydroxide!B$3:B$10000)-34)</f>
        <v>14250</v>
      </c>
      <c r="H5">
        <f>INDEX(Hydroxide!C$3:C$10000,COUNT(Hydroxide!C$3:C$10000)-34)</f>
        <v>16750</v>
      </c>
      <c r="I5">
        <f>INDEX(Hydroxide!D$3:D$10000,COUNT(Hydroxide!D$3:D$10000)-34)</f>
        <v>19750</v>
      </c>
    </row>
    <row r="6" spans="1:9">
      <c r="A6" s="12">
        <f>INDEX(Carbonate!A2:A10000,COUNT(Carbonate!A2:A10000)-33)</f>
        <v>42644</v>
      </c>
      <c r="B6">
        <f>INDEX(Carbonate!B$3:B$10000,COUNT(Carbonate!B$3:B$10000)-33)</f>
        <v>9500</v>
      </c>
      <c r="C6">
        <f>INDEX(Carbonate!C$3:C$10000,COUNT(Carbonate!C$3:C$10000)-33)</f>
        <v>13750</v>
      </c>
      <c r="D6" t="e">
        <f>INDEX(Carbonate!D$110:D$10000,COUNT(Carbonate!D$110:D$10000)-33)</f>
        <v>#VALUE!</v>
      </c>
      <c r="E6" t="e">
        <f>INDEX(Carbonate!E$110:E$10000,COUNT(Carbonate!E$110:E$10000)-33)</f>
        <v>#VALUE!</v>
      </c>
      <c r="G6">
        <f>INDEX(Hydroxide!B$3:B$10000,COUNT(Hydroxide!B$3:B$10000)-33)</f>
        <v>14000</v>
      </c>
      <c r="H6">
        <f>INDEX(Hydroxide!C$3:C$10000,COUNT(Hydroxide!C$3:C$10000)-33)</f>
        <v>16500</v>
      </c>
      <c r="I6">
        <f>INDEX(Hydroxide!D$3:D$10000,COUNT(Hydroxide!D$3:D$10000)-33)</f>
        <v>19500</v>
      </c>
    </row>
    <row r="7" spans="1:9">
      <c r="A7" s="12">
        <f>INDEX(Carbonate!A2:A10000,COUNT(Carbonate!A2:A10000)-32)</f>
        <v>42675</v>
      </c>
      <c r="B7">
        <f>INDEX(Carbonate!B$3:B$10000,COUNT(Carbonate!B$3:B$10000)-32)</f>
        <v>10000</v>
      </c>
      <c r="C7">
        <f>INDEX(Carbonate!C$3:C$10000,COUNT(Carbonate!C$3:C$10000)-32)</f>
        <v>15000</v>
      </c>
      <c r="D7" t="e">
        <f>INDEX(Carbonate!D$110:D$10000,COUNT(Carbonate!D$110:D$10000)-32)</f>
        <v>#VALUE!</v>
      </c>
      <c r="E7" t="e">
        <f>INDEX(Carbonate!E$110:E$10000,COUNT(Carbonate!E$110:E$10000)-32)</f>
        <v>#VALUE!</v>
      </c>
      <c r="G7">
        <f>INDEX(Hydroxide!B$3:B$10000,COUNT(Hydroxide!B$3:B$10000)-32)</f>
        <v>14250</v>
      </c>
      <c r="H7">
        <f>INDEX(Hydroxide!C$3:C$10000,COUNT(Hydroxide!C$3:C$10000)-32)</f>
        <v>17500</v>
      </c>
      <c r="I7">
        <f>INDEX(Hydroxide!D$3:D$10000,COUNT(Hydroxide!D$3:D$10000)-32)</f>
        <v>20500</v>
      </c>
    </row>
    <row r="8" spans="1:9">
      <c r="A8" s="12">
        <f>INDEX(Carbonate!A2:A10000,COUNT(Carbonate!A2:A10000)-31)</f>
        <v>42705</v>
      </c>
      <c r="B8">
        <f>INDEX(Carbonate!B$3:B$10000,COUNT(Carbonate!B$3:B$10000)-31)</f>
        <v>10000</v>
      </c>
      <c r="C8">
        <f>INDEX(Carbonate!C$3:C$10000,COUNT(Carbonate!C$3:C$10000)-31)</f>
        <v>15500</v>
      </c>
      <c r="D8" t="e">
        <f>INDEX(Carbonate!D$110:D$10000,COUNT(Carbonate!D$110:D$10000)-31)</f>
        <v>#VALUE!</v>
      </c>
      <c r="E8" t="e">
        <f>INDEX(Carbonate!E$110:E$10000,COUNT(Carbonate!E$110:E$10000)-31)</f>
        <v>#VALUE!</v>
      </c>
      <c r="G8">
        <f>INDEX(Hydroxide!B$3:B$10000,COUNT(Hydroxide!B$3:B$10000)-31)</f>
        <v>14500</v>
      </c>
      <c r="H8">
        <f>INDEX(Hydroxide!C$3:C$10000,COUNT(Hydroxide!C$3:C$10000)-31)</f>
        <v>18000</v>
      </c>
      <c r="I8">
        <f>INDEX(Hydroxide!D$3:D$10000,COUNT(Hydroxide!D$3:D$10000)-31)</f>
        <v>20500</v>
      </c>
    </row>
    <row r="9" spans="1:9">
      <c r="A9" s="12">
        <f>INDEX(Carbonate!A2:A10000,COUNT(Carbonate!A2:A10000)-30)</f>
        <v>42736</v>
      </c>
      <c r="B9">
        <f>INDEX(Carbonate!B$3:B$10000,COUNT(Carbonate!B$3:B$10000)-30)</f>
        <v>10000</v>
      </c>
      <c r="C9">
        <f>INDEX(Carbonate!C$3:C$10000,COUNT(Carbonate!C$3:C$10000)-30)</f>
        <v>15500</v>
      </c>
      <c r="D9" t="e">
        <f>INDEX(Carbonate!D$110:D$10000,COUNT(Carbonate!D$110:D$10000)-30)</f>
        <v>#VALUE!</v>
      </c>
      <c r="E9" t="e">
        <f>INDEX(Carbonate!E$110:E$10000,COUNT(Carbonate!E$110:E$10000)-30)</f>
        <v>#VALUE!</v>
      </c>
      <c r="G9">
        <f>INDEX(Hydroxide!B$3:B$10000,COUNT(Hydroxide!B$3:B$10000)-30)</f>
        <v>14500</v>
      </c>
      <c r="H9">
        <f>INDEX(Hydroxide!C$3:C$10000,COUNT(Hydroxide!C$3:C$10000)-30)</f>
        <v>17500</v>
      </c>
      <c r="I9">
        <f>INDEX(Hydroxide!D$3:D$10000,COUNT(Hydroxide!D$3:D$10000)-30)</f>
        <v>19500</v>
      </c>
    </row>
    <row r="10" spans="1:9">
      <c r="A10" s="12">
        <f>INDEX(Carbonate!A2:A10000,COUNT(Carbonate!A2:A10000)-29)</f>
        <v>42767</v>
      </c>
      <c r="B10">
        <f>INDEX(Carbonate!B$3:B$10000,COUNT(Carbonate!B$3:B$10000)-29)</f>
        <v>10250</v>
      </c>
      <c r="C10">
        <f>INDEX(Carbonate!C$3:C$10000,COUNT(Carbonate!C$3:C$10000)-29)</f>
        <v>16000</v>
      </c>
      <c r="D10" t="e">
        <f>INDEX(Carbonate!D$110:D$10000,COUNT(Carbonate!D$110:D$10000)-29)</f>
        <v>#VALUE!</v>
      </c>
      <c r="E10" t="e">
        <f>INDEX(Carbonate!E$110:E$10000,COUNT(Carbonate!E$110:E$10000)-29)</f>
        <v>#VALUE!</v>
      </c>
      <c r="G10">
        <f>INDEX(Hydroxide!B$3:B$10000,COUNT(Hydroxide!B$3:B$10000)-29)</f>
        <v>15000</v>
      </c>
      <c r="H10">
        <f>INDEX(Hydroxide!C$3:C$10000,COUNT(Hydroxide!C$3:C$10000)-29)</f>
        <v>17500</v>
      </c>
      <c r="I10">
        <f>INDEX(Hydroxide!D$3:D$10000,COUNT(Hydroxide!D$3:D$10000)-29)</f>
        <v>20500</v>
      </c>
    </row>
    <row r="11" spans="1:9">
      <c r="A11" s="12">
        <f>INDEX(Carbonate!A2:A10000,COUNT(Carbonate!A2:A10000)-28)</f>
        <v>42795</v>
      </c>
      <c r="B11">
        <f>INDEX(Carbonate!B$3:B$10000,COUNT(Carbonate!B$3:B$10000)-28)</f>
        <v>10250</v>
      </c>
      <c r="C11">
        <f>INDEX(Carbonate!C$3:C$10000,COUNT(Carbonate!C$3:C$10000)-28)</f>
        <v>15750</v>
      </c>
      <c r="D11" t="e">
        <f>INDEX(Carbonate!D$110:D$10000,COUNT(Carbonate!D$110:D$10000)-28)</f>
        <v>#VALUE!</v>
      </c>
      <c r="E11" t="e">
        <f>INDEX(Carbonate!E$110:E$10000,COUNT(Carbonate!E$110:E$10000)-28)</f>
        <v>#VALUE!</v>
      </c>
      <c r="G11">
        <f>INDEX(Hydroxide!B$3:B$10000,COUNT(Hydroxide!B$3:B$10000)-28)</f>
        <v>15000</v>
      </c>
      <c r="H11">
        <f>INDEX(Hydroxide!C$3:C$10000,COUNT(Hydroxide!C$3:C$10000)-28)</f>
        <v>17250</v>
      </c>
      <c r="I11">
        <f>INDEX(Hydroxide!D$3:D$10000,COUNT(Hydroxide!D$3:D$10000)-28)</f>
        <v>20750</v>
      </c>
    </row>
    <row r="12" spans="1:9">
      <c r="A12" s="12">
        <f>INDEX(Carbonate!A2:A10000,COUNT(Carbonate!A2:A10000)-27)</f>
        <v>42826</v>
      </c>
      <c r="B12">
        <f>INDEX(Carbonate!B$3:B$10000,COUNT(Carbonate!B$3:B$10000)-27)</f>
        <v>10500</v>
      </c>
      <c r="C12">
        <f>INDEX(Carbonate!C$3:C$10000,COUNT(Carbonate!C$3:C$10000)-27)</f>
        <v>15750</v>
      </c>
      <c r="D12" t="e">
        <f>INDEX(Carbonate!D$110:D$10000,COUNT(Carbonate!D$110:D$10000)-27)</f>
        <v>#VALUE!</v>
      </c>
      <c r="E12" t="e">
        <f>INDEX(Carbonate!E$110:E$10000,COUNT(Carbonate!E$110:E$10000)-27)</f>
        <v>#VALUE!</v>
      </c>
      <c r="G12">
        <f>INDEX(Hydroxide!B$3:B$10000,COUNT(Hydroxide!B$3:B$10000)-27)</f>
        <v>15000</v>
      </c>
      <c r="H12">
        <f>INDEX(Hydroxide!C$3:C$10000,COUNT(Hydroxide!C$3:C$10000)-27)</f>
        <v>18000</v>
      </c>
      <c r="I12">
        <f>INDEX(Hydroxide!D$3:D$10000,COUNT(Hydroxide!D$3:D$10000)-27)</f>
        <v>21250</v>
      </c>
    </row>
    <row r="13" spans="1:9">
      <c r="A13" s="12">
        <f>INDEX(Carbonate!A2:A10000,COUNT(Carbonate!A2:A10000)-26)</f>
        <v>42856</v>
      </c>
      <c r="B13">
        <f>INDEX(Carbonate!B$3:B$10000,COUNT(Carbonate!B$3:B$10000)-26)</f>
        <v>10500</v>
      </c>
      <c r="C13">
        <f>INDEX(Carbonate!C$3:C$10000,COUNT(Carbonate!C$3:C$10000)-26)</f>
        <v>16000</v>
      </c>
      <c r="D13" t="e">
        <f>INDEX(Carbonate!D$110:D$10000,COUNT(Carbonate!D$110:D$10000)-26)</f>
        <v>#VALUE!</v>
      </c>
      <c r="E13" t="e">
        <f>INDEX(Carbonate!E$110:E$10000,COUNT(Carbonate!E$110:E$10000)-26)</f>
        <v>#VALUE!</v>
      </c>
      <c r="G13">
        <f>INDEX(Hydroxide!B$3:B$10000,COUNT(Hydroxide!B$3:B$10000)-26)</f>
        <v>15250</v>
      </c>
      <c r="H13">
        <f>INDEX(Hydroxide!C$3:C$10000,COUNT(Hydroxide!C$3:C$10000)-26)</f>
        <v>18000</v>
      </c>
      <c r="I13">
        <f>INDEX(Hydroxide!D$3:D$10000,COUNT(Hydroxide!D$3:D$10000)-26)</f>
        <v>21500</v>
      </c>
    </row>
    <row r="14" spans="1:9">
      <c r="A14" s="12">
        <f>INDEX(Carbonate!A2:A10000,COUNT(Carbonate!A2:A10000)-25)</f>
        <v>42887</v>
      </c>
      <c r="B14">
        <f>INDEX(Carbonate!B$3:B$10000,COUNT(Carbonate!B$3:B$10000)-25)</f>
        <v>11500</v>
      </c>
      <c r="C14">
        <f>INDEX(Carbonate!C$3:C$10000,COUNT(Carbonate!C$3:C$10000)-25)</f>
        <v>17000</v>
      </c>
      <c r="D14" t="e">
        <f>INDEX(Carbonate!D$110:D$10000,COUNT(Carbonate!D$110:D$10000)-25)</f>
        <v>#VALUE!</v>
      </c>
      <c r="E14" t="e">
        <f>INDEX(Carbonate!E$110:E$10000,COUNT(Carbonate!E$110:E$10000)-25)</f>
        <v>#VALUE!</v>
      </c>
      <c r="G14">
        <f>INDEX(Hydroxide!B$3:B$10000,COUNT(Hydroxide!B$3:B$10000)-25)</f>
        <v>15500</v>
      </c>
      <c r="H14">
        <f>INDEX(Hydroxide!C$3:C$10000,COUNT(Hydroxide!C$3:C$10000)-25)</f>
        <v>19000</v>
      </c>
      <c r="I14">
        <f>INDEX(Hydroxide!D$3:D$10000,COUNT(Hydroxide!D$3:D$10000)-25)</f>
        <v>22000</v>
      </c>
    </row>
    <row r="15" spans="1:9">
      <c r="A15" s="12">
        <f>INDEX(Carbonate!A2:A10000,COUNT(Carbonate!A2:A10000)-24)</f>
        <v>42917</v>
      </c>
      <c r="B15">
        <f>INDEX(Carbonate!B$3:B$10000,COUNT(Carbonate!B$3:B$10000)-24)</f>
        <v>12500</v>
      </c>
      <c r="C15">
        <f>INDEX(Carbonate!C$3:C$10000,COUNT(Carbonate!C$3:C$10000)-24)</f>
        <v>17500</v>
      </c>
      <c r="D15" t="e">
        <f>INDEX(Carbonate!D$110:D$10000,COUNT(Carbonate!D$110:D$10000)-24)</f>
        <v>#VALUE!</v>
      </c>
      <c r="E15" t="e">
        <f>INDEX(Carbonate!E$110:E$10000,COUNT(Carbonate!E$110:E$10000)-24)</f>
        <v>#VALUE!</v>
      </c>
      <c r="G15">
        <f>INDEX(Hydroxide!B$3:B$10000,COUNT(Hydroxide!B$3:B$10000)-24)</f>
        <v>15500</v>
      </c>
      <c r="H15">
        <f>INDEX(Hydroxide!C$3:C$10000,COUNT(Hydroxide!C$3:C$10000)-24)</f>
        <v>19500</v>
      </c>
      <c r="I15">
        <f>INDEX(Hydroxide!D$3:D$10000,COUNT(Hydroxide!D$3:D$10000)-24)</f>
        <v>21500</v>
      </c>
    </row>
    <row r="16" spans="1:9">
      <c r="A16" s="12">
        <f>INDEX(Carbonate!A2:A10000,COUNT(Carbonate!A2:A10000)-23)</f>
        <v>42948</v>
      </c>
      <c r="B16">
        <f>INDEX(Carbonate!B$3:B$10000,COUNT(Carbonate!B$3:B$10000)-23)</f>
        <v>13750</v>
      </c>
      <c r="C16">
        <f>INDEX(Carbonate!C$3:C$10000,COUNT(Carbonate!C$3:C$10000)-23)</f>
        <v>20000</v>
      </c>
      <c r="D16" t="e">
        <f>INDEX(Carbonate!D$110:D$10000,COUNT(Carbonate!D$110:D$10000)-23)</f>
        <v>#VALUE!</v>
      </c>
      <c r="E16" t="e">
        <f>INDEX(Carbonate!E$110:E$10000,COUNT(Carbonate!E$110:E$10000)-23)</f>
        <v>#VALUE!</v>
      </c>
      <c r="G16">
        <f>INDEX(Hydroxide!B$3:B$10000,COUNT(Hydroxide!B$3:B$10000)-23)</f>
        <v>16000</v>
      </c>
      <c r="H16">
        <f>INDEX(Hydroxide!C$3:C$10000,COUNT(Hydroxide!C$3:C$10000)-23)</f>
        <v>20500</v>
      </c>
      <c r="I16">
        <f>INDEX(Hydroxide!D$3:D$10000,COUNT(Hydroxide!D$3:D$10000)-23)</f>
        <v>21500</v>
      </c>
    </row>
    <row r="17" spans="1:15">
      <c r="A17" s="12">
        <f>INDEX(Carbonate!A2:A10000,COUNT(Carbonate!A2:A10000)-22)</f>
        <v>42979</v>
      </c>
      <c r="B17">
        <f>INDEX(Carbonate!B$3:B$10000,COUNT(Carbonate!B$3:B$10000)-22)</f>
        <v>13750</v>
      </c>
      <c r="C17">
        <f>INDEX(Carbonate!C$3:C$10000,COUNT(Carbonate!C$3:C$10000)-22)</f>
        <v>20250</v>
      </c>
      <c r="D17" t="e">
        <f>INDEX(Carbonate!D$110:D$10000,COUNT(Carbonate!D$110:D$10000)-22)</f>
        <v>#VALUE!</v>
      </c>
      <c r="E17" t="e">
        <f>INDEX(Carbonate!E$110:E$10000,COUNT(Carbonate!E$110:E$10000)-22)</f>
        <v>#VALUE!</v>
      </c>
      <c r="G17">
        <f>INDEX(Hydroxide!B$3:B$10000,COUNT(Hydroxide!B$3:B$10000)-22)</f>
        <v>16250</v>
      </c>
      <c r="H17">
        <f>INDEX(Hydroxide!C$3:C$10000,COUNT(Hydroxide!C$3:C$10000)-22)</f>
        <v>20750</v>
      </c>
      <c r="I17">
        <f>INDEX(Hydroxide!D$3:D$10000,COUNT(Hydroxide!D$3:D$10000)-22)</f>
        <v>22000</v>
      </c>
    </row>
    <row r="18" spans="1:15">
      <c r="A18" s="12">
        <f>INDEX(Carbonate!A2:A10000,COUNT(Carbonate!A2:A10000)-21)</f>
        <v>43009</v>
      </c>
      <c r="B18">
        <f>INDEX(Carbonate!B$3:B$10000,COUNT(Carbonate!B$3:B$10000)-21)</f>
        <v>13875</v>
      </c>
      <c r="C18">
        <f>INDEX(Carbonate!C$3:C$10000,COUNT(Carbonate!C$3:C$10000)-21)</f>
        <v>21500</v>
      </c>
      <c r="D18" t="e">
        <f>INDEX(Carbonate!D$110:D$10000,COUNT(Carbonate!D$110:D$10000)-21)</f>
        <v>#VALUE!</v>
      </c>
      <c r="E18" t="e">
        <f>INDEX(Carbonate!E$110:E$10000,COUNT(Carbonate!E$110:E$10000)-21)</f>
        <v>#VALUE!</v>
      </c>
      <c r="G18">
        <f>INDEX(Hydroxide!B$3:B$10000,COUNT(Hydroxide!B$3:B$10000)-21)</f>
        <v>16250</v>
      </c>
      <c r="H18">
        <f>INDEX(Hydroxide!C$3:C$10000,COUNT(Hydroxide!C$3:C$10000)-21)</f>
        <v>20000</v>
      </c>
      <c r="I18">
        <f>INDEX(Hydroxide!D$3:D$10000,COUNT(Hydroxide!D$3:D$10000)-21)</f>
        <v>21000</v>
      </c>
    </row>
    <row r="19" spans="1:15">
      <c r="A19" s="12">
        <f>INDEX(Carbonate!A2:A10000,COUNT(Carbonate!A2:A10000)-20)</f>
        <v>43040</v>
      </c>
      <c r="B19">
        <f>INDEX(Carbonate!B$3:B$10000,COUNT(Carbonate!B$3:B$10000)-20)</f>
        <v>14000</v>
      </c>
      <c r="C19">
        <f>INDEX(Carbonate!C$3:C$10000,COUNT(Carbonate!C$3:C$10000)-20)</f>
        <v>21000</v>
      </c>
      <c r="D19" t="e">
        <f>INDEX(Carbonate!D$110:D$10000,COUNT(Carbonate!D$110:D$10000)-20)</f>
        <v>#VALUE!</v>
      </c>
      <c r="E19" t="e">
        <f>INDEX(Carbonate!E$110:E$10000,COUNT(Carbonate!E$110:E$10000)-20)</f>
        <v>#VALUE!</v>
      </c>
      <c r="G19">
        <f>INDEX(Hydroxide!B$3:B$10000,COUNT(Hydroxide!B$3:B$10000)-20)</f>
        <v>16375</v>
      </c>
      <c r="H19">
        <f>INDEX(Hydroxide!C$3:C$10000,COUNT(Hydroxide!C$3:C$10000)-20)</f>
        <v>20250</v>
      </c>
      <c r="I19">
        <f>INDEX(Hydroxide!D$3:D$10000,COUNT(Hydroxide!D$3:D$10000)-20)</f>
        <v>21500</v>
      </c>
    </row>
    <row r="20" spans="1:15">
      <c r="A20" s="12">
        <f>INDEX(Carbonate!A2:A10000,COUNT(Carbonate!A2:A10000)-19)</f>
        <v>43070</v>
      </c>
      <c r="B20">
        <f>INDEX(Carbonate!B$3:B$10000,COUNT(Carbonate!B$3:B$10000)-19)</f>
        <v>14000</v>
      </c>
      <c r="C20">
        <f>INDEX(Carbonate!C$3:C$10000,COUNT(Carbonate!C$3:C$10000)-19)</f>
        <v>20750</v>
      </c>
      <c r="D20" t="e">
        <f>INDEX(Carbonate!D$110:D$10000,COUNT(Carbonate!D$110:D$10000)-19)</f>
        <v>#VALUE!</v>
      </c>
      <c r="E20" t="e">
        <f>INDEX(Carbonate!E$110:E$10000,COUNT(Carbonate!E$110:E$10000)-19)</f>
        <v>#VALUE!</v>
      </c>
      <c r="G20">
        <f>INDEX(Hydroxide!B$3:B$10000,COUNT(Hydroxide!B$3:B$10000)-19)</f>
        <v>16500</v>
      </c>
      <c r="H20">
        <f>INDEX(Hydroxide!C$3:C$10000,COUNT(Hydroxide!C$3:C$10000)-19)</f>
        <v>20500</v>
      </c>
      <c r="I20">
        <f>INDEX(Hydroxide!D$3:D$10000,COUNT(Hydroxide!D$3:D$10000)-19)</f>
        <v>22000</v>
      </c>
      <c r="K20" s="6"/>
      <c r="L20" s="6"/>
      <c r="M20" s="6"/>
      <c r="N20" s="7"/>
      <c r="O20" s="7"/>
    </row>
    <row r="21" spans="1:15">
      <c r="A21" s="12">
        <f>INDEX(Carbonate!A2:A10000,COUNT(Carbonate!A2:A10000)-18)</f>
        <v>43101</v>
      </c>
      <c r="B21">
        <f>INDEX(Carbonate!B$3:B$10000,COUNT(Carbonate!B$3:B$10000)-18)</f>
        <v>14500</v>
      </c>
      <c r="C21">
        <f>INDEX(Carbonate!C$3:C$10000,COUNT(Carbonate!C$3:C$10000)-18)</f>
        <v>20750</v>
      </c>
      <c r="D21">
        <f>INDEX(Carbonate!D$110:D$10000,COUNT(Carbonate!D$110:D$10000)-18)</f>
        <v>24500</v>
      </c>
      <c r="E21">
        <f>INDEX(Carbonate!E$110:E$10000,COUNT(Carbonate!E$110:E$10000)-18)</f>
        <v>21750</v>
      </c>
      <c r="G21">
        <f>INDEX(Hydroxide!B$3:B$10000,COUNT(Hydroxide!B$3:B$10000)-18)</f>
        <v>16500</v>
      </c>
      <c r="H21">
        <f>INDEX(Hydroxide!C$3:C$10000,COUNT(Hydroxide!C$3:C$10000)-18)</f>
        <v>20500</v>
      </c>
      <c r="I21">
        <f>INDEX(Hydroxide!D$3:D$10000,COUNT(Hydroxide!D$3:D$10000)-18)</f>
        <v>21750</v>
      </c>
    </row>
    <row r="22" spans="1:15">
      <c r="A22" s="12">
        <f>INDEX(Carbonate!A2:A10000,COUNT(Carbonate!A2:A10000)-17)</f>
        <v>43132</v>
      </c>
      <c r="B22">
        <f>INDEX(Carbonate!B$3:B$10000,COUNT(Carbonate!B$3:B$10000)-17)</f>
        <v>14500</v>
      </c>
      <c r="C22">
        <f>INDEX(Carbonate!C$3:C$10000,COUNT(Carbonate!C$3:C$10000)-17)</f>
        <v>20250</v>
      </c>
      <c r="D22">
        <f>INDEX(Carbonate!D$110:D$10000,COUNT(Carbonate!D$110:D$10000)-17)</f>
        <v>24500</v>
      </c>
      <c r="E22">
        <f>INDEX(Carbonate!E$110:E$10000,COUNT(Carbonate!E$110:E$10000)-17)</f>
        <v>21750</v>
      </c>
      <c r="G22">
        <f>INDEX(Hydroxide!B$3:B$10000,COUNT(Hydroxide!B$3:B$10000)-17)</f>
        <v>16500</v>
      </c>
      <c r="H22">
        <f>INDEX(Hydroxide!C$3:C$10000,COUNT(Hydroxide!C$3:C$10000)-17)</f>
        <v>20500</v>
      </c>
      <c r="I22">
        <f>INDEX(Hydroxide!D$3:D$10000,COUNT(Hydroxide!D$3:D$10000)-17)</f>
        <v>22250</v>
      </c>
    </row>
    <row r="23" spans="1:15">
      <c r="A23" s="12">
        <f>INDEX(Carbonate!A2:A10000,COUNT(Carbonate!A2:A10000)-16)</f>
        <v>43160</v>
      </c>
      <c r="B23">
        <f>INDEX(Carbonate!B$3:B$10000,COUNT(Carbonate!B$3:B$10000)-16)</f>
        <v>14750</v>
      </c>
      <c r="C23">
        <f>INDEX(Carbonate!C$3:C$10000,COUNT(Carbonate!C$3:C$10000)-16)</f>
        <v>20250</v>
      </c>
      <c r="D23">
        <f>INDEX(Carbonate!D$110:D$10000,COUNT(Carbonate!D$110:D$10000)-16)</f>
        <v>24750</v>
      </c>
      <c r="E23">
        <f>INDEX(Carbonate!E$110:E$10000,COUNT(Carbonate!E$110:E$10000)-16)</f>
        <v>22500</v>
      </c>
      <c r="G23">
        <f>INDEX(Hydroxide!B$3:B$10000,COUNT(Hydroxide!B$3:B$10000)-16)</f>
        <v>16500</v>
      </c>
      <c r="H23">
        <f>INDEX(Hydroxide!C$3:C$10000,COUNT(Hydroxide!C$3:C$10000)-16)</f>
        <v>20750</v>
      </c>
      <c r="I23">
        <f>INDEX(Hydroxide!D$3:D$10000,COUNT(Hydroxide!D$3:D$10000)-16)</f>
        <v>22000</v>
      </c>
    </row>
    <row r="24" spans="1:15">
      <c r="A24" s="12">
        <f>INDEX(Carbonate!A2:A10000,COUNT(Carbonate!A2:A10000)-15)</f>
        <v>43191</v>
      </c>
      <c r="B24">
        <f>INDEX(Carbonate!B$3:B$10000,COUNT(Carbonate!B$3:B$10000)-15)</f>
        <v>14750</v>
      </c>
      <c r="C24">
        <f>INDEX(Carbonate!C$3:C$10000,COUNT(Carbonate!C$3:C$10000)-15)</f>
        <v>19000</v>
      </c>
      <c r="D24">
        <f>INDEX(Carbonate!D$110:D$10000,COUNT(Carbonate!D$110:D$10000)-15)</f>
        <v>23000</v>
      </c>
      <c r="E24">
        <f>INDEX(Carbonate!E$110:E$10000,COUNT(Carbonate!E$110:E$10000)-15)</f>
        <v>20750</v>
      </c>
      <c r="G24">
        <f>INDEX(Hydroxide!B$3:B$10000,COUNT(Hydroxide!B$3:B$10000)-15)</f>
        <v>17000</v>
      </c>
      <c r="H24">
        <f>INDEX(Hydroxide!C$3:C$10000,COUNT(Hydroxide!C$3:C$10000)-15)</f>
        <v>20500</v>
      </c>
      <c r="I24">
        <f>INDEX(Hydroxide!D$3:D$10000,COUNT(Hydroxide!D$3:D$10000)-15)</f>
        <v>22500</v>
      </c>
    </row>
    <row r="25" spans="1:15">
      <c r="A25" s="12">
        <f>INDEX(Carbonate!A2:A10000,COUNT(Carbonate!A2:A10000)-14)</f>
        <v>43221</v>
      </c>
      <c r="B25">
        <f>INDEX(Carbonate!B$3:B$10000,COUNT(Carbonate!B$3:B$10000)-14)</f>
        <v>15750</v>
      </c>
      <c r="C25">
        <f>INDEX(Carbonate!C$3:C$10000,COUNT(Carbonate!C$3:C$10000)-14)</f>
        <v>18500</v>
      </c>
      <c r="D25">
        <f>INDEX(Carbonate!D$110:D$10000,COUNT(Carbonate!D$110:D$10000)-14)</f>
        <v>21000</v>
      </c>
      <c r="E25">
        <f>INDEX(Carbonate!E$110:E$10000,COUNT(Carbonate!E$110:E$10000)-14)</f>
        <v>18750</v>
      </c>
      <c r="G25">
        <f>INDEX(Hydroxide!B$3:B$10000,COUNT(Hydroxide!B$3:B$10000)-14)</f>
        <v>17250</v>
      </c>
      <c r="H25">
        <f>INDEX(Hydroxide!C$3:C$10000,COUNT(Hydroxide!C$3:C$10000)-14)</f>
        <v>20500</v>
      </c>
      <c r="I25">
        <f>INDEX(Hydroxide!D$3:D$10000,COUNT(Hydroxide!D$3:D$10000)-14)</f>
        <v>23000</v>
      </c>
    </row>
    <row r="26" spans="1:15">
      <c r="A26" s="12">
        <f>INDEX(Carbonate!A2:A10000,COUNT(Carbonate!A2:A10000)-13)</f>
        <v>43252</v>
      </c>
      <c r="B26">
        <f>INDEX(Carbonate!B$3:B$10000,COUNT(Carbonate!B$3:B$10000)-13)</f>
        <v>15750</v>
      </c>
      <c r="C26">
        <f>INDEX(Carbonate!C$3:C$10000,COUNT(Carbonate!C$3:C$10000)-13)</f>
        <v>17750</v>
      </c>
      <c r="D26">
        <f>INDEX(Carbonate!D$110:D$10000,COUNT(Carbonate!D$110:D$10000)-13)</f>
        <v>18250</v>
      </c>
      <c r="E26">
        <f>INDEX(Carbonate!E$110:E$10000,COUNT(Carbonate!E$110:E$10000)-13)</f>
        <v>16000</v>
      </c>
      <c r="G26">
        <f>INDEX(Hydroxide!B$3:B$10000,COUNT(Hydroxide!B$3:B$10000)-13)</f>
        <v>17250</v>
      </c>
      <c r="H26">
        <f>INDEX(Hydroxide!C$3:C$10000,COUNT(Hydroxide!C$3:C$10000)-13)</f>
        <v>20250</v>
      </c>
      <c r="I26">
        <f>INDEX(Hydroxide!D$3:D$10000,COUNT(Hydroxide!D$3:D$10000)-13)</f>
        <v>20500</v>
      </c>
    </row>
    <row r="27" spans="1:15">
      <c r="A27" s="12">
        <f>INDEX(Carbonate!A2:A10000,COUNT(Carbonate!A2:A10000)-12)</f>
        <v>43282</v>
      </c>
      <c r="B27">
        <f>INDEX(Carbonate!B$3:B$10000,COUNT(Carbonate!B$3:B$10000)-12)</f>
        <v>15000</v>
      </c>
      <c r="C27">
        <f>INDEX(Carbonate!C$3:C$10000,COUNT(Carbonate!C$3:C$10000)-12)</f>
        <v>17250</v>
      </c>
      <c r="D27">
        <f>INDEX(Carbonate!D$110:D$10000,COUNT(Carbonate!D$110:D$10000)-12)</f>
        <v>16500</v>
      </c>
      <c r="E27">
        <f>INDEX(Carbonate!E$110:E$10000,COUNT(Carbonate!E$110:E$10000)-12)</f>
        <v>14500</v>
      </c>
      <c r="G27">
        <f>INDEX(Hydroxide!B$3:B$10000,COUNT(Hydroxide!B$3:B$10000)-12)</f>
        <v>17250</v>
      </c>
      <c r="H27">
        <f>INDEX(Hydroxide!C$3:C$10000,COUNT(Hydroxide!C$3:C$10000)-12)</f>
        <v>20250</v>
      </c>
      <c r="I27">
        <f>INDEX(Hydroxide!D$3:D$10000,COUNT(Hydroxide!D$3:D$10000)-12)</f>
        <v>20000</v>
      </c>
    </row>
    <row r="28" spans="1:15">
      <c r="A28" s="12">
        <f>INDEX(Carbonate!A2:A10000,COUNT(Carbonate!A2:A10000)-11)</f>
        <v>43313</v>
      </c>
      <c r="B28">
        <f>INDEX(Carbonate!B$3:B$10000,COUNT(Carbonate!B$3:B$10000)-11)</f>
        <v>15000</v>
      </c>
      <c r="C28">
        <f>INDEX(Carbonate!C$3:C$10000,COUNT(Carbonate!C$3:C$10000)-11)</f>
        <v>15000</v>
      </c>
      <c r="D28">
        <f>INDEX(Carbonate!D$110:D$10000,COUNT(Carbonate!D$110:D$10000)-11)</f>
        <v>13000</v>
      </c>
      <c r="E28">
        <f>INDEX(Carbonate!E$110:E$10000,COUNT(Carbonate!E$110:E$10000)-11)</f>
        <v>11500</v>
      </c>
      <c r="G28">
        <f>INDEX(Hydroxide!B$3:B$10000,COUNT(Hydroxide!B$3:B$10000)-11)</f>
        <v>17125</v>
      </c>
      <c r="H28">
        <f>INDEX(Hydroxide!C$3:C$10000,COUNT(Hydroxide!C$3:C$10000)-11)</f>
        <v>20000</v>
      </c>
      <c r="I28">
        <f>INDEX(Hydroxide!D$3:D$10000,COUNT(Hydroxide!D$3:D$10000)-11)</f>
        <v>19500</v>
      </c>
    </row>
    <row r="29" spans="1:15">
      <c r="A29" s="12">
        <f>INDEX(Carbonate!A2:A10000,COUNT(Carbonate!A2:A10000)-10)</f>
        <v>43344</v>
      </c>
      <c r="B29">
        <f>INDEX(Carbonate!B$3:B$10000,COUNT(Carbonate!B$3:B$10000)-10)</f>
        <v>14500</v>
      </c>
      <c r="C29">
        <f>INDEX(Carbonate!C$3:C$10000,COUNT(Carbonate!C$3:C$10000)-10)</f>
        <v>14500</v>
      </c>
      <c r="D29">
        <f>INDEX(Carbonate!D$110:D$10000,COUNT(Carbonate!D$110:D$10000)-10)</f>
        <v>12000</v>
      </c>
      <c r="E29">
        <f>INDEX(Carbonate!E$110:E$10000,COUNT(Carbonate!E$110:E$10000)-10)</f>
        <v>11000</v>
      </c>
      <c r="G29">
        <f>INDEX(Hydroxide!B$3:B$10000,COUNT(Hydroxide!B$3:B$10000)-10)</f>
        <v>17125</v>
      </c>
      <c r="H29">
        <f>INDEX(Hydroxide!C$3:C$10000,COUNT(Hydroxide!C$3:C$10000)-10)</f>
        <v>18750</v>
      </c>
      <c r="I29">
        <f>INDEX(Hydroxide!D$3:D$10000,COUNT(Hydroxide!D$3:D$10000)-10)</f>
        <v>19250</v>
      </c>
    </row>
    <row r="30" spans="1:15">
      <c r="A30" s="12">
        <f>INDEX(Carbonate!A2:A10000,COUNT(Carbonate!A2:A10000)-9)</f>
        <v>43374</v>
      </c>
      <c r="B30">
        <f>INDEX(Carbonate!B$3:B$10000,COUNT(Carbonate!B$3:B$10000)-9)</f>
        <v>14375</v>
      </c>
      <c r="C30">
        <f>INDEX(Carbonate!C$3:C$10000,COUNT(Carbonate!C$3:C$10000)-9)</f>
        <v>14125</v>
      </c>
      <c r="D30">
        <f>INDEX(Carbonate!D$110:D$10000,COUNT(Carbonate!D$110:D$10000)-9)</f>
        <v>11750</v>
      </c>
      <c r="E30">
        <f>INDEX(Carbonate!E$110:E$10000,COUNT(Carbonate!E$110:E$10000)-9)</f>
        <v>10375</v>
      </c>
      <c r="G30">
        <f>INDEX(Hydroxide!B$3:B$10000,COUNT(Hydroxide!B$3:B$10000)-9)</f>
        <v>17000</v>
      </c>
      <c r="H30">
        <f>INDEX(Hydroxide!C$3:C$10000,COUNT(Hydroxide!C$3:C$10000)-9)</f>
        <v>18750</v>
      </c>
      <c r="I30">
        <f>INDEX(Hydroxide!D$3:D$10000,COUNT(Hydroxide!D$3:D$10000)-9)</f>
        <v>18875</v>
      </c>
    </row>
    <row r="31" spans="1:15">
      <c r="A31" s="12">
        <f>INDEX(Carbonate!A2:A10000,COUNT(Carbonate!A2:A10000)-8)</f>
        <v>43405</v>
      </c>
      <c r="B31">
        <f>INDEX(Carbonate!B$3:B$10000,COUNT(Carbonate!B$3:B$10000)-8)</f>
        <v>13500</v>
      </c>
      <c r="C31">
        <f>INDEX(Carbonate!C$3:C$10000,COUNT(Carbonate!C$3:C$10000)-8)</f>
        <v>13625</v>
      </c>
      <c r="D31">
        <f>INDEX(Carbonate!D$110:D$10000,COUNT(Carbonate!D$110:D$10000)-8)</f>
        <v>11875</v>
      </c>
      <c r="E31">
        <f>INDEX(Carbonate!E$110:E$10000,COUNT(Carbonate!E$110:E$10000)-8)</f>
        <v>10375</v>
      </c>
      <c r="G31">
        <f>INDEX(Hydroxide!B$3:B$10000,COUNT(Hydroxide!B$3:B$10000)-8)</f>
        <v>16000</v>
      </c>
      <c r="H31">
        <f>INDEX(Hydroxide!C$3:C$10000,COUNT(Hydroxide!C$3:C$10000)-8)</f>
        <v>17000</v>
      </c>
      <c r="I31">
        <f>INDEX(Hydroxide!D$3:D$10000,COUNT(Hydroxide!D$3:D$10000)-8)</f>
        <v>17500</v>
      </c>
    </row>
    <row r="32" spans="1:15">
      <c r="A32" s="12">
        <f>INDEX(Carbonate!A2:A10000,COUNT(Carbonate!A2:A10000)-7)</f>
        <v>43435</v>
      </c>
      <c r="B32">
        <f>INDEX(Carbonate!B$3:B$10000,COUNT(Carbonate!B$3:B$10000)-7)</f>
        <v>13500</v>
      </c>
      <c r="C32">
        <f>INDEX(Carbonate!C$3:C$10000,COUNT(Carbonate!C$3:C$10000)-7)</f>
        <v>13750</v>
      </c>
      <c r="D32">
        <f>INDEX(Carbonate!D$110:D$10000,COUNT(Carbonate!D$110:D$10000)-7)</f>
        <v>11875</v>
      </c>
      <c r="E32">
        <f>INDEX(Carbonate!E$110:E$10000,COUNT(Carbonate!E$110:E$10000)-7)</f>
        <v>10250</v>
      </c>
      <c r="G32">
        <f>INDEX(Hydroxide!B$3:B$10000,COUNT(Hydroxide!B$3:B$10000)-7)</f>
        <v>15750</v>
      </c>
      <c r="H32">
        <f>INDEX(Hydroxide!C$3:C$10000,COUNT(Hydroxide!C$3:C$10000)-7)</f>
        <v>16500</v>
      </c>
      <c r="I32">
        <f>INDEX(Hydroxide!D$3:D$10000,COUNT(Hydroxide!D$3:D$10000)-7)</f>
        <v>16625</v>
      </c>
    </row>
    <row r="33" spans="1:9">
      <c r="A33" s="12">
        <f>INDEX(Carbonate!A2:A10000,COUNT(Carbonate!A2:A10000)-6)</f>
        <v>43466</v>
      </c>
      <c r="B33">
        <f>INDEX(Carbonate!B$3:B$10000,COUNT(Carbonate!B$3:B$10000)-6)</f>
        <v>13250</v>
      </c>
      <c r="C33">
        <f>INDEX(Carbonate!C$3:C$10000,COUNT(Carbonate!C$3:C$10000)-6)</f>
        <v>13500</v>
      </c>
      <c r="D33">
        <f>INDEX(Carbonate!D$110:D$10000,COUNT(Carbonate!D$110:D$10000)-6)</f>
        <v>11875</v>
      </c>
      <c r="E33">
        <f>INDEX(Carbonate!E$110:E$10000,COUNT(Carbonate!E$110:E$10000)-6)</f>
        <v>10375</v>
      </c>
      <c r="G33">
        <f>INDEX(Hydroxide!B$3:B$10000,COUNT(Hydroxide!B$3:B$10000)-6)</f>
        <v>15500</v>
      </c>
      <c r="H33">
        <f>INDEX(Hydroxide!C$3:C$10000,COUNT(Hydroxide!C$3:C$10000)-6)</f>
        <v>16250</v>
      </c>
      <c r="I33">
        <f>INDEX(Hydroxide!D$3:D$10000,COUNT(Hydroxide!D$3:D$10000)-6)</f>
        <v>16375</v>
      </c>
    </row>
    <row r="34" spans="1:9">
      <c r="A34" s="12">
        <f>INDEX(Carbonate!A2:A10000,COUNT(Carbonate!A2:A10000)-5)</f>
        <v>43497</v>
      </c>
      <c r="B34">
        <f>INDEX(Carbonate!B$3:B$10000,COUNT(Carbonate!B$3:B$10000)-5)</f>
        <v>13000</v>
      </c>
      <c r="C34">
        <f>INDEX(Carbonate!C$3:C$10000,COUNT(Carbonate!C$3:C$10000)-5)</f>
        <v>13000</v>
      </c>
      <c r="D34">
        <f>INDEX(Carbonate!D$110:D$10000,COUNT(Carbonate!D$110:D$10000)-5)</f>
        <v>11912.5</v>
      </c>
      <c r="E34">
        <f>INDEX(Carbonate!E$110:E$10000,COUNT(Carbonate!E$110:E$10000)-5)</f>
        <v>10400</v>
      </c>
      <c r="G34">
        <f>INDEX(Hydroxide!B$3:B$10000,COUNT(Hydroxide!B$3:B$10000)-5)</f>
        <v>15250</v>
      </c>
      <c r="H34">
        <f>INDEX(Hydroxide!C$3:C$10000,COUNT(Hydroxide!C$3:C$10000)-5)</f>
        <v>16000</v>
      </c>
      <c r="I34">
        <f>INDEX(Hydroxide!D$3:D$10000,COUNT(Hydroxide!D$3:D$10000)-5)</f>
        <v>16250</v>
      </c>
    </row>
    <row r="35" spans="1:9">
      <c r="A35" s="12">
        <f>INDEX(Carbonate!A2:A10000,COUNT(Carbonate!A2:A10000)-4)</f>
        <v>43525</v>
      </c>
      <c r="B35">
        <f>INDEX(Carbonate!B$3:B$10000,COUNT(Carbonate!B$3:B$10000)-4)</f>
        <v>13000</v>
      </c>
      <c r="C35">
        <f>INDEX(Carbonate!C$3:C$10000,COUNT(Carbonate!C$3:C$10000)-4)</f>
        <v>13250</v>
      </c>
      <c r="D35">
        <f>INDEX(Carbonate!D$110:D$10000,COUNT(Carbonate!D$110:D$10000)-4)</f>
        <v>11775</v>
      </c>
      <c r="E35">
        <f>INDEX(Carbonate!E$110:E$10000,COUNT(Carbonate!E$110:E$10000)-4)</f>
        <v>10275</v>
      </c>
      <c r="G35">
        <f>INDEX(Hydroxide!B$3:B$10000,COUNT(Hydroxide!B$3:B$10000)-4)</f>
        <v>14500</v>
      </c>
      <c r="H35">
        <f>INDEX(Hydroxide!C$3:C$10000,COUNT(Hydroxide!C$3:C$10000)-4)</f>
        <v>15000</v>
      </c>
      <c r="I35">
        <f>INDEX(Hydroxide!D$3:D$10000,COUNT(Hydroxide!D$3:D$10000)-4)</f>
        <v>15512.5</v>
      </c>
    </row>
    <row r="36" spans="1:9">
      <c r="A36" s="12">
        <f>INDEX(Carbonate!A2:A10000,COUNT(Carbonate!A2:A10000)-3)</f>
        <v>43556</v>
      </c>
      <c r="B36">
        <f>INDEX(Carbonate!B$3:B$10000,COUNT(Carbonate!B$3:B$10000)-3)</f>
        <v>12750</v>
      </c>
      <c r="C36">
        <f>INDEX(Carbonate!C$3:C$10000,COUNT(Carbonate!C$3:C$10000)-3)</f>
        <v>13000</v>
      </c>
      <c r="D36">
        <f>INDEX(Carbonate!D$110:D$10000,COUNT(Carbonate!D$110:D$10000)-3)</f>
        <v>11500</v>
      </c>
      <c r="E36">
        <f>INDEX(Carbonate!E$110:E$10000,COUNT(Carbonate!E$110:E$10000)-3)</f>
        <v>9950</v>
      </c>
      <c r="G36">
        <f>INDEX(Hydroxide!B$3:B$10000,COUNT(Hydroxide!B$3:B$10000)-3)</f>
        <v>14250</v>
      </c>
      <c r="H36">
        <f>INDEX(Hydroxide!C$3:C$10000,COUNT(Hydroxide!C$3:C$10000)-3)</f>
        <v>14750</v>
      </c>
      <c r="I36">
        <f>INDEX(Hydroxide!D$3:D$10000,COUNT(Hydroxide!D$3:D$10000)-3)</f>
        <v>13950</v>
      </c>
    </row>
    <row r="37" spans="1:9">
      <c r="A37" s="12">
        <f>INDEX(Carbonate!A2:A10000,COUNT(Carbonate!A2:A10000)-2)</f>
        <v>43586</v>
      </c>
      <c r="B37">
        <f>INDEX(Carbonate!B$3:B$10000,COUNT(Carbonate!B$3:B$10000)-2)</f>
        <v>12250</v>
      </c>
      <c r="C37">
        <f>INDEX(Carbonate!C$3:C$10000,COUNT(Carbonate!C$3:C$10000)-2)</f>
        <v>12625</v>
      </c>
      <c r="D37">
        <f>INDEX(Carbonate!D$110:D$10000,COUNT(Carbonate!D$110:D$10000)-2)</f>
        <v>11325</v>
      </c>
      <c r="E37">
        <f>INDEX(Carbonate!E$110:E$10000,COUNT(Carbonate!E$110:E$10000)-2)</f>
        <v>9925</v>
      </c>
      <c r="G37">
        <f>INDEX(Hydroxide!B$3:B$10000,COUNT(Hydroxide!B$3:B$10000)-2)</f>
        <v>14000</v>
      </c>
      <c r="H37">
        <f>INDEX(Hydroxide!C$3:C$10000,COUNT(Hydroxide!C$3:C$10000)-2)</f>
        <v>14125</v>
      </c>
      <c r="I37">
        <f>INDEX(Hydroxide!D$3:D$10000,COUNT(Hydroxide!D$3:D$10000)-2)</f>
        <v>13300</v>
      </c>
    </row>
    <row r="38" spans="1:9">
      <c r="A38" s="12">
        <f>INDEX(Carbonate!A2:A10000,COUNT(Carbonate!A2:A10000)-1)</f>
        <v>43617</v>
      </c>
      <c r="B38">
        <f>INDEX(Carbonate!B$3:B$10000,COUNT(Carbonate!B$3:B$10000)-1)</f>
        <v>11500</v>
      </c>
      <c r="C38">
        <f>INDEX(Carbonate!C$3:C$10000,COUNT(Carbonate!C$3:C$10000)-1)</f>
        <v>12125</v>
      </c>
      <c r="D38">
        <f>INDEX(Carbonate!D$110:D$10000,COUNT(Carbonate!D$110:D$10000)-1)</f>
        <v>11125</v>
      </c>
      <c r="E38">
        <f>INDEX(Carbonate!E$110:E$10000,COUNT(Carbonate!E$110:E$10000)-1)</f>
        <v>9925</v>
      </c>
      <c r="G38">
        <f>INDEX(Hydroxide!B$3:B$10000,COUNT(Hydroxide!B$3:B$10000)-1)</f>
        <v>13875</v>
      </c>
      <c r="H38">
        <f>INDEX(Hydroxide!C$3:C$10000,COUNT(Hydroxide!C$3:C$10000)-1)</f>
        <v>14000</v>
      </c>
      <c r="I38">
        <f>INDEX(Hydroxide!D$3:D$10000,COUNT(Hydroxide!D$3:D$10000)-1)</f>
        <v>13025</v>
      </c>
    </row>
    <row r="39" spans="1:9">
      <c r="A39" s="12">
        <f>INDEX(Carbonate!A2:A10000,COUNT(Carbonate!A2:A10000))</f>
        <v>43647</v>
      </c>
      <c r="B39">
        <f>INDEX(Carbonate!B$3:B$10000,COUNT(Carbonate!B$3:B$10000))</f>
        <v>10500</v>
      </c>
      <c r="C39">
        <f>INDEX(Carbonate!C$3:C$10000,COUNT(Carbonate!C$3:C$10000))</f>
        <v>11125</v>
      </c>
      <c r="D39">
        <f>INDEX(Carbonate!D$110:D$10000,COUNT(Carbonate!D$110:D$10000))</f>
        <v>10025</v>
      </c>
      <c r="E39">
        <f>INDEX(Carbonate!E$110:E$10000,COUNT(Carbonate!E$110:E$10000))</f>
        <v>9100</v>
      </c>
      <c r="G39">
        <f>INDEX(Hydroxide!B$3:B$10000,COUNT(Hydroxide!B$3:B$10000))</f>
        <v>13125</v>
      </c>
      <c r="H39">
        <f>INDEX(Hydroxide!C$3:C$10000,COUNT(Hydroxide!C$3:C$10000))</f>
        <v>13750</v>
      </c>
      <c r="I39">
        <f>INDEX(Hydroxide!D$3:D$10000,COUNT(Hydroxide!D$3:D$10000))</f>
        <v>12125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F15"/>
  <sheetViews>
    <sheetView workbookViewId="0">
      <selection activeCell="A2" sqref="A2"/>
    </sheetView>
  </sheetViews>
  <sheetFormatPr defaultColWidth="11" defaultRowHeight="15.95"/>
  <cols>
    <col min="1" max="1" width="33.125" bestFit="1" customWidth="1"/>
  </cols>
  <sheetData>
    <row r="1" spans="1:6" s="2" customFormat="1">
      <c r="A1" s="1" t="s">
        <v>0</v>
      </c>
    </row>
    <row r="2" spans="1:6" s="3" customFormat="1" ht="17.100000000000001" thickBot="1">
      <c r="B2" s="4"/>
    </row>
    <row r="4" spans="1:6">
      <c r="B4" s="19" t="s">
        <v>14</v>
      </c>
      <c r="C4" t="s">
        <v>29</v>
      </c>
      <c r="D4" t="s">
        <v>16</v>
      </c>
      <c r="E4" t="s">
        <v>17</v>
      </c>
      <c r="F4" t="s">
        <v>18</v>
      </c>
    </row>
    <row r="5" spans="1:6">
      <c r="A5" t="s">
        <v>30</v>
      </c>
      <c r="B5" s="20">
        <f>('Fig. 3'!B39-'Fig. 3'!B38)/'Fig. 3'!B38</f>
        <v>-8.6956521739130432E-2</v>
      </c>
      <c r="C5" s="16">
        <f>('Fig. 3'!B39-'Fig. 3'!B27)/'Fig. 3'!B27</f>
        <v>-0.3</v>
      </c>
      <c r="D5" s="16">
        <f>('Fig. 3'!B39-Carbonate!B121)/Carbonate!B121</f>
        <v>-0.22222222222222221</v>
      </c>
      <c r="E5" s="8">
        <f>'Fig. 3'!B39</f>
        <v>10500</v>
      </c>
      <c r="F5" s="8">
        <f>'Fig. 3'!B38</f>
        <v>11500</v>
      </c>
    </row>
    <row r="6" spans="1:6">
      <c r="B6" s="6"/>
      <c r="E6" s="8"/>
      <c r="F6" s="8"/>
    </row>
    <row r="7" spans="1:6">
      <c r="A7" t="s">
        <v>31</v>
      </c>
      <c r="B7" s="16">
        <f>('Fig. 3'!G39-'Fig. 3'!G38)/'Fig. 3'!G38</f>
        <v>-5.4054054054054057E-2</v>
      </c>
      <c r="C7" s="16">
        <f>('Fig. 3'!G39-'Fig. 3'!G27)/'Fig. 3'!G27</f>
        <v>-0.2391304347826087</v>
      </c>
      <c r="D7" s="16">
        <f>('Fig. 3'!G39-Hydroxide!B121)/Hydroxide!B121</f>
        <v>-0.16666666666666666</v>
      </c>
      <c r="E7" s="8">
        <f>'Fig. 3'!G39</f>
        <v>13125</v>
      </c>
      <c r="F7" s="8">
        <f>'Fig. 3'!G38</f>
        <v>13875</v>
      </c>
    </row>
    <row r="8" spans="1:6">
      <c r="B8" s="16"/>
      <c r="C8" s="16"/>
      <c r="D8" s="16"/>
      <c r="E8" s="8"/>
      <c r="F8" s="8"/>
    </row>
    <row r="9" spans="1:6">
      <c r="A9" t="s">
        <v>32</v>
      </c>
      <c r="B9" s="16">
        <f>(INDEX(Spodumene!D2:D10000,COUNT(Spodumene!D2:D10000))-INDEX(Spodumene!D2:D10000,COUNT(Spodumene!D2:D10000)-1))/INDEX(Spodumene!D2:D10000,COUNT(Spodumene!D2:D10000)-1)</f>
        <v>-4.878048780487805E-2</v>
      </c>
      <c r="C9" s="16">
        <f>(INDEX(Spodumene!D2:D10000,COUNT(Spodumene!D2:D10000))-INDEX(Spodumene!D2:D10000,COUNT(Spodumene!D2:D10000)-12))/INDEX(Spodumene!D2:D10000,COUNT(Spodumene!D2:D10000)-12)</f>
        <v>-0.36065573770491804</v>
      </c>
      <c r="D9" s="16">
        <f>(INDEX(Spodumene!D2:D10000,COUNT(Spodumene!D2:D10000))-Spodumene!D13)/Spodumene!D13</f>
        <v>-0.33142857142857141</v>
      </c>
      <c r="E9" s="8">
        <f>INDEX(Spodumene!D2:D10000,COUNT(Spodumene!D2:D10000))</f>
        <v>585</v>
      </c>
      <c r="F9" s="8">
        <f>INDEX(Spodumene!D2:D10000,COUNT(Spodumene!D2:D10000)-1)</f>
        <v>615</v>
      </c>
    </row>
    <row r="10" spans="1:6">
      <c r="B10" s="16"/>
    </row>
    <row r="11" spans="1:6">
      <c r="B11" s="6"/>
    </row>
    <row r="13" spans="1:6">
      <c r="B13" s="8"/>
    </row>
    <row r="14" spans="1:6">
      <c r="B14" s="8"/>
    </row>
    <row r="15" spans="1:6">
      <c r="B1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8"/>
  <sheetViews>
    <sheetView topLeftCell="A106" workbookViewId="0">
      <selection activeCell="A128" sqref="A128"/>
    </sheetView>
  </sheetViews>
  <sheetFormatPr defaultColWidth="11" defaultRowHeight="15.95"/>
  <cols>
    <col min="2" max="4" width="10.875" style="8"/>
    <col min="6" max="6" width="16.375" bestFit="1" customWidth="1"/>
  </cols>
  <sheetData>
    <row r="1" spans="1:6" s="13" customFormat="1" ht="17.100000000000001" thickBot="1">
      <c r="B1" s="14" t="s">
        <v>23</v>
      </c>
      <c r="C1" s="14" t="s">
        <v>24</v>
      </c>
      <c r="D1" s="14" t="s">
        <v>25</v>
      </c>
      <c r="E1" s="13" t="s">
        <v>33</v>
      </c>
      <c r="F1" s="13" t="s">
        <v>34</v>
      </c>
    </row>
    <row r="2" spans="1:6" ht="17.100000000000001" thickTop="1">
      <c r="A2" s="15">
        <v>39814</v>
      </c>
      <c r="B2" s="8">
        <f>'[1]Lithium Carbonate'!$B8</f>
        <v>5350</v>
      </c>
      <c r="C2" s="8">
        <f>'[1]Lithium Carbonate'!$D8</f>
        <v>5775</v>
      </c>
      <c r="E2" s="8"/>
      <c r="F2" s="8">
        <f>'[1]Carbonate Index'!O3</f>
        <v>5646.6832461225804</v>
      </c>
    </row>
    <row r="3" spans="1:6">
      <c r="A3" s="5">
        <v>39845</v>
      </c>
      <c r="B3" s="8">
        <f>'[1]Lithium Carbonate'!$B9</f>
        <v>5200</v>
      </c>
      <c r="C3" s="8">
        <f>'[1]Lithium Carbonate'!$D9</f>
        <v>5775</v>
      </c>
      <c r="E3" s="8"/>
      <c r="F3" s="8">
        <f>'[1]Carbonate Index'!O4</f>
        <v>5675.4629304697992</v>
      </c>
    </row>
    <row r="4" spans="1:6">
      <c r="A4" s="5">
        <v>39873</v>
      </c>
      <c r="B4" s="8">
        <f>'[1]Lithium Carbonate'!$B10</f>
        <v>5250</v>
      </c>
      <c r="C4" s="8">
        <f>'[1]Lithium Carbonate'!$D10</f>
        <v>6000</v>
      </c>
      <c r="E4" s="8"/>
      <c r="F4" s="8">
        <f>'[1]Carbonate Index'!O5</f>
        <v>5706.5580348544745</v>
      </c>
    </row>
    <row r="5" spans="1:6">
      <c r="A5" s="5">
        <v>39904</v>
      </c>
      <c r="B5" s="8">
        <f>'[1]Lithium Carbonate'!$B11</f>
        <v>5250</v>
      </c>
      <c r="C5" s="8">
        <f>'[1]Lithium Carbonate'!$D11</f>
        <v>6225</v>
      </c>
      <c r="E5" s="8"/>
      <c r="F5" s="8">
        <f>'[1]Carbonate Index'!O6</f>
        <v>5829.9794915706216</v>
      </c>
    </row>
    <row r="6" spans="1:6">
      <c r="A6" s="5">
        <v>39934</v>
      </c>
      <c r="B6" s="8">
        <f>'[1]Lithium Carbonate'!$B12</f>
        <v>5450</v>
      </c>
      <c r="C6" s="8">
        <f>'[1]Lithium Carbonate'!$D12</f>
        <v>6025</v>
      </c>
      <c r="E6" s="8"/>
      <c r="F6" s="8">
        <f>'[1]Carbonate Index'!O7</f>
        <v>5869.1160998973919</v>
      </c>
    </row>
    <row r="7" spans="1:6">
      <c r="A7" s="5">
        <v>39965</v>
      </c>
      <c r="B7" s="8">
        <f>'[1]Lithium Carbonate'!$B13</f>
        <v>5650</v>
      </c>
      <c r="C7" s="8">
        <f>'[1]Lithium Carbonate'!$D13</f>
        <v>6275</v>
      </c>
      <c r="E7" s="8"/>
      <c r="F7" s="8">
        <f>'[1]Carbonate Index'!O8</f>
        <v>6136.1955501022612</v>
      </c>
    </row>
    <row r="8" spans="1:6">
      <c r="A8" s="5">
        <v>39995</v>
      </c>
      <c r="B8" s="8">
        <f>'[1]Lithium Carbonate'!$B14</f>
        <v>5475</v>
      </c>
      <c r="C8" s="8">
        <f>'[1]Lithium Carbonate'!$D14</f>
        <v>6075</v>
      </c>
      <c r="E8" s="8"/>
      <c r="F8" s="8">
        <f>'[1]Carbonate Index'!O9</f>
        <v>5867.3804676228665</v>
      </c>
    </row>
    <row r="9" spans="1:6">
      <c r="A9" s="5">
        <v>40026</v>
      </c>
      <c r="B9" s="8">
        <f>'[1]Lithium Carbonate'!$B15</f>
        <v>5250</v>
      </c>
      <c r="C9" s="8">
        <f>'[1]Lithium Carbonate'!$D15</f>
        <v>5900</v>
      </c>
      <c r="E9" s="8"/>
      <c r="F9" s="8">
        <f>'[1]Carbonate Index'!O10</f>
        <v>5693.9275513954817</v>
      </c>
    </row>
    <row r="10" spans="1:6">
      <c r="A10" s="5">
        <v>40057</v>
      </c>
      <c r="B10" s="8">
        <f>'[1]Lithium Carbonate'!$B16</f>
        <v>5300</v>
      </c>
      <c r="C10" s="8">
        <f>'[1]Lithium Carbonate'!$D16</f>
        <v>6050</v>
      </c>
      <c r="E10" s="8"/>
      <c r="F10" s="8">
        <f>'[1]Carbonate Index'!O11</f>
        <v>5768.55039419677</v>
      </c>
    </row>
    <row r="11" spans="1:6">
      <c r="A11" s="5">
        <v>40087</v>
      </c>
      <c r="B11" s="8">
        <f>'[1]Lithium Carbonate'!$B17</f>
        <v>4650</v>
      </c>
      <c r="C11" s="8">
        <f>'[1]Lithium Carbonate'!$D17</f>
        <v>5950</v>
      </c>
      <c r="E11" s="8"/>
      <c r="F11" s="8">
        <f>'[1]Carbonate Index'!O12</f>
        <v>5578.7190674471894</v>
      </c>
    </row>
    <row r="12" spans="1:6">
      <c r="A12" s="5">
        <v>40118</v>
      </c>
      <c r="B12" s="8">
        <f>'[1]Lithium Carbonate'!$B18</f>
        <v>4600</v>
      </c>
      <c r="C12" s="8">
        <f>'[1]Lithium Carbonate'!$D18</f>
        <v>5950</v>
      </c>
      <c r="E12" s="8"/>
      <c r="F12" s="8">
        <f>'[1]Carbonate Index'!O13</f>
        <v>5503.5199514591268</v>
      </c>
    </row>
    <row r="13" spans="1:6">
      <c r="A13" s="5">
        <v>40148</v>
      </c>
      <c r="B13" s="8">
        <f>'[1]Lithium Carbonate'!$B19</f>
        <v>4550</v>
      </c>
      <c r="C13" s="8">
        <f>'[1]Lithium Carbonate'!$D19</f>
        <v>5975</v>
      </c>
      <c r="E13" s="8"/>
      <c r="F13" s="8">
        <f>'[1]Carbonate Index'!O14</f>
        <v>5527.0401726622185</v>
      </c>
    </row>
    <row r="14" spans="1:6">
      <c r="A14" s="5">
        <v>40179</v>
      </c>
      <c r="B14" s="8">
        <f>'[1]Lithium Carbonate'!$B20</f>
        <v>4200</v>
      </c>
      <c r="C14" s="8">
        <f>'[1]Lithium Carbonate'!$D20</f>
        <v>5750</v>
      </c>
      <c r="E14" s="8"/>
      <c r="F14" s="8">
        <f>'[1]Carbonate Index'!O15</f>
        <v>5520.5914382027659</v>
      </c>
    </row>
    <row r="15" spans="1:6">
      <c r="A15" s="5">
        <v>40210</v>
      </c>
      <c r="B15" s="8">
        <f>'[1]Lithium Carbonate'!$B21</f>
        <v>4150</v>
      </c>
      <c r="C15" s="8">
        <f>'[1]Lithium Carbonate'!$D21</f>
        <v>5475</v>
      </c>
      <c r="E15" s="8"/>
      <c r="F15" s="8">
        <f>'[1]Carbonate Index'!O16</f>
        <v>5184.1878179237547</v>
      </c>
    </row>
    <row r="16" spans="1:6">
      <c r="A16" s="5">
        <v>40238</v>
      </c>
      <c r="B16" s="8">
        <f>'[1]Lithium Carbonate'!$B22</f>
        <v>4150</v>
      </c>
      <c r="C16" s="8">
        <f>'[1]Lithium Carbonate'!$D22</f>
        <v>5200</v>
      </c>
      <c r="E16" s="8"/>
      <c r="F16" s="8">
        <f>'[1]Carbonate Index'!O17</f>
        <v>4978.2605240289731</v>
      </c>
    </row>
    <row r="17" spans="1:6">
      <c r="A17" s="5">
        <v>40269</v>
      </c>
      <c r="B17" s="8">
        <f>'[1]Lithium Carbonate'!$B23</f>
        <v>4300</v>
      </c>
      <c r="C17" s="8">
        <f>'[1]Lithium Carbonate'!$D23</f>
        <v>5200</v>
      </c>
      <c r="E17" s="8"/>
      <c r="F17" s="8">
        <f>'[1]Carbonate Index'!O18</f>
        <v>4912.9607048141552</v>
      </c>
    </row>
    <row r="18" spans="1:6">
      <c r="A18" s="5">
        <v>40299</v>
      </c>
      <c r="B18" s="8">
        <f>'[1]Lithium Carbonate'!$B24</f>
        <v>4300</v>
      </c>
      <c r="C18" s="8">
        <f>'[1]Lithium Carbonate'!$D24</f>
        <v>5075</v>
      </c>
      <c r="E18" s="8"/>
      <c r="F18" s="8">
        <f>'[1]Carbonate Index'!O19</f>
        <v>4817.4455545857354</v>
      </c>
    </row>
    <row r="19" spans="1:6">
      <c r="A19" s="5">
        <v>40330</v>
      </c>
      <c r="B19" s="8">
        <f>'[1]Lithium Carbonate'!$B25</f>
        <v>4450</v>
      </c>
      <c r="C19" s="8">
        <f>'[1]Lithium Carbonate'!$D25</f>
        <v>5100</v>
      </c>
      <c r="E19" s="8"/>
      <c r="F19" s="8">
        <f>'[1]Carbonate Index'!O20</f>
        <v>4863.7486299886423</v>
      </c>
    </row>
    <row r="20" spans="1:6">
      <c r="A20" s="5">
        <v>40360</v>
      </c>
      <c r="B20" s="8">
        <f>'[1]Lithium Carbonate'!$B26</f>
        <v>4400</v>
      </c>
      <c r="C20" s="8">
        <f>'[1]Lithium Carbonate'!$D26</f>
        <v>5050</v>
      </c>
      <c r="E20" s="8"/>
      <c r="F20" s="8">
        <f>'[1]Carbonate Index'!O21</f>
        <v>4870.5048173207806</v>
      </c>
    </row>
    <row r="21" spans="1:6">
      <c r="A21" s="5">
        <v>40391</v>
      </c>
      <c r="B21" s="8">
        <f>'[1]Lithium Carbonate'!$B27</f>
        <v>4450</v>
      </c>
      <c r="C21" s="8">
        <f>'[1]Lithium Carbonate'!$D27</f>
        <v>5050</v>
      </c>
      <c r="E21" s="8"/>
      <c r="F21" s="8">
        <f>'[1]Carbonate Index'!O22</f>
        <v>4902.7693140759447</v>
      </c>
    </row>
    <row r="22" spans="1:6">
      <c r="A22" s="5">
        <v>40422</v>
      </c>
      <c r="B22" s="8">
        <f>'[1]Lithium Carbonate'!$B28</f>
        <v>4250</v>
      </c>
      <c r="C22" s="8">
        <f>'[1]Lithium Carbonate'!$D28</f>
        <v>4950</v>
      </c>
      <c r="E22" s="8"/>
      <c r="F22" s="8">
        <f>'[1]Carbonate Index'!O23</f>
        <v>4798.9871099346883</v>
      </c>
    </row>
    <row r="23" spans="1:6">
      <c r="A23" s="5">
        <v>40452</v>
      </c>
      <c r="B23" s="8">
        <f>'[1]Lithium Carbonate'!$B29</f>
        <v>4350</v>
      </c>
      <c r="C23" s="8">
        <f>'[1]Lithium Carbonate'!$D29</f>
        <v>5025</v>
      </c>
      <c r="E23" s="8"/>
      <c r="F23" s="8">
        <f>'[1]Carbonate Index'!O24</f>
        <v>4907.9717480771633</v>
      </c>
    </row>
    <row r="24" spans="1:6">
      <c r="A24" s="5">
        <v>40483</v>
      </c>
      <c r="B24" s="8">
        <f>'[1]Lithium Carbonate'!$B30</f>
        <v>4350</v>
      </c>
      <c r="C24" s="8">
        <f>'[1]Lithium Carbonate'!$D30</f>
        <v>5050</v>
      </c>
      <c r="E24" s="8"/>
      <c r="F24" s="8">
        <f>'[1]Carbonate Index'!O25</f>
        <v>4929.5287374719137</v>
      </c>
    </row>
    <row r="25" spans="1:6">
      <c r="A25" s="5">
        <v>40513</v>
      </c>
      <c r="B25" s="8">
        <f>'[1]Lithium Carbonate'!$B31</f>
        <v>4250</v>
      </c>
      <c r="C25" s="8">
        <f>'[1]Lithium Carbonate'!$D31</f>
        <v>5025</v>
      </c>
      <c r="E25" s="8"/>
      <c r="F25" s="8">
        <f>'[1]Carbonate Index'!O26</f>
        <v>4902.0244097511886</v>
      </c>
    </row>
    <row r="26" spans="1:6">
      <c r="A26" s="5">
        <v>40544</v>
      </c>
      <c r="B26" s="8">
        <f>'[1]Lithium Carbonate'!$B32</f>
        <v>4150</v>
      </c>
      <c r="C26" s="8">
        <f>'[1]Lithium Carbonate'!$D32</f>
        <v>4875</v>
      </c>
      <c r="E26" s="8"/>
      <c r="F26" s="8">
        <f>'[1]Carbonate Index'!O27</f>
        <v>4804.0859106845037</v>
      </c>
    </row>
    <row r="27" spans="1:6">
      <c r="A27" s="5">
        <v>40575</v>
      </c>
      <c r="B27" s="8">
        <f>'[1]Lithium Carbonate'!$B33</f>
        <v>4250</v>
      </c>
      <c r="C27" s="8">
        <f>'[1]Lithium Carbonate'!$D33</f>
        <v>4925</v>
      </c>
      <c r="E27" s="8"/>
      <c r="F27" s="8">
        <f>'[1]Carbonate Index'!O28</f>
        <v>4703.3656962704272</v>
      </c>
    </row>
    <row r="28" spans="1:6">
      <c r="A28" s="5">
        <v>40603</v>
      </c>
      <c r="B28" s="8">
        <f>'[1]Lithium Carbonate'!$B34</f>
        <v>4250</v>
      </c>
      <c r="C28" s="8">
        <f>'[1]Lithium Carbonate'!$D34</f>
        <v>4900</v>
      </c>
      <c r="E28" s="8"/>
      <c r="F28" s="8">
        <f>'[1]Carbonate Index'!O29</f>
        <v>4687.1031453544947</v>
      </c>
    </row>
    <row r="29" spans="1:6">
      <c r="A29" s="5">
        <v>40634</v>
      </c>
      <c r="B29" s="8">
        <f>'[1]Lithium Carbonate'!$B35</f>
        <v>4200</v>
      </c>
      <c r="C29" s="8">
        <f>'[1]Lithium Carbonate'!$D35</f>
        <v>4725</v>
      </c>
      <c r="E29" s="8"/>
      <c r="F29" s="8">
        <f>'[1]Carbonate Index'!O30</f>
        <v>4605.3323596696828</v>
      </c>
    </row>
    <row r="30" spans="1:6">
      <c r="A30" s="5">
        <v>40664</v>
      </c>
      <c r="B30" s="8">
        <f>'[1]Lithium Carbonate'!$B36</f>
        <v>4300</v>
      </c>
      <c r="C30" s="8">
        <f>'[1]Lithium Carbonate'!$D36</f>
        <v>4975</v>
      </c>
      <c r="E30" s="8"/>
      <c r="F30" s="8">
        <f>'[1]Carbonate Index'!O31</f>
        <v>4869.2379216041054</v>
      </c>
    </row>
    <row r="31" spans="1:6">
      <c r="A31" s="5">
        <v>40695</v>
      </c>
      <c r="B31" s="8">
        <f>'[1]Lithium Carbonate'!$B37</f>
        <v>4250</v>
      </c>
      <c r="C31" s="8">
        <f>'[1]Lithium Carbonate'!$D37</f>
        <v>4750</v>
      </c>
      <c r="E31" s="8"/>
      <c r="F31" s="8">
        <f>'[1]Carbonate Index'!O32</f>
        <v>4663.9937409659324</v>
      </c>
    </row>
    <row r="32" spans="1:6">
      <c r="A32" s="5">
        <v>40725</v>
      </c>
      <c r="B32" s="8">
        <f>'[1]Lithium Carbonate'!$B38</f>
        <v>4350</v>
      </c>
      <c r="C32" s="8">
        <f>'[1]Lithium Carbonate'!$D38</f>
        <v>4775</v>
      </c>
      <c r="E32" s="8"/>
      <c r="F32" s="8">
        <f>'[1]Carbonate Index'!O33</f>
        <v>4786.7875224759291</v>
      </c>
    </row>
    <row r="33" spans="1:6">
      <c r="A33" s="5">
        <v>40756</v>
      </c>
      <c r="B33" s="8">
        <f>'[1]Lithium Carbonate'!$B39</f>
        <v>4250</v>
      </c>
      <c r="C33" s="8">
        <f>'[1]Lithium Carbonate'!$D39</f>
        <v>4775</v>
      </c>
      <c r="E33" s="8"/>
      <c r="F33" s="8">
        <f>'[1]Carbonate Index'!O34</f>
        <v>4732.3351909229232</v>
      </c>
    </row>
    <row r="34" spans="1:6">
      <c r="A34" s="5">
        <v>40787</v>
      </c>
      <c r="B34" s="8">
        <f>'[1]Lithium Carbonate'!$B40</f>
        <v>4350</v>
      </c>
      <c r="C34" s="8">
        <f>'[1]Lithium Carbonate'!$D40</f>
        <v>4775</v>
      </c>
      <c r="E34" s="8"/>
      <c r="F34" s="8">
        <f>'[1]Carbonate Index'!O35</f>
        <v>4693.17918816169</v>
      </c>
    </row>
    <row r="35" spans="1:6">
      <c r="A35" s="5">
        <v>40817</v>
      </c>
      <c r="B35" s="8">
        <f>'[1]Lithium Carbonate'!$B41</f>
        <v>4400</v>
      </c>
      <c r="C35" s="8">
        <f>'[1]Lithium Carbonate'!$D41</f>
        <v>4775</v>
      </c>
      <c r="E35" s="8"/>
      <c r="F35" s="8">
        <f>'[1]Carbonate Index'!O36</f>
        <v>4785.9246318651994</v>
      </c>
    </row>
    <row r="36" spans="1:6">
      <c r="A36" s="5">
        <v>40848</v>
      </c>
      <c r="B36" s="8">
        <f>'[1]Lithium Carbonate'!$B42</f>
        <v>4400</v>
      </c>
      <c r="C36" s="8">
        <f>'[1]Lithium Carbonate'!$D42</f>
        <v>4850</v>
      </c>
      <c r="E36" s="8"/>
      <c r="F36" s="8">
        <f>'[1]Carbonate Index'!O37</f>
        <v>4810.4573609583513</v>
      </c>
    </row>
    <row r="37" spans="1:6">
      <c r="A37" s="5">
        <v>40878</v>
      </c>
      <c r="B37" s="8">
        <f>'[1]Lithium Carbonate'!$B43</f>
        <v>4350</v>
      </c>
      <c r="C37" s="8">
        <f>'[1]Lithium Carbonate'!$D43</f>
        <v>4900</v>
      </c>
      <c r="E37" s="8"/>
      <c r="F37" s="8">
        <f>'[1]Carbonate Index'!O38</f>
        <v>4770.834790915982</v>
      </c>
    </row>
    <row r="38" spans="1:6">
      <c r="A38" s="5">
        <v>40909</v>
      </c>
      <c r="B38" s="8">
        <f>'[1]Lithium Carbonate'!$B44</f>
        <v>4375</v>
      </c>
      <c r="C38" s="8">
        <f>'[1]Lithium Carbonate'!$D44</f>
        <v>4950</v>
      </c>
      <c r="E38" s="8"/>
      <c r="F38" s="8">
        <f>'[1]Carbonate Index'!O39</f>
        <v>4879.3311894334374</v>
      </c>
    </row>
    <row r="39" spans="1:6">
      <c r="A39" s="5">
        <v>40940</v>
      </c>
      <c r="B39" s="8">
        <f>'[1]Lithium Carbonate'!$B45</f>
        <v>4325</v>
      </c>
      <c r="C39" s="8">
        <f>'[1]Lithium Carbonate'!$D45</f>
        <v>4900</v>
      </c>
      <c r="E39" s="8"/>
      <c r="F39" s="8">
        <f>'[1]Carbonate Index'!O40</f>
        <v>4898.269680261893</v>
      </c>
    </row>
    <row r="40" spans="1:6">
      <c r="A40" s="5">
        <v>40969</v>
      </c>
      <c r="B40" s="8">
        <f>'[1]Lithium Carbonate'!$B46</f>
        <v>4325</v>
      </c>
      <c r="C40" s="8">
        <f>'[1]Lithium Carbonate'!$D46</f>
        <v>5000</v>
      </c>
      <c r="E40" s="8"/>
      <c r="F40" s="8">
        <f>'[1]Carbonate Index'!O41</f>
        <v>4912.6807611473887</v>
      </c>
    </row>
    <row r="41" spans="1:6">
      <c r="A41" s="5">
        <v>41000</v>
      </c>
      <c r="B41" s="8">
        <f>'[1]Lithium Carbonate'!$B47</f>
        <v>4325</v>
      </c>
      <c r="C41" s="8">
        <f>'[1]Lithium Carbonate'!$D47</f>
        <v>5100</v>
      </c>
      <c r="E41" s="8"/>
      <c r="F41" s="8">
        <f>'[1]Carbonate Index'!O42</f>
        <v>4997.1319041699144</v>
      </c>
    </row>
    <row r="42" spans="1:6">
      <c r="A42" s="5">
        <v>41030</v>
      </c>
      <c r="B42" s="8">
        <f>'[1]Lithium Carbonate'!$B48</f>
        <v>4375</v>
      </c>
      <c r="C42" s="8">
        <f>'[1]Lithium Carbonate'!$D48</f>
        <v>5100</v>
      </c>
      <c r="E42" s="8"/>
      <c r="F42" s="8">
        <f>'[1]Carbonate Index'!O43</f>
        <v>4925.2351889996662</v>
      </c>
    </row>
    <row r="43" spans="1:6">
      <c r="A43" s="5">
        <v>41061</v>
      </c>
      <c r="B43" s="8">
        <f>'[1]Lithium Carbonate'!$B49</f>
        <v>4375</v>
      </c>
      <c r="C43" s="8">
        <f>'[1]Lithium Carbonate'!$D49</f>
        <v>5275</v>
      </c>
      <c r="E43" s="8"/>
      <c r="F43" s="8">
        <f>'[1]Carbonate Index'!O44</f>
        <v>5105.8833070750861</v>
      </c>
    </row>
    <row r="44" spans="1:6">
      <c r="A44" s="5">
        <v>41091</v>
      </c>
      <c r="B44" s="8">
        <f>'[1]Lithium Carbonate'!$B50</f>
        <v>4450</v>
      </c>
      <c r="C44" s="8">
        <f>'[1]Lithium Carbonate'!$D50</f>
        <v>5200</v>
      </c>
      <c r="E44" s="8"/>
      <c r="F44" s="8">
        <f>'[1]Carbonate Index'!O45</f>
        <v>5038.8571738980918</v>
      </c>
    </row>
    <row r="45" spans="1:6">
      <c r="A45" s="5">
        <v>41122</v>
      </c>
      <c r="B45" s="8">
        <f>'[1]Lithium Carbonate'!$B51</f>
        <v>4450</v>
      </c>
      <c r="C45" s="8">
        <f>'[1]Lithium Carbonate'!$D51</f>
        <v>5225</v>
      </c>
      <c r="E45" s="8"/>
      <c r="F45" s="8">
        <f>'[1]Carbonate Index'!O46</f>
        <v>5087.5967465858685</v>
      </c>
    </row>
    <row r="46" spans="1:6">
      <c r="A46" s="5">
        <v>41153</v>
      </c>
      <c r="B46" s="8">
        <f>'[1]Lithium Carbonate'!$B52</f>
        <v>4500</v>
      </c>
      <c r="C46" s="8">
        <f>'[1]Lithium Carbonate'!$D52</f>
        <v>5175</v>
      </c>
      <c r="E46" s="8"/>
      <c r="F46" s="8">
        <f>'[1]Carbonate Index'!O47</f>
        <v>5029.4069447934235</v>
      </c>
    </row>
    <row r="47" spans="1:6">
      <c r="A47" s="5">
        <v>41183</v>
      </c>
      <c r="B47" s="8">
        <f>'[1]Lithium Carbonate'!$B53</f>
        <v>4600</v>
      </c>
      <c r="C47" s="8">
        <f>'[1]Lithium Carbonate'!$D53</f>
        <v>5175</v>
      </c>
      <c r="E47" s="8"/>
      <c r="F47" s="8">
        <f>'[1]Carbonate Index'!O48</f>
        <v>5054.5779733042436</v>
      </c>
    </row>
    <row r="48" spans="1:6">
      <c r="A48" s="5">
        <v>41214</v>
      </c>
      <c r="B48" s="8">
        <f>'[1]Lithium Carbonate'!$B54</f>
        <v>4600</v>
      </c>
      <c r="C48" s="8">
        <f>'[1]Lithium Carbonate'!$D54</f>
        <v>5150</v>
      </c>
      <c r="E48" s="8"/>
      <c r="F48" s="8">
        <f>'[1]Carbonate Index'!O49</f>
        <v>4987.6240094816185</v>
      </c>
    </row>
    <row r="49" spans="1:6">
      <c r="A49" s="5">
        <v>41244</v>
      </c>
      <c r="B49" s="8">
        <f>'[1]Lithium Carbonate'!$B55</f>
        <v>4700</v>
      </c>
      <c r="C49" s="8">
        <f>'[1]Lithium Carbonate'!$D55</f>
        <v>5150</v>
      </c>
      <c r="E49" s="8"/>
      <c r="F49" s="8">
        <f>'[1]Carbonate Index'!O50</f>
        <v>5048.936421843784</v>
      </c>
    </row>
    <row r="50" spans="1:6">
      <c r="A50" s="5">
        <v>41275</v>
      </c>
      <c r="B50" s="8">
        <f>'[1]Lithium Carbonate'!$B56</f>
        <v>4600</v>
      </c>
      <c r="C50" s="8">
        <f>'[1]Lithium Carbonate'!$D56</f>
        <v>5250</v>
      </c>
      <c r="E50" s="8"/>
      <c r="F50" s="8">
        <f>'[1]Carbonate Index'!O51</f>
        <v>5223.939966308174</v>
      </c>
    </row>
    <row r="51" spans="1:6">
      <c r="A51" s="5">
        <v>41306</v>
      </c>
      <c r="B51" s="8">
        <f>'[1]Lithium Carbonate'!$B57</f>
        <v>4500</v>
      </c>
      <c r="C51" s="8">
        <f>'[1]Lithium Carbonate'!$D57</f>
        <v>5375</v>
      </c>
      <c r="E51" s="8"/>
      <c r="F51" s="8">
        <f>'[1]Carbonate Index'!O52</f>
        <v>5168.2462464026084</v>
      </c>
    </row>
    <row r="52" spans="1:6">
      <c r="A52" s="5">
        <v>41334</v>
      </c>
      <c r="B52" s="8">
        <f>'[1]Lithium Carbonate'!$B58</f>
        <v>4725</v>
      </c>
      <c r="C52" s="8">
        <f>'[1]Lithium Carbonate'!$D58</f>
        <v>5225</v>
      </c>
      <c r="E52" s="8"/>
      <c r="F52" s="8">
        <f>'[1]Carbonate Index'!O53</f>
        <v>5156.5214274061527</v>
      </c>
    </row>
    <row r="53" spans="1:6">
      <c r="A53" s="5">
        <v>41365</v>
      </c>
      <c r="B53" s="8">
        <f>'[1]Lithium Carbonate'!$B59</f>
        <v>4825</v>
      </c>
      <c r="C53" s="8">
        <f>'[1]Lithium Carbonate'!$D59</f>
        <v>5450</v>
      </c>
      <c r="E53" s="8"/>
      <c r="F53" s="8">
        <f>'[1]Carbonate Index'!O54</f>
        <v>5403.5923727676081</v>
      </c>
    </row>
    <row r="54" spans="1:6">
      <c r="A54" s="5">
        <v>41395</v>
      </c>
      <c r="B54" s="8">
        <f>'[1]Lithium Carbonate'!$B60</f>
        <v>4825</v>
      </c>
      <c r="C54" s="8">
        <f>'[1]Lithium Carbonate'!$D60</f>
        <v>5375</v>
      </c>
      <c r="E54" s="8"/>
      <c r="F54" s="8">
        <f>'[1]Carbonate Index'!O55</f>
        <v>5321.3090173990249</v>
      </c>
    </row>
    <row r="55" spans="1:6">
      <c r="A55" s="5">
        <v>41426</v>
      </c>
      <c r="B55" s="8">
        <f>'[1]Lithium Carbonate'!$B61</f>
        <v>4825</v>
      </c>
      <c r="C55" s="8">
        <f>'[1]Lithium Carbonate'!$D61</f>
        <v>5425</v>
      </c>
      <c r="E55" s="8"/>
      <c r="F55" s="8">
        <f>'[1]Carbonate Index'!O56</f>
        <v>5335.7896350716337</v>
      </c>
    </row>
    <row r="56" spans="1:6">
      <c r="A56" s="5">
        <v>41456</v>
      </c>
      <c r="B56" s="8">
        <f>'[1]Lithium Carbonate'!$B62</f>
        <v>4800</v>
      </c>
      <c r="C56" s="8">
        <f>'[1]Lithium Carbonate'!$D62</f>
        <v>5450</v>
      </c>
      <c r="E56" s="8"/>
      <c r="F56" s="8">
        <f>'[1]Carbonate Index'!O57</f>
        <v>5291.6660170358209</v>
      </c>
    </row>
    <row r="57" spans="1:6">
      <c r="A57" s="5">
        <v>41487</v>
      </c>
      <c r="B57" s="8">
        <f>'[1]Lithium Carbonate'!$B63</f>
        <v>4750</v>
      </c>
      <c r="C57" s="8">
        <f>'[1]Lithium Carbonate'!$D63</f>
        <v>5475</v>
      </c>
      <c r="E57" s="8"/>
      <c r="F57" s="8">
        <f>'[1]Carbonate Index'!O58</f>
        <v>5329.8262778258268</v>
      </c>
    </row>
    <row r="58" spans="1:6">
      <c r="A58" s="5">
        <v>41518</v>
      </c>
      <c r="B58" s="8">
        <f>'[1]Lithium Carbonate'!$B64</f>
        <v>4750</v>
      </c>
      <c r="C58" s="8">
        <f>'[1]Lithium Carbonate'!$D64</f>
        <v>5450</v>
      </c>
      <c r="E58" s="8"/>
      <c r="F58" s="8">
        <f>'[1]Carbonate Index'!O59</f>
        <v>5392.4722738769424</v>
      </c>
    </row>
    <row r="59" spans="1:6">
      <c r="A59" s="5">
        <v>41548</v>
      </c>
      <c r="B59" s="8">
        <f>'[1]Lithium Carbonate'!$B65</f>
        <v>4825</v>
      </c>
      <c r="C59" s="8">
        <f>'[1]Lithium Carbonate'!$D65</f>
        <v>5450</v>
      </c>
      <c r="E59" s="8"/>
      <c r="F59" s="8">
        <f>'[1]Carbonate Index'!O60</f>
        <v>5358.1624286040314</v>
      </c>
    </row>
    <row r="60" spans="1:6">
      <c r="A60" s="5">
        <v>41579</v>
      </c>
      <c r="B60" s="8">
        <f>'[1]Lithium Carbonate'!$B66</f>
        <v>4775</v>
      </c>
      <c r="C60" s="8">
        <f>'[1]Lithium Carbonate'!$D66</f>
        <v>5400</v>
      </c>
      <c r="E60" s="8"/>
      <c r="F60" s="8">
        <f>'[1]Carbonate Index'!O61</f>
        <v>5374.7908303459872</v>
      </c>
    </row>
    <row r="61" spans="1:6">
      <c r="A61" s="5">
        <v>41609</v>
      </c>
      <c r="B61" s="8">
        <f>'[1]Lithium Carbonate'!$B67</f>
        <v>4825</v>
      </c>
      <c r="C61" s="8">
        <f>'[1]Lithium Carbonate'!$D67</f>
        <v>5475</v>
      </c>
      <c r="E61" s="8"/>
      <c r="F61" s="8">
        <f>'[1]Carbonate Index'!O62</f>
        <v>5358.9351528791067</v>
      </c>
    </row>
    <row r="62" spans="1:6">
      <c r="A62" s="5">
        <v>41640</v>
      </c>
      <c r="B62" s="8">
        <f>'[1]Lithium Carbonate'!$B68</f>
        <v>4850</v>
      </c>
      <c r="C62" s="8">
        <f>'[1]Lithium Carbonate'!$D68</f>
        <v>5800</v>
      </c>
      <c r="E62" s="8"/>
      <c r="F62" s="8">
        <f>'[1]Carbonate Index'!O63</f>
        <v>5459.1986321644208</v>
      </c>
    </row>
    <row r="63" spans="1:6">
      <c r="A63" s="5">
        <v>41671</v>
      </c>
      <c r="B63" s="8">
        <f>'[1]Lithium Carbonate'!$B69</f>
        <v>4800</v>
      </c>
      <c r="C63" s="8">
        <f>'[1]Lithium Carbonate'!$D69</f>
        <v>5750</v>
      </c>
      <c r="E63" s="8"/>
      <c r="F63" s="8">
        <f>'[1]Carbonate Index'!O64</f>
        <v>5769.6785147262781</v>
      </c>
    </row>
    <row r="64" spans="1:6">
      <c r="A64" s="5">
        <v>41699</v>
      </c>
      <c r="B64" s="8">
        <f>'[1]Lithium Carbonate'!$B70</f>
        <v>4875</v>
      </c>
      <c r="C64" s="8">
        <f>'[1]Lithium Carbonate'!$D70</f>
        <v>5700</v>
      </c>
      <c r="E64" s="8"/>
      <c r="F64" s="8">
        <f>'[1]Carbonate Index'!O65</f>
        <v>5610.4643713002379</v>
      </c>
    </row>
    <row r="65" spans="1:6">
      <c r="A65" s="5">
        <v>41730</v>
      </c>
      <c r="B65" s="8">
        <f>'[1]Lithium Carbonate'!$B71</f>
        <v>4600</v>
      </c>
      <c r="C65" s="8">
        <f>'[1]Lithium Carbonate'!$D71</f>
        <v>5700</v>
      </c>
      <c r="E65" s="8"/>
      <c r="F65" s="8">
        <f>'[1]Carbonate Index'!O66</f>
        <v>5376.565117169117</v>
      </c>
    </row>
    <row r="66" spans="1:6">
      <c r="A66" s="5">
        <v>41760</v>
      </c>
      <c r="B66" s="8">
        <f>'[1]Lithium Carbonate'!$B72</f>
        <v>4650</v>
      </c>
      <c r="C66" s="8">
        <f>'[1]Lithium Carbonate'!$D72</f>
        <v>5600</v>
      </c>
      <c r="E66" s="8"/>
      <c r="F66" s="8">
        <f>'[1]Carbonate Index'!O67</f>
        <v>5379.369355362418</v>
      </c>
    </row>
    <row r="67" spans="1:6">
      <c r="A67" s="5">
        <v>41791</v>
      </c>
      <c r="B67" s="8">
        <f>'[1]Lithium Carbonate'!$B73</f>
        <v>4575</v>
      </c>
      <c r="C67" s="8">
        <f>'[1]Lithium Carbonate'!$D73</f>
        <v>5700</v>
      </c>
      <c r="E67" s="8"/>
      <c r="F67" s="8">
        <f>'[1]Carbonate Index'!O68</f>
        <v>5657.3404622896469</v>
      </c>
    </row>
    <row r="68" spans="1:6">
      <c r="A68" s="5">
        <v>41821</v>
      </c>
      <c r="B68" s="8">
        <f>'[1]Lithium Carbonate'!$B74</f>
        <v>4650</v>
      </c>
      <c r="C68" s="8">
        <f>'[1]Lithium Carbonate'!$D74</f>
        <v>5575</v>
      </c>
      <c r="E68" s="8"/>
      <c r="F68" s="8">
        <f>'[1]Carbonate Index'!O69</f>
        <v>5345.3831742663915</v>
      </c>
    </row>
    <row r="69" spans="1:6">
      <c r="A69" s="5">
        <v>41852</v>
      </c>
      <c r="B69" s="8">
        <f>'[1]Lithium Carbonate'!$B75</f>
        <v>4650</v>
      </c>
      <c r="C69" s="8">
        <f>'[1]Lithium Carbonate'!$D75</f>
        <v>5125</v>
      </c>
      <c r="E69" s="8"/>
      <c r="F69" s="8">
        <f>'[1]Carbonate Index'!O70</f>
        <v>5074.0871641632348</v>
      </c>
    </row>
    <row r="70" spans="1:6">
      <c r="A70" s="5">
        <v>41883</v>
      </c>
      <c r="B70" s="8">
        <f>'[1]Lithium Carbonate'!$B76</f>
        <v>4650</v>
      </c>
      <c r="C70" s="8">
        <f>'[1]Lithium Carbonate'!$D76</f>
        <v>5325</v>
      </c>
      <c r="E70" s="8"/>
      <c r="F70" s="8">
        <f>'[1]Carbonate Index'!O71</f>
        <v>5254.1879962166677</v>
      </c>
    </row>
    <row r="71" spans="1:6">
      <c r="A71" s="5">
        <v>41913</v>
      </c>
      <c r="B71" s="8">
        <f>'[1]Lithium Carbonate'!$B77</f>
        <v>4675</v>
      </c>
      <c r="C71" s="8">
        <f>'[1]Lithium Carbonate'!$D77</f>
        <v>5225</v>
      </c>
      <c r="E71" s="8"/>
      <c r="F71" s="8">
        <f>'[1]Carbonate Index'!O72</f>
        <v>5169.8767833012735</v>
      </c>
    </row>
    <row r="72" spans="1:6">
      <c r="A72" s="5">
        <v>41944</v>
      </c>
      <c r="B72" s="8">
        <f>'[1]Lithium Carbonate'!$B78</f>
        <v>4550</v>
      </c>
      <c r="C72" s="8">
        <f>'[1]Lithium Carbonate'!$D78</f>
        <v>5325</v>
      </c>
      <c r="E72" s="8"/>
      <c r="F72" s="8">
        <f>'[1]Carbonate Index'!O73</f>
        <v>5095.2745892544244</v>
      </c>
    </row>
    <row r="73" spans="1:6">
      <c r="A73" s="5">
        <v>41974</v>
      </c>
      <c r="B73" s="8">
        <f>'[1]Lithium Carbonate'!$B79</f>
        <v>4675</v>
      </c>
      <c r="C73" s="8">
        <f>'[1]Lithium Carbonate'!$D79</f>
        <v>5225</v>
      </c>
      <c r="E73" s="8"/>
      <c r="F73" s="8">
        <f>'[1]Carbonate Index'!O74</f>
        <v>5049.3571829070615</v>
      </c>
    </row>
    <row r="74" spans="1:6">
      <c r="A74" s="5">
        <v>42005</v>
      </c>
      <c r="B74" s="8">
        <f>'[1]Lithium Carbonate'!$B80</f>
        <v>4775</v>
      </c>
      <c r="C74" s="8">
        <f>'[1]Lithium Carbonate'!$D80</f>
        <v>5425</v>
      </c>
      <c r="E74" s="8"/>
      <c r="F74" s="8">
        <f>'[1]Carbonate Index'!O75</f>
        <v>5311.6789521531655</v>
      </c>
    </row>
    <row r="75" spans="1:6">
      <c r="A75" s="5">
        <v>42036</v>
      </c>
      <c r="B75" s="8">
        <f>'[1]Lithium Carbonate'!$B81</f>
        <v>4775</v>
      </c>
      <c r="C75" s="8">
        <f>'[1]Lithium Carbonate'!$D81</f>
        <v>5325</v>
      </c>
      <c r="E75" s="8"/>
      <c r="F75" s="8">
        <f>'[1]Carbonate Index'!O76</f>
        <v>5216.8886203175134</v>
      </c>
    </row>
    <row r="76" spans="1:6">
      <c r="A76" s="5">
        <v>42064</v>
      </c>
      <c r="B76" s="8">
        <f>'[1]Lithium Carbonate'!$B82</f>
        <v>4775</v>
      </c>
      <c r="C76" s="8">
        <f>'[1]Lithium Carbonate'!$D82</f>
        <v>5725</v>
      </c>
      <c r="E76" s="8"/>
      <c r="F76" s="8">
        <f>'[1]Carbonate Index'!O77</f>
        <v>5478.8504312303758</v>
      </c>
    </row>
    <row r="77" spans="1:6">
      <c r="A77" s="5">
        <v>42095</v>
      </c>
      <c r="B77" s="8">
        <f>'[1]Lithium Carbonate'!$B83</f>
        <v>4700</v>
      </c>
      <c r="C77" s="8">
        <f>'[1]Lithium Carbonate'!$D83</f>
        <v>5675</v>
      </c>
      <c r="E77" s="8"/>
      <c r="F77" s="8">
        <f>'[1]Carbonate Index'!O78</f>
        <v>5575.3339529588502</v>
      </c>
    </row>
    <row r="78" spans="1:6">
      <c r="A78" s="5">
        <v>42125</v>
      </c>
      <c r="B78" s="8">
        <f>'[1]Lithium Carbonate'!$B84</f>
        <v>4825</v>
      </c>
      <c r="C78" s="8">
        <f>'[1]Lithium Carbonate'!$D84</f>
        <v>5625</v>
      </c>
      <c r="E78" s="8"/>
      <c r="F78" s="8">
        <f>'[1]Carbonate Index'!O79</f>
        <v>5548.0331116377511</v>
      </c>
    </row>
    <row r="79" spans="1:6">
      <c r="A79" s="5">
        <v>42156</v>
      </c>
      <c r="B79" s="8">
        <f>'[1]Lithium Carbonate'!$B85</f>
        <v>4775</v>
      </c>
      <c r="C79" s="8">
        <f>'[1]Lithium Carbonate'!$D85</f>
        <v>6300</v>
      </c>
      <c r="E79" s="8"/>
      <c r="F79" s="8">
        <f>'[1]Carbonate Index'!O80</f>
        <v>6112.770773899445</v>
      </c>
    </row>
    <row r="80" spans="1:6">
      <c r="A80" s="5">
        <v>42186</v>
      </c>
      <c r="B80" s="8">
        <f>'[1]Lithium Carbonate'!$B86</f>
        <v>4875</v>
      </c>
      <c r="C80" s="8">
        <f>'[1]Lithium Carbonate'!$D86</f>
        <v>6250</v>
      </c>
      <c r="E80" s="8"/>
      <c r="F80" s="8">
        <f>'[1]Carbonate Index'!O81</f>
        <v>5943.5078820288636</v>
      </c>
    </row>
    <row r="81" spans="1:6">
      <c r="A81" s="5">
        <v>42217</v>
      </c>
      <c r="B81" s="8">
        <f>'[1]Lithium Carbonate'!$B87</f>
        <v>5150</v>
      </c>
      <c r="C81" s="8">
        <f>'[1]Lithium Carbonate'!$D87</f>
        <v>6600</v>
      </c>
      <c r="E81" s="8"/>
      <c r="F81" s="8">
        <f>'[1]Carbonate Index'!O82</f>
        <v>6257.80556270121</v>
      </c>
    </row>
    <row r="82" spans="1:6">
      <c r="A82" s="5">
        <v>42248</v>
      </c>
      <c r="B82" s="8">
        <f>'[1]Lithium Carbonate'!$B88</f>
        <v>5475</v>
      </c>
      <c r="C82" s="8">
        <f>'[1]Lithium Carbonate'!$D88</f>
        <v>6850</v>
      </c>
      <c r="E82" s="8"/>
      <c r="F82" s="8">
        <f>'[1]Carbonate Index'!O83</f>
        <v>6508.0718478724211</v>
      </c>
    </row>
    <row r="83" spans="1:6">
      <c r="A83" s="5">
        <v>42278</v>
      </c>
      <c r="B83" s="8">
        <f>'[1]Lithium Carbonate'!$B89</f>
        <v>5650</v>
      </c>
      <c r="C83" s="8">
        <f>'[1]Lithium Carbonate'!$D89</f>
        <v>7250</v>
      </c>
      <c r="E83" s="8"/>
      <c r="F83" s="8">
        <f>'[1]Carbonate Index'!O84</f>
        <v>6881.7475811010881</v>
      </c>
    </row>
    <row r="84" spans="1:6">
      <c r="A84" s="5">
        <v>42309</v>
      </c>
      <c r="B84" s="8">
        <f>'[1]Lithium Carbonate'!$B90</f>
        <v>5750</v>
      </c>
      <c r="C84" s="8">
        <f>'[1]Lithium Carbonate'!$D90</f>
        <v>7500</v>
      </c>
      <c r="E84" s="8"/>
      <c r="F84" s="8">
        <f>'[1]Carbonate Index'!O85</f>
        <v>7086.2485320563874</v>
      </c>
    </row>
    <row r="85" spans="1:6">
      <c r="A85" s="5">
        <v>42339</v>
      </c>
      <c r="B85" s="8">
        <f>'[1]Lithium Carbonate'!$B91</f>
        <v>5825</v>
      </c>
      <c r="C85" s="8">
        <f>'[1]Lithium Carbonate'!$D91</f>
        <v>7775</v>
      </c>
      <c r="E85" s="8"/>
      <c r="F85" s="8">
        <f>'[1]Carbonate Index'!O86</f>
        <v>7245.95735517293</v>
      </c>
    </row>
    <row r="86" spans="1:6">
      <c r="A86" s="5">
        <v>42370</v>
      </c>
      <c r="B86" s="8">
        <f>'[1]Lithium Carbonate'!$B92</f>
        <v>6300</v>
      </c>
      <c r="C86" s="8">
        <f>'[1]Lithium Carbonate'!$D92</f>
        <v>8350</v>
      </c>
      <c r="E86" s="8"/>
      <c r="F86" s="8">
        <f>'[1]Carbonate Index'!O87</f>
        <v>7650.6369274466406</v>
      </c>
    </row>
    <row r="87" spans="1:6">
      <c r="A87" s="5">
        <v>42401</v>
      </c>
      <c r="B87" s="8">
        <f>'[1]Lithium Carbonate'!$B93</f>
        <v>7075</v>
      </c>
      <c r="C87" s="8">
        <f>'[1]Lithium Carbonate'!$D93</f>
        <v>9750</v>
      </c>
      <c r="E87" s="8"/>
      <c r="F87" s="8">
        <f>'[1]Carbonate Index'!O88</f>
        <v>9064.5136407473983</v>
      </c>
    </row>
    <row r="88" spans="1:6">
      <c r="A88" s="5">
        <v>42430</v>
      </c>
      <c r="B88" s="8">
        <f>'[1]Lithium Carbonate'!$B94</f>
        <v>7600</v>
      </c>
      <c r="C88" s="8">
        <f>'[1]Lithium Carbonate'!$D94</f>
        <v>10500</v>
      </c>
      <c r="E88" s="8"/>
      <c r="F88" s="8">
        <f>'[1]Carbonate Index'!O89</f>
        <v>9273.7066705542638</v>
      </c>
    </row>
    <row r="89" spans="1:6">
      <c r="A89" s="5">
        <v>42461</v>
      </c>
      <c r="B89" s="8">
        <f>'[1]Lithium Carbonate'!$B95</f>
        <v>7900</v>
      </c>
      <c r="C89" s="8">
        <f>'[1]Lithium Carbonate'!$D95</f>
        <v>11000</v>
      </c>
      <c r="E89" s="8"/>
      <c r="F89" s="8">
        <f>'[1]Carbonate Index'!O90</f>
        <v>10014.113346345319</v>
      </c>
    </row>
    <row r="90" spans="1:6">
      <c r="A90" s="5">
        <v>42491</v>
      </c>
      <c r="B90" s="8">
        <f>'[1]Lithium Carbonate'!$B96</f>
        <v>8750</v>
      </c>
      <c r="C90" s="8">
        <f>'[1]Lithium Carbonate'!$D96</f>
        <v>11500</v>
      </c>
      <c r="E90" s="8"/>
      <c r="F90" s="8">
        <f>'[1]Carbonate Index'!O91</f>
        <v>10539.993558772825</v>
      </c>
    </row>
    <row r="91" spans="1:6">
      <c r="A91" s="5">
        <v>42522</v>
      </c>
      <c r="B91" s="8">
        <f>'[1]Lithium Carbonate'!$B97</f>
        <v>9250</v>
      </c>
      <c r="C91" s="8">
        <f>'[1]Lithium Carbonate'!$D97</f>
        <v>12000</v>
      </c>
      <c r="E91" s="8"/>
      <c r="F91" s="8">
        <f>'[1]Carbonate Index'!O92</f>
        <v>11053.710195530748</v>
      </c>
    </row>
    <row r="92" spans="1:6">
      <c r="A92" s="5">
        <v>42552</v>
      </c>
      <c r="B92" s="8">
        <f>'[1]Lithium Carbonate'!$B98</f>
        <v>10000</v>
      </c>
      <c r="C92" s="8">
        <f>'[1]Lithium Carbonate'!$D98</f>
        <v>12500</v>
      </c>
      <c r="E92" s="8"/>
      <c r="F92" s="8">
        <f>'[1]Carbonate Index'!O93</f>
        <v>12008.604858479237</v>
      </c>
    </row>
    <row r="93" spans="1:6">
      <c r="A93" s="5">
        <v>42583</v>
      </c>
      <c r="B93" s="8">
        <f>'[1]Lithium Carbonate'!$B99</f>
        <v>10000</v>
      </c>
      <c r="C93" s="8">
        <f>'[1]Lithium Carbonate'!$D99</f>
        <v>13500</v>
      </c>
      <c r="E93" s="8"/>
      <c r="F93" s="8">
        <f>'[1]Carbonate Index'!O94</f>
        <v>12356.328167550131</v>
      </c>
    </row>
    <row r="94" spans="1:6">
      <c r="A94" s="5">
        <v>42614</v>
      </c>
      <c r="B94" s="8">
        <f>'[1]Lithium Carbonate'!$B100</f>
        <v>9750</v>
      </c>
      <c r="C94" s="8">
        <f>'[1]Lithium Carbonate'!$D100</f>
        <v>13000</v>
      </c>
      <c r="E94" s="8"/>
      <c r="F94" s="8">
        <f>'[1]Carbonate Index'!O95</f>
        <v>12007.777349295851</v>
      </c>
    </row>
    <row r="95" spans="1:6">
      <c r="A95" s="5">
        <v>42644</v>
      </c>
      <c r="B95" s="8">
        <f>'[1]Lithium Carbonate'!$B101</f>
        <v>9500</v>
      </c>
      <c r="C95" s="8">
        <f>'[1]Lithium Carbonate'!$D101</f>
        <v>13750</v>
      </c>
      <c r="E95" s="8"/>
      <c r="F95" s="8">
        <f>'[1]Carbonate Index'!O96</f>
        <v>12445.284005887966</v>
      </c>
    </row>
    <row r="96" spans="1:6">
      <c r="A96" s="5">
        <v>42675</v>
      </c>
      <c r="B96" s="8">
        <f>'[1]Lithium Carbonate'!$B102</f>
        <v>10000</v>
      </c>
      <c r="C96" s="8">
        <f>'[1]Lithium Carbonate'!$D102</f>
        <v>15000</v>
      </c>
      <c r="E96" s="8"/>
      <c r="F96" s="8">
        <f>'[1]Carbonate Index'!O97</f>
        <v>13263.334259307238</v>
      </c>
    </row>
    <row r="97" spans="1:6">
      <c r="A97" s="5">
        <v>42705</v>
      </c>
      <c r="B97" s="8">
        <f>'[1]Lithium Carbonate'!$B103</f>
        <v>10000</v>
      </c>
      <c r="C97" s="8">
        <f>'[1]Lithium Carbonate'!$D103</f>
        <v>15500</v>
      </c>
      <c r="E97" s="8"/>
      <c r="F97" s="8">
        <f>'[1]Carbonate Index'!O98</f>
        <v>14162.093860571527</v>
      </c>
    </row>
    <row r="98" spans="1:6">
      <c r="A98" s="5">
        <v>42736</v>
      </c>
      <c r="B98" s="8">
        <f>'[1]Lithium Carbonate'!$B104</f>
        <v>10000</v>
      </c>
      <c r="C98" s="8">
        <f>'[1]Lithium Carbonate'!$D104</f>
        <v>15500</v>
      </c>
      <c r="E98" s="8"/>
      <c r="F98" s="8">
        <f>'[1]Carbonate Index'!O99</f>
        <v>13588.728346284099</v>
      </c>
    </row>
    <row r="99" spans="1:6">
      <c r="A99" s="5">
        <v>42767</v>
      </c>
      <c r="B99" s="8">
        <f>'[1]Lithium Carbonate'!$B105</f>
        <v>10250</v>
      </c>
      <c r="C99" s="8">
        <f>'[1]Lithium Carbonate'!$D105</f>
        <v>16000</v>
      </c>
      <c r="E99" s="8"/>
      <c r="F99" s="8">
        <f>'[1]Carbonate Index'!O100</f>
        <v>14127.353417730938</v>
      </c>
    </row>
    <row r="100" spans="1:6">
      <c r="A100" s="5">
        <v>42795</v>
      </c>
      <c r="B100" s="8">
        <f>'[1]Lithium Carbonate'!$B106</f>
        <v>10250</v>
      </c>
      <c r="C100" s="8">
        <f>'[1]Lithium Carbonate'!$D106</f>
        <v>15750</v>
      </c>
      <c r="E100" s="8"/>
      <c r="F100" s="8">
        <f>'[1]Carbonate Index'!O101</f>
        <v>14008.362600952651</v>
      </c>
    </row>
    <row r="101" spans="1:6">
      <c r="A101" s="5">
        <v>42826</v>
      </c>
      <c r="B101" s="8">
        <f>'[1]Lithium Carbonate'!$B107</f>
        <v>10500</v>
      </c>
      <c r="C101" s="8">
        <f>'[1]Lithium Carbonate'!$D107</f>
        <v>15750</v>
      </c>
      <c r="E101" s="8"/>
      <c r="F101" s="8">
        <f>'[1]Carbonate Index'!O102</f>
        <v>14307.395333161365</v>
      </c>
    </row>
    <row r="102" spans="1:6">
      <c r="A102" s="5">
        <v>42856</v>
      </c>
      <c r="B102" s="8">
        <f>'[1]Lithium Carbonate'!$B108</f>
        <v>10500</v>
      </c>
      <c r="C102" s="8">
        <f>'[1]Lithium Carbonate'!$D108</f>
        <v>16000</v>
      </c>
      <c r="E102" s="8"/>
      <c r="F102" s="8">
        <f>'[1]Carbonate Index'!O103</f>
        <v>14368.385822597944</v>
      </c>
    </row>
    <row r="103" spans="1:6">
      <c r="A103" s="5">
        <v>42887</v>
      </c>
      <c r="B103" s="8">
        <f>'[1]Lithium Carbonate'!$B109</f>
        <v>11500</v>
      </c>
      <c r="C103" s="8">
        <f>'[1]Lithium Carbonate'!$D109</f>
        <v>17000</v>
      </c>
      <c r="E103" s="8"/>
      <c r="F103" s="8">
        <f>'[1]Carbonate Index'!O104</f>
        <v>15578.979106469877</v>
      </c>
    </row>
    <row r="104" spans="1:6">
      <c r="A104" s="5">
        <v>42917</v>
      </c>
      <c r="B104" s="8">
        <f>'[1]Lithium Carbonate'!$B110</f>
        <v>12500</v>
      </c>
      <c r="C104" s="8">
        <f>'[1]Lithium Carbonate'!$D110</f>
        <v>17500</v>
      </c>
      <c r="E104" s="8"/>
      <c r="F104" s="8">
        <f>'[1]Carbonate Index'!O105</f>
        <v>16070.094408959469</v>
      </c>
    </row>
    <row r="105" spans="1:6">
      <c r="A105" s="5">
        <v>42948</v>
      </c>
      <c r="B105" s="8">
        <f>'[1]Lithium Carbonate'!$B111</f>
        <v>13750</v>
      </c>
      <c r="C105" s="8">
        <f>'[1]Lithium Carbonate'!$D111</f>
        <v>20000</v>
      </c>
      <c r="E105" s="8"/>
      <c r="F105" s="8">
        <f>'[1]Carbonate Index'!O106</f>
        <v>17674.778056405943</v>
      </c>
    </row>
    <row r="106" spans="1:6">
      <c r="A106" s="5">
        <v>42979</v>
      </c>
      <c r="B106" s="8">
        <f>'[1]Lithium Carbonate'!$B112</f>
        <v>13750</v>
      </c>
      <c r="C106" s="8">
        <f>'[1]Lithium Carbonate'!$D112</f>
        <v>20250</v>
      </c>
      <c r="E106" s="8"/>
      <c r="F106" s="8">
        <f>'[1]Carbonate Index'!O107</f>
        <v>18010.230907640696</v>
      </c>
    </row>
    <row r="107" spans="1:6">
      <c r="A107" s="5">
        <v>43009</v>
      </c>
      <c r="B107" s="8">
        <f>'[1]Lithium Carbonate'!$B113</f>
        <v>13875</v>
      </c>
      <c r="C107" s="8">
        <f>'[1]Lithium Carbonate'!$D113</f>
        <v>21500</v>
      </c>
      <c r="E107" s="8"/>
      <c r="F107" s="8">
        <f>'[1]Carbonate Index'!O108</f>
        <v>19349.583803501373</v>
      </c>
    </row>
    <row r="108" spans="1:6">
      <c r="A108" s="5">
        <v>43040</v>
      </c>
      <c r="B108" s="8">
        <f>'[1]Lithium Carbonate'!$B114</f>
        <v>14000</v>
      </c>
      <c r="C108" s="8">
        <f>'[1]Lithium Carbonate'!$D114</f>
        <v>21000</v>
      </c>
      <c r="E108" s="8"/>
      <c r="F108" s="8">
        <f>'[1]Carbonate Index'!O109</f>
        <v>18744.280298432903</v>
      </c>
    </row>
    <row r="109" spans="1:6">
      <c r="A109" s="5">
        <v>43070</v>
      </c>
      <c r="B109" s="8">
        <f>'[1]Lithium Carbonate'!$B115</f>
        <v>14000</v>
      </c>
      <c r="C109" s="8">
        <f>'[1]Lithium Carbonate'!$D115</f>
        <v>20750</v>
      </c>
      <c r="E109" s="8"/>
      <c r="F109" s="8">
        <f>'[1]Carbonate Index'!O110</f>
        <v>19041.039381475748</v>
      </c>
    </row>
    <row r="110" spans="1:6">
      <c r="A110" s="5">
        <v>43101</v>
      </c>
      <c r="B110" s="8">
        <f>'[1]Lithium Carbonate'!$B116</f>
        <v>14500</v>
      </c>
      <c r="C110" s="8">
        <f>'[1]Lithium Carbonate'!$D116</f>
        <v>20750</v>
      </c>
      <c r="D110" s="8">
        <f>'[1]Lithium Carbonate'!$G116</f>
        <v>24500</v>
      </c>
      <c r="E110" s="8">
        <f>'[1]Lithium Carbonate'!$F116</f>
        <v>21750</v>
      </c>
      <c r="F110" s="8">
        <f>'[1]Carbonate Index'!O111</f>
        <v>19691.322638855061</v>
      </c>
    </row>
    <row r="111" spans="1:6">
      <c r="A111" s="5">
        <v>43132</v>
      </c>
      <c r="B111" s="8">
        <f>'[1]Lithium Carbonate'!$B117</f>
        <v>14500</v>
      </c>
      <c r="C111" s="8">
        <f>'[1]Lithium Carbonate'!$D117</f>
        <v>20250</v>
      </c>
      <c r="D111" s="8">
        <f>'[1]Lithium Carbonate'!$G117</f>
        <v>24500</v>
      </c>
      <c r="E111" s="8">
        <f>'[1]Lithium Carbonate'!$F117</f>
        <v>21750</v>
      </c>
      <c r="F111" s="8">
        <f>'[1]Carbonate Index'!O112</f>
        <v>19912.757613523165</v>
      </c>
    </row>
    <row r="112" spans="1:6">
      <c r="A112" s="5">
        <v>43160</v>
      </c>
      <c r="B112" s="8">
        <f>'[1]Lithium Carbonate'!$B118</f>
        <v>14750</v>
      </c>
      <c r="C112" s="8">
        <f>'[1]Lithium Carbonate'!$D118</f>
        <v>20250</v>
      </c>
      <c r="D112" s="8">
        <f>'[1]Lithium Carbonate'!$G118</f>
        <v>24750</v>
      </c>
      <c r="E112" s="8">
        <f>'[1]Lithium Carbonate'!$F118</f>
        <v>22500</v>
      </c>
      <c r="F112" s="8">
        <f>'[1]Carbonate Index'!O113</f>
        <v>20694.147562935654</v>
      </c>
    </row>
    <row r="113" spans="1:6">
      <c r="A113" s="5">
        <v>43191</v>
      </c>
      <c r="B113" s="8">
        <f>'[1]Lithium Carbonate'!$B119</f>
        <v>14750</v>
      </c>
      <c r="C113" s="8">
        <f>'[1]Lithium Carbonate'!$D119</f>
        <v>19000</v>
      </c>
      <c r="D113" s="8">
        <f>'[1]Lithium Carbonate'!$G119</f>
        <v>23000</v>
      </c>
      <c r="E113" s="8">
        <f>'[1]Lithium Carbonate'!$F119</f>
        <v>20750</v>
      </c>
      <c r="F113" s="8">
        <f>'[1]Carbonate Index'!O114</f>
        <v>19560.73790743206</v>
      </c>
    </row>
    <row r="114" spans="1:6">
      <c r="A114" s="5">
        <v>43221</v>
      </c>
      <c r="B114" s="8">
        <f>'[1]Lithium Carbonate'!$B120</f>
        <v>15750</v>
      </c>
      <c r="C114" s="8">
        <f>'[1]Lithium Carbonate'!$D120</f>
        <v>18500</v>
      </c>
      <c r="D114" s="8">
        <f>'[1]Lithium Carbonate'!$G120</f>
        <v>21000</v>
      </c>
      <c r="E114" s="8">
        <f>'[1]Lithium Carbonate'!$F120</f>
        <v>18750</v>
      </c>
      <c r="F114" s="8">
        <f>'[1]Carbonate Index'!O115</f>
        <v>18666.296874406082</v>
      </c>
    </row>
    <row r="115" spans="1:6">
      <c r="A115" s="5">
        <v>43252</v>
      </c>
      <c r="B115" s="8">
        <f>'[1]Lithium Carbonate'!$B121</f>
        <v>15750</v>
      </c>
      <c r="C115" s="8">
        <f>'[1]Lithium Carbonate'!$D121</f>
        <v>17750</v>
      </c>
      <c r="D115" s="8">
        <f>'[1]Lithium Carbonate'!$G121</f>
        <v>18250</v>
      </c>
      <c r="E115" s="8">
        <f>'[1]Lithium Carbonate'!$F121</f>
        <v>16000</v>
      </c>
      <c r="F115" s="8">
        <f>'[1]Carbonate Index'!O116</f>
        <v>16881.947920368006</v>
      </c>
    </row>
    <row r="116" spans="1:6">
      <c r="A116" s="5">
        <v>43282</v>
      </c>
      <c r="B116" s="8">
        <f>'[1]Lithium Carbonate'!$B122</f>
        <v>15000</v>
      </c>
      <c r="C116" s="8">
        <f>'[1]Lithium Carbonate'!$D122</f>
        <v>17250</v>
      </c>
      <c r="D116" s="8">
        <f>'[1]Lithium Carbonate'!$G122</f>
        <v>16500</v>
      </c>
      <c r="E116" s="8">
        <f>'[1]Lithium Carbonate'!$F122</f>
        <v>14500</v>
      </c>
      <c r="F116" s="8">
        <f>'[1]Carbonate Index'!O117</f>
        <v>15647.607325767411</v>
      </c>
    </row>
    <row r="117" spans="1:6">
      <c r="A117" s="5">
        <v>43313</v>
      </c>
      <c r="B117" s="8">
        <f>'[1]Lithium Carbonate'!$B123</f>
        <v>15000</v>
      </c>
      <c r="C117" s="8">
        <f>'[1]Lithium Carbonate'!$D123</f>
        <v>15000</v>
      </c>
      <c r="D117" s="8">
        <f>'[1]Lithium Carbonate'!$G123</f>
        <v>13000</v>
      </c>
      <c r="E117" s="8">
        <f>'[1]Lithium Carbonate'!$F123</f>
        <v>11500</v>
      </c>
      <c r="F117" s="8">
        <f>'[1]Carbonate Index'!O118</f>
        <v>13334.467385249589</v>
      </c>
    </row>
    <row r="118" spans="1:6">
      <c r="A118" s="5">
        <v>43344</v>
      </c>
      <c r="B118" s="8">
        <f>'[1]Lithium Carbonate'!$B124</f>
        <v>14500</v>
      </c>
      <c r="C118" s="8">
        <f>'[1]Lithium Carbonate'!$D124</f>
        <v>14500</v>
      </c>
      <c r="D118" s="8">
        <f>'[1]Lithium Carbonate'!$G124</f>
        <v>12000</v>
      </c>
      <c r="E118" s="8">
        <f>'[1]Lithium Carbonate'!$F124</f>
        <v>11000</v>
      </c>
      <c r="F118" s="8">
        <f>'[1]Carbonate Index'!O119</f>
        <v>12661.982774316804</v>
      </c>
    </row>
    <row r="119" spans="1:6">
      <c r="A119" s="5">
        <v>43374</v>
      </c>
      <c r="B119" s="8">
        <f>'[1]Lithium Carbonate'!$B125</f>
        <v>14375</v>
      </c>
      <c r="C119" s="8">
        <f>'[1]Lithium Carbonate'!$D125</f>
        <v>14125</v>
      </c>
      <c r="D119" s="8">
        <f>'[1]Lithium Carbonate'!$G125</f>
        <v>11750</v>
      </c>
      <c r="E119" s="8">
        <f>'[1]Lithium Carbonate'!$F125</f>
        <v>10375</v>
      </c>
      <c r="F119" s="8">
        <f>'[1]Carbonate Index'!O120</f>
        <v>12459.30999992348</v>
      </c>
    </row>
    <row r="120" spans="1:6">
      <c r="A120" s="5">
        <v>43405</v>
      </c>
      <c r="B120" s="8">
        <f>'[1]Lithium Carbonate'!$B126</f>
        <v>13500</v>
      </c>
      <c r="C120" s="8">
        <f>'[1]Lithium Carbonate'!$D126</f>
        <v>13625</v>
      </c>
      <c r="D120" s="8">
        <f>'[1]Lithium Carbonate'!$G126</f>
        <v>11875</v>
      </c>
      <c r="E120" s="8">
        <f>'[1]Lithium Carbonate'!$F126</f>
        <v>10375</v>
      </c>
      <c r="F120" s="8">
        <f>'[1]Carbonate Index'!O121</f>
        <v>12285.17196568436</v>
      </c>
    </row>
    <row r="121" spans="1:6">
      <c r="A121" s="5">
        <v>43435</v>
      </c>
      <c r="B121" s="8">
        <f>'[1]Lithium Carbonate'!$B127</f>
        <v>13500</v>
      </c>
      <c r="C121" s="8">
        <f>'[1]Lithium Carbonate'!$D127</f>
        <v>13750</v>
      </c>
      <c r="D121" s="8">
        <f>'[1]Lithium Carbonate'!$G127</f>
        <v>11875</v>
      </c>
      <c r="E121" s="8">
        <f>'[1]Lithium Carbonate'!$F127</f>
        <v>10250</v>
      </c>
      <c r="F121" s="8">
        <f>'[1]Carbonate Index'!O122</f>
        <v>12221.910928233716</v>
      </c>
    </row>
    <row r="122" spans="1:6">
      <c r="A122" s="5">
        <v>43466</v>
      </c>
      <c r="B122" s="8">
        <f>'[1]Lithium Carbonate'!$B128</f>
        <v>13250</v>
      </c>
      <c r="C122" s="8">
        <f>'[1]Lithium Carbonate'!$D128</f>
        <v>13500</v>
      </c>
      <c r="D122" s="8">
        <f>'[1]Lithium Carbonate'!$G128</f>
        <v>11875</v>
      </c>
      <c r="E122" s="8">
        <f>'[1]Lithium Carbonate'!$F128</f>
        <v>10375</v>
      </c>
      <c r="F122" s="8">
        <f>'[1]Carbonate Index'!O123</f>
        <v>12274.541841223778</v>
      </c>
    </row>
    <row r="123" spans="1:6">
      <c r="A123" s="5">
        <v>43497</v>
      </c>
      <c r="B123" s="8">
        <f>'[1]Lithium Carbonate'!$B129</f>
        <v>13000</v>
      </c>
      <c r="C123" s="8">
        <f>'[1]Lithium Carbonate'!$D129</f>
        <v>13000</v>
      </c>
      <c r="D123" s="8">
        <f>'[1]Lithium Carbonate'!$G129</f>
        <v>11912.5</v>
      </c>
      <c r="E123" s="8">
        <f>'[1]Lithium Carbonate'!$F129</f>
        <v>10400</v>
      </c>
      <c r="F123" s="8">
        <f>'[1]Carbonate Index'!O124</f>
        <v>12011.409394739952</v>
      </c>
    </row>
    <row r="124" spans="1:6">
      <c r="A124" s="5">
        <v>43525</v>
      </c>
      <c r="B124" s="8">
        <f>'[1]Lithium Carbonate'!$B130</f>
        <v>13000</v>
      </c>
      <c r="C124" s="8">
        <f>'[1]Lithium Carbonate'!$D130</f>
        <v>13250</v>
      </c>
      <c r="D124" s="8">
        <f>'[1]Lithium Carbonate'!$G130</f>
        <v>11775</v>
      </c>
      <c r="E124" s="8">
        <f>'[1]Lithium Carbonate'!$F130</f>
        <v>10275</v>
      </c>
      <c r="F124" s="8">
        <f>'[1]Carbonate Index'!O125</f>
        <v>11864.39268121635</v>
      </c>
    </row>
    <row r="125" spans="1:6">
      <c r="A125" s="5">
        <v>43556</v>
      </c>
      <c r="B125" s="8">
        <f>'[1]Lithium Carbonate'!$B131</f>
        <v>12750</v>
      </c>
      <c r="C125" s="8">
        <f>'[1]Lithium Carbonate'!$D131</f>
        <v>13000</v>
      </c>
      <c r="D125" s="8">
        <f>'[1]Lithium Carbonate'!$G131</f>
        <v>11500</v>
      </c>
      <c r="E125" s="8">
        <f>'[1]Lithium Carbonate'!$F131</f>
        <v>9950</v>
      </c>
      <c r="F125" s="8">
        <f>'[1]Carbonate Index'!O126</f>
        <v>11556.234681558411</v>
      </c>
    </row>
    <row r="126" spans="1:6">
      <c r="A126" s="5">
        <v>43586</v>
      </c>
      <c r="B126" s="8">
        <f>'[1]Lithium Carbonate'!$B132</f>
        <v>12250</v>
      </c>
      <c r="C126" s="8">
        <f>'[1]Lithium Carbonate'!$D132</f>
        <v>12625</v>
      </c>
      <c r="D126" s="8">
        <f>'[1]Lithium Carbonate'!$G132</f>
        <v>11325</v>
      </c>
      <c r="E126" s="8">
        <f>'[1]Lithium Carbonate'!$F132</f>
        <v>9925</v>
      </c>
      <c r="F126" s="8">
        <f>'[1]Carbonate Index'!O127</f>
        <v>11276.346946162574</v>
      </c>
    </row>
    <row r="127" spans="1:6">
      <c r="A127" s="5">
        <v>43617</v>
      </c>
      <c r="B127" s="8">
        <f>'[1]Lithium Carbonate'!$B133</f>
        <v>11500</v>
      </c>
      <c r="C127" s="8">
        <f>'[1]Lithium Carbonate'!$D133</f>
        <v>12125</v>
      </c>
      <c r="D127" s="8">
        <f>'[1]Lithium Carbonate'!$G133</f>
        <v>11125</v>
      </c>
      <c r="E127" s="8">
        <f>'[1]Lithium Carbonate'!$F133</f>
        <v>9925</v>
      </c>
      <c r="F127" s="8">
        <f>'[1]Carbonate Index'!O128</f>
        <v>10955.377870405477</v>
      </c>
    </row>
    <row r="128" spans="1:6">
      <c r="A128" s="5">
        <v>43647</v>
      </c>
      <c r="B128" s="8">
        <f>'[1]Lithium Carbonate'!$B134</f>
        <v>10500</v>
      </c>
      <c r="C128" s="8">
        <f>'[1]Lithium Carbonate'!$D134</f>
        <v>11125</v>
      </c>
      <c r="D128" s="8">
        <f>'[1]Lithium Carbonate'!$G134</f>
        <v>10025</v>
      </c>
      <c r="E128" s="8">
        <f>'[1]Lithium Carbonate'!$F134</f>
        <v>9100</v>
      </c>
      <c r="F128" s="8">
        <f>'[1]Carbonate Index'!O129</f>
        <v>10040.502880679876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8"/>
  <sheetViews>
    <sheetView topLeftCell="A109" workbookViewId="0">
      <selection activeCell="A128" sqref="A128"/>
    </sheetView>
  </sheetViews>
  <sheetFormatPr defaultColWidth="11" defaultRowHeight="15.95"/>
  <cols>
    <col min="2" max="4" width="10.875" style="8"/>
  </cols>
  <sheetData>
    <row r="1" spans="1:6" s="13" customFormat="1" ht="17.100000000000001" thickBot="1">
      <c r="B1" s="14" t="s">
        <v>27</v>
      </c>
      <c r="C1" s="14" t="s">
        <v>24</v>
      </c>
      <c r="D1" s="14" t="s">
        <v>28</v>
      </c>
      <c r="F1" s="13" t="s">
        <v>34</v>
      </c>
    </row>
    <row r="2" spans="1:6" ht="17.100000000000001" thickTop="1">
      <c r="A2" s="15">
        <v>39814</v>
      </c>
      <c r="B2" s="8">
        <f>'[1]Lithium Hydroxide'!$B8</f>
        <v>7100</v>
      </c>
      <c r="C2" s="8">
        <f>'[1]Lithium Hydroxide'!$C8</f>
        <v>7450</v>
      </c>
      <c r="D2" s="8">
        <f>'[1]Lithium Hydroxide'!$E8</f>
        <v>5800</v>
      </c>
      <c r="E2" s="8"/>
      <c r="F2" s="8">
        <f>'[1]Hydroxide Index'!K3</f>
        <v>6596.1136081259865</v>
      </c>
    </row>
    <row r="3" spans="1:6">
      <c r="A3" s="5">
        <v>39845</v>
      </c>
      <c r="B3" s="8">
        <f>'[1]Lithium Hydroxide'!$B9</f>
        <v>7000</v>
      </c>
      <c r="C3" s="8">
        <f>'[1]Lithium Hydroxide'!$C9</f>
        <v>7350</v>
      </c>
      <c r="D3" s="8">
        <f>'[1]Lithium Hydroxide'!$E9</f>
        <v>5900</v>
      </c>
      <c r="E3" s="8"/>
      <c r="F3" s="8">
        <f>'[1]Hydroxide Index'!K4</f>
        <v>6647.8860871760862</v>
      </c>
    </row>
    <row r="4" spans="1:6">
      <c r="A4" s="5">
        <v>39873</v>
      </c>
      <c r="B4" s="8">
        <f>'[1]Lithium Hydroxide'!$B10</f>
        <v>6950</v>
      </c>
      <c r="C4" s="8">
        <f>'[1]Lithium Hydroxide'!$C10</f>
        <v>7550</v>
      </c>
      <c r="D4" s="8">
        <f>'[1]Lithium Hydroxide'!$E10</f>
        <v>6200</v>
      </c>
      <c r="E4" s="8"/>
      <c r="F4" s="8">
        <f>'[1]Hydroxide Index'!K5</f>
        <v>6705.5924087737258</v>
      </c>
    </row>
    <row r="5" spans="1:6">
      <c r="A5" s="5">
        <v>39904</v>
      </c>
      <c r="B5" s="8">
        <f>'[1]Lithium Hydroxide'!$B11</f>
        <v>6850</v>
      </c>
      <c r="C5" s="8">
        <f>'[1]Lithium Hydroxide'!$C11</f>
        <v>8450</v>
      </c>
      <c r="D5" s="8">
        <f>'[1]Lithium Hydroxide'!$E11</f>
        <v>5700</v>
      </c>
      <c r="E5" s="8"/>
      <c r="F5" s="8">
        <f>'[1]Hydroxide Index'!K6</f>
        <v>6716.2155202235472</v>
      </c>
    </row>
    <row r="6" spans="1:6">
      <c r="A6" s="5">
        <v>39934</v>
      </c>
      <c r="B6" s="8">
        <f>'[1]Lithium Hydroxide'!$B12</f>
        <v>6700</v>
      </c>
      <c r="C6" s="8">
        <f>'[1]Lithium Hydroxide'!$C12</f>
        <v>7375</v>
      </c>
      <c r="D6" s="8">
        <f>'[1]Lithium Hydroxide'!$E12</f>
        <v>5900</v>
      </c>
      <c r="E6" s="8"/>
      <c r="F6" s="8">
        <f>'[1]Hydroxide Index'!K7</f>
        <v>6369.3122452761236</v>
      </c>
    </row>
    <row r="7" spans="1:6">
      <c r="A7" s="5">
        <v>39965</v>
      </c>
      <c r="B7" s="8">
        <f>'[1]Lithium Hydroxide'!$B13</f>
        <v>7000</v>
      </c>
      <c r="C7" s="8">
        <f>'[1]Lithium Hydroxide'!$C13</f>
        <v>7425</v>
      </c>
      <c r="D7" s="8">
        <f>'[1]Lithium Hydroxide'!$E13</f>
        <v>5600</v>
      </c>
      <c r="E7" s="8"/>
      <c r="F7" s="8">
        <f>'[1]Hydroxide Index'!K8</f>
        <v>6245.1781059443019</v>
      </c>
    </row>
    <row r="8" spans="1:6">
      <c r="A8" s="5">
        <v>39995</v>
      </c>
      <c r="B8" s="8">
        <f>'[1]Lithium Hydroxide'!$B14</f>
        <v>6450</v>
      </c>
      <c r="C8" s="8">
        <f>'[1]Lithium Hydroxide'!$C14</f>
        <v>7450</v>
      </c>
      <c r="D8" s="8">
        <f>'[1]Lithium Hydroxide'!$E14</f>
        <v>5900</v>
      </c>
      <c r="E8" s="8"/>
      <c r="F8" s="8">
        <f>'[1]Hydroxide Index'!K9</f>
        <v>6502.4793636993627</v>
      </c>
    </row>
    <row r="9" spans="1:6">
      <c r="A9" s="5">
        <v>40026</v>
      </c>
      <c r="B9" s="8">
        <f>'[1]Lithium Hydroxide'!$B15</f>
        <v>6250</v>
      </c>
      <c r="C9" s="8">
        <f>'[1]Lithium Hydroxide'!$C15</f>
        <v>7450</v>
      </c>
      <c r="D9" s="8">
        <f>'[1]Lithium Hydroxide'!$E15</f>
        <v>5800</v>
      </c>
      <c r="E9" s="8"/>
      <c r="F9" s="8">
        <f>'[1]Hydroxide Index'!K10</f>
        <v>6368.556781589723</v>
      </c>
    </row>
    <row r="10" spans="1:6">
      <c r="A10" s="5">
        <v>40057</v>
      </c>
      <c r="B10" s="8">
        <f>'[1]Lithium Hydroxide'!$B16</f>
        <v>6150</v>
      </c>
      <c r="C10" s="8">
        <f>'[1]Lithium Hydroxide'!$C16</f>
        <v>7025</v>
      </c>
      <c r="D10" s="8">
        <f>'[1]Lithium Hydroxide'!$E16</f>
        <v>5600</v>
      </c>
      <c r="E10" s="8"/>
      <c r="F10" s="8">
        <f>'[1]Hydroxide Index'!K11</f>
        <v>6084.1568978889572</v>
      </c>
    </row>
    <row r="11" spans="1:6">
      <c r="A11" s="5">
        <v>40087</v>
      </c>
      <c r="B11" s="8">
        <f>'[1]Lithium Hydroxide'!$B17</f>
        <v>5575</v>
      </c>
      <c r="C11" s="8">
        <f>'[1]Lithium Hydroxide'!$C17</f>
        <v>7350</v>
      </c>
      <c r="D11" s="8">
        <f>'[1]Lithium Hydroxide'!$E17</f>
        <v>6500</v>
      </c>
      <c r="E11" s="8"/>
      <c r="F11" s="8">
        <f>'[1]Hydroxide Index'!K12</f>
        <v>6254.5633810888012</v>
      </c>
    </row>
    <row r="12" spans="1:6">
      <c r="A12" s="5">
        <v>40118</v>
      </c>
      <c r="B12" s="8">
        <f>'[1]Lithium Hydroxide'!$B18</f>
        <v>5625</v>
      </c>
      <c r="C12" s="8">
        <f>'[1]Lithium Hydroxide'!$C18</f>
        <v>6950</v>
      </c>
      <c r="D12" s="8">
        <f>'[1]Lithium Hydroxide'!$E18</f>
        <v>5800</v>
      </c>
      <c r="E12" s="8"/>
      <c r="F12" s="8">
        <f>'[1]Hydroxide Index'!K13</f>
        <v>5892.5935009875047</v>
      </c>
    </row>
    <row r="13" spans="1:6">
      <c r="A13" s="5">
        <v>40148</v>
      </c>
      <c r="B13" s="8">
        <f>'[1]Lithium Hydroxide'!$B19</f>
        <v>6125</v>
      </c>
      <c r="C13" s="8">
        <f>'[1]Lithium Hydroxide'!$C19</f>
        <v>6750</v>
      </c>
      <c r="D13" s="8">
        <f>'[1]Lithium Hydroxide'!$E19</f>
        <v>5600</v>
      </c>
      <c r="E13" s="8"/>
      <c r="F13" s="8">
        <f>'[1]Hydroxide Index'!K14</f>
        <v>5981.1472532441003</v>
      </c>
    </row>
    <row r="14" spans="1:6">
      <c r="A14" s="5">
        <v>40179</v>
      </c>
      <c r="B14" s="8">
        <f>'[1]Lithium Hydroxide'!$B20</f>
        <v>5700</v>
      </c>
      <c r="C14" s="8">
        <f>'[1]Lithium Hydroxide'!$C20</f>
        <v>6600</v>
      </c>
      <c r="D14" s="8">
        <f>'[1]Lithium Hydroxide'!$E20</f>
        <v>5600</v>
      </c>
      <c r="E14" s="8"/>
      <c r="F14" s="8">
        <f>'[1]Hydroxide Index'!K15</f>
        <v>5812.1808638019875</v>
      </c>
    </row>
    <row r="15" spans="1:6">
      <c r="A15" s="5">
        <v>40210</v>
      </c>
      <c r="B15" s="8">
        <f>'[1]Lithium Hydroxide'!$B21</f>
        <v>5650</v>
      </c>
      <c r="C15" s="8">
        <f>'[1]Lithium Hydroxide'!$C21</f>
        <v>6600</v>
      </c>
      <c r="D15" s="8">
        <f>'[1]Lithium Hydroxide'!$E21</f>
        <v>5800</v>
      </c>
      <c r="E15" s="8"/>
      <c r="F15" s="8">
        <f>'[1]Hydroxide Index'!K16</f>
        <v>5775.6321385129941</v>
      </c>
    </row>
    <row r="16" spans="1:6">
      <c r="A16" s="5">
        <v>40238</v>
      </c>
      <c r="B16" s="8">
        <f>'[1]Lithium Hydroxide'!$B22</f>
        <v>5700</v>
      </c>
      <c r="C16" s="8">
        <f>'[1]Lithium Hydroxide'!$C22</f>
        <v>7500</v>
      </c>
      <c r="D16" s="8">
        <f>'[1]Lithium Hydroxide'!$E22</f>
        <v>5700</v>
      </c>
      <c r="E16" s="8"/>
      <c r="F16" s="8">
        <f>'[1]Hydroxide Index'!K17</f>
        <v>5921.271396061893</v>
      </c>
    </row>
    <row r="17" spans="1:6">
      <c r="A17" s="5">
        <v>40269</v>
      </c>
      <c r="B17" s="8">
        <f>'[1]Lithium Hydroxide'!$B23</f>
        <v>5450</v>
      </c>
      <c r="C17" s="8">
        <f>'[1]Lithium Hydroxide'!$C23</f>
        <v>7000</v>
      </c>
      <c r="D17" s="8">
        <f>'[1]Lithium Hydroxide'!$E23</f>
        <v>6000</v>
      </c>
      <c r="E17" s="8"/>
      <c r="F17" s="8">
        <f>'[1]Hydroxide Index'!K18</f>
        <v>5926.5968543137506</v>
      </c>
    </row>
    <row r="18" spans="1:6">
      <c r="A18" s="5">
        <v>40299</v>
      </c>
      <c r="B18" s="8">
        <f>'[1]Lithium Hydroxide'!$B24</f>
        <v>5400</v>
      </c>
      <c r="C18" s="8">
        <f>'[1]Lithium Hydroxide'!$C24</f>
        <v>6700</v>
      </c>
      <c r="D18" s="8">
        <f>'[1]Lithium Hydroxide'!$E24</f>
        <v>6100</v>
      </c>
      <c r="E18" s="8"/>
      <c r="F18" s="8">
        <f>'[1]Hydroxide Index'!K19</f>
        <v>5794.4671533944775</v>
      </c>
    </row>
    <row r="19" spans="1:6">
      <c r="A19" s="5">
        <v>40330</v>
      </c>
      <c r="B19" s="8">
        <f>'[1]Lithium Hydroxide'!$B25</f>
        <v>5800</v>
      </c>
      <c r="C19" s="8">
        <f>'[1]Lithium Hydroxide'!$C25</f>
        <v>6650</v>
      </c>
      <c r="D19" s="8">
        <f>'[1]Lithium Hydroxide'!$E25</f>
        <v>6700</v>
      </c>
      <c r="E19" s="8"/>
      <c r="F19" s="8">
        <f>'[1]Hydroxide Index'!K20</f>
        <v>5771.3187385342253</v>
      </c>
    </row>
    <row r="20" spans="1:6">
      <c r="A20" s="5">
        <v>40360</v>
      </c>
      <c r="B20" s="8">
        <f>'[1]Lithium Hydroxide'!$B26</f>
        <v>5700</v>
      </c>
      <c r="C20" s="8">
        <f>'[1]Lithium Hydroxide'!$C26</f>
        <v>7225</v>
      </c>
      <c r="D20" s="8">
        <f>'[1]Lithium Hydroxide'!$E26</f>
        <v>6300</v>
      </c>
      <c r="E20" s="8"/>
      <c r="F20" s="8">
        <f>'[1]Hydroxide Index'!K21</f>
        <v>6250.2050797039483</v>
      </c>
    </row>
    <row r="21" spans="1:6">
      <c r="A21" s="5">
        <v>40391</v>
      </c>
      <c r="B21" s="8">
        <f>'[1]Lithium Hydroxide'!$B27</f>
        <v>5550</v>
      </c>
      <c r="C21" s="8">
        <f>'[1]Lithium Hydroxide'!$C27</f>
        <v>6575</v>
      </c>
      <c r="D21" s="8">
        <f>'[1]Lithium Hydroxide'!$E27</f>
        <v>6300</v>
      </c>
      <c r="E21" s="8"/>
      <c r="F21" s="8">
        <f>'[1]Hydroxide Index'!K22</f>
        <v>5892.1060059776373</v>
      </c>
    </row>
    <row r="22" spans="1:6">
      <c r="A22" s="5">
        <v>40422</v>
      </c>
      <c r="B22" s="8">
        <f>'[1]Lithium Hydroxide'!$B28</f>
        <v>5550</v>
      </c>
      <c r="C22" s="8">
        <f>'[1]Lithium Hydroxide'!$C28</f>
        <v>6500</v>
      </c>
      <c r="D22" s="8">
        <f>'[1]Lithium Hydroxide'!$E28</f>
        <v>6400</v>
      </c>
      <c r="E22" s="8"/>
      <c r="F22" s="8">
        <f>'[1]Hydroxide Index'!K23</f>
        <v>6035.2314198070726</v>
      </c>
    </row>
    <row r="23" spans="1:6">
      <c r="A23" s="5">
        <v>40452</v>
      </c>
      <c r="B23" s="8">
        <f>'[1]Lithium Hydroxide'!$B29</f>
        <v>5700</v>
      </c>
      <c r="C23" s="8">
        <f>'[1]Lithium Hydroxide'!$C29</f>
        <v>6475</v>
      </c>
      <c r="D23" s="8">
        <f>'[1]Lithium Hydroxide'!$E29</f>
        <v>6400</v>
      </c>
      <c r="E23" s="8"/>
      <c r="F23" s="8">
        <f>'[1]Hydroxide Index'!K24</f>
        <v>6021.8176183839951</v>
      </c>
    </row>
    <row r="24" spans="1:6">
      <c r="A24" s="5">
        <v>40483</v>
      </c>
      <c r="B24" s="8">
        <f>'[1]Lithium Hydroxide'!$B30</f>
        <v>5700</v>
      </c>
      <c r="C24" s="8">
        <f>'[1]Lithium Hydroxide'!$C30</f>
        <v>6550</v>
      </c>
      <c r="D24" s="8">
        <f>'[1]Lithium Hydroxide'!$E30</f>
        <v>6100</v>
      </c>
      <c r="E24" s="8"/>
      <c r="F24" s="8">
        <f>'[1]Hydroxide Index'!K25</f>
        <v>5990.6444853704015</v>
      </c>
    </row>
    <row r="25" spans="1:6">
      <c r="A25" s="5">
        <v>40513</v>
      </c>
      <c r="B25" s="8">
        <f>'[1]Lithium Hydroxide'!$B31</f>
        <v>5450</v>
      </c>
      <c r="C25" s="8">
        <f>'[1]Lithium Hydroxide'!$C31</f>
        <v>7175</v>
      </c>
      <c r="D25" s="8">
        <f>'[1]Lithium Hydroxide'!$E31</f>
        <v>6600</v>
      </c>
      <c r="E25" s="8"/>
      <c r="F25" s="8">
        <f>'[1]Hydroxide Index'!K26</f>
        <v>6126.3406329037389</v>
      </c>
    </row>
    <row r="26" spans="1:6">
      <c r="A26" s="5">
        <v>40544</v>
      </c>
      <c r="B26" s="8">
        <f>'[1]Lithium Hydroxide'!$B32</f>
        <v>5450</v>
      </c>
      <c r="C26" s="8">
        <f>'[1]Lithium Hydroxide'!$C32</f>
        <v>6825</v>
      </c>
      <c r="D26" s="8">
        <f>'[1]Lithium Hydroxide'!$E32</f>
        <v>6300</v>
      </c>
      <c r="E26" s="8"/>
      <c r="F26" s="8">
        <f>'[1]Hydroxide Index'!K27</f>
        <v>6184.4101112340431</v>
      </c>
    </row>
    <row r="27" spans="1:6">
      <c r="A27" s="5">
        <v>40575</v>
      </c>
      <c r="B27" s="8">
        <f>'[1]Lithium Hydroxide'!$B33</f>
        <v>5750</v>
      </c>
      <c r="C27" s="8">
        <f>'[1]Lithium Hydroxide'!$C33</f>
        <v>6775</v>
      </c>
      <c r="D27" s="8">
        <f>'[1]Lithium Hydroxide'!$E33</f>
        <v>6800</v>
      </c>
      <c r="E27" s="8"/>
      <c r="F27" s="8">
        <f>'[1]Hydroxide Index'!K28</f>
        <v>5996.637596751907</v>
      </c>
    </row>
    <row r="28" spans="1:6">
      <c r="A28" s="5">
        <v>40603</v>
      </c>
      <c r="B28" s="8">
        <f>'[1]Lithium Hydroxide'!$B34</f>
        <v>5700</v>
      </c>
      <c r="C28" s="8">
        <f>'[1]Lithium Hydroxide'!$C34</f>
        <v>7000</v>
      </c>
      <c r="D28" s="8">
        <f>'[1]Lithium Hydroxide'!$E34</f>
        <v>6800</v>
      </c>
      <c r="E28" s="8"/>
      <c r="F28" s="8">
        <f>'[1]Hydroxide Index'!K29</f>
        <v>6390.9016818733999</v>
      </c>
    </row>
    <row r="29" spans="1:6">
      <c r="A29" s="5">
        <v>40634</v>
      </c>
      <c r="B29" s="8">
        <f>'[1]Lithium Hydroxide'!$B35</f>
        <v>5600</v>
      </c>
      <c r="C29" s="8">
        <f>'[1]Lithium Hydroxide'!$C35</f>
        <v>6975</v>
      </c>
      <c r="D29" s="8">
        <f>'[1]Lithium Hydroxide'!$E35</f>
        <v>6200</v>
      </c>
      <c r="E29" s="8"/>
      <c r="F29" s="8">
        <f>'[1]Hydroxide Index'!K30</f>
        <v>6096.9822999801854</v>
      </c>
    </row>
    <row r="30" spans="1:6">
      <c r="A30" s="5">
        <v>40664</v>
      </c>
      <c r="B30" s="8">
        <f>'[1]Lithium Hydroxide'!$B36</f>
        <v>5900</v>
      </c>
      <c r="C30" s="8">
        <f>'[1]Lithium Hydroxide'!$C36</f>
        <v>6600</v>
      </c>
      <c r="D30" s="8">
        <f>'[1]Lithium Hydroxide'!$E36</f>
        <v>6300</v>
      </c>
      <c r="E30" s="8"/>
      <c r="F30" s="8">
        <f>'[1]Hydroxide Index'!K31</f>
        <v>6165.7847869425032</v>
      </c>
    </row>
    <row r="31" spans="1:6">
      <c r="A31" s="5">
        <v>40695</v>
      </c>
      <c r="B31" s="8">
        <f>'[1]Lithium Hydroxide'!$B37</f>
        <v>6150</v>
      </c>
      <c r="C31" s="8">
        <f>'[1]Lithium Hydroxide'!$C37</f>
        <v>7100</v>
      </c>
      <c r="D31" s="8">
        <f>'[1]Lithium Hydroxide'!$E37</f>
        <v>6700</v>
      </c>
      <c r="E31" s="8"/>
      <c r="F31" s="8">
        <f>'[1]Hydroxide Index'!K32</f>
        <v>6540.4960822629282</v>
      </c>
    </row>
    <row r="32" spans="1:6">
      <c r="A32" s="5">
        <v>40725</v>
      </c>
      <c r="B32" s="8">
        <f>'[1]Lithium Hydroxide'!$B38</f>
        <v>6050</v>
      </c>
      <c r="C32" s="8">
        <f>'[1]Lithium Hydroxide'!$C38</f>
        <v>7025</v>
      </c>
      <c r="D32" s="8">
        <f>'[1]Lithium Hydroxide'!$E38</f>
        <v>6300</v>
      </c>
      <c r="E32" s="8"/>
      <c r="F32" s="8">
        <f>'[1]Hydroxide Index'!K33</f>
        <v>6321.3073376759185</v>
      </c>
    </row>
    <row r="33" spans="1:6">
      <c r="A33" s="5">
        <v>40756</v>
      </c>
      <c r="B33" s="8">
        <f>'[1]Lithium Hydroxide'!$B39</f>
        <v>5900</v>
      </c>
      <c r="C33" s="8">
        <f>'[1]Lithium Hydroxide'!$C39</f>
        <v>7125</v>
      </c>
      <c r="D33" s="8">
        <f>'[1]Lithium Hydroxide'!$E39</f>
        <v>6600</v>
      </c>
      <c r="E33" s="8"/>
      <c r="F33" s="8">
        <f>'[1]Hydroxide Index'!K34</f>
        <v>6510.5760491259498</v>
      </c>
    </row>
    <row r="34" spans="1:6">
      <c r="A34" s="5">
        <v>40787</v>
      </c>
      <c r="B34" s="8">
        <f>'[1]Lithium Hydroxide'!$B40</f>
        <v>6000</v>
      </c>
      <c r="C34" s="8">
        <f>'[1]Lithium Hydroxide'!$C40</f>
        <v>6900</v>
      </c>
      <c r="D34" s="8">
        <f>'[1]Lithium Hydroxide'!$E40</f>
        <v>6700</v>
      </c>
      <c r="E34" s="8"/>
      <c r="F34" s="8">
        <f>'[1]Hydroxide Index'!K35</f>
        <v>6271.3669940542441</v>
      </c>
    </row>
    <row r="35" spans="1:6">
      <c r="A35" s="5">
        <v>40817</v>
      </c>
      <c r="B35" s="8">
        <f>'[1]Lithium Hydroxide'!$B41</f>
        <v>5950</v>
      </c>
      <c r="C35" s="8">
        <f>'[1]Lithium Hydroxide'!$C41</f>
        <v>7050</v>
      </c>
      <c r="D35" s="8">
        <f>'[1]Lithium Hydroxide'!$E41</f>
        <v>6900</v>
      </c>
      <c r="E35" s="8"/>
      <c r="F35" s="8">
        <f>'[1]Hydroxide Index'!K36</f>
        <v>6429.4596638912308</v>
      </c>
    </row>
    <row r="36" spans="1:6">
      <c r="A36" s="5">
        <v>40848</v>
      </c>
      <c r="B36" s="8">
        <f>'[1]Lithium Hydroxide'!$B42</f>
        <v>6000</v>
      </c>
      <c r="C36" s="8">
        <f>'[1]Lithium Hydroxide'!$C42</f>
        <v>7400</v>
      </c>
      <c r="D36" s="8">
        <f>'[1]Lithium Hydroxide'!$E42</f>
        <v>6700</v>
      </c>
      <c r="E36" s="8"/>
      <c r="F36" s="8">
        <f>'[1]Hydroxide Index'!K37</f>
        <v>6433.7367896670421</v>
      </c>
    </row>
    <row r="37" spans="1:6">
      <c r="A37" s="5">
        <v>40878</v>
      </c>
      <c r="B37" s="8">
        <f>'[1]Lithium Hydroxide'!$B43</f>
        <v>6200</v>
      </c>
      <c r="C37" s="8">
        <f>'[1]Lithium Hydroxide'!$C43</f>
        <v>7100</v>
      </c>
      <c r="D37" s="8">
        <f>'[1]Lithium Hydroxide'!$E43</f>
        <v>6600</v>
      </c>
      <c r="E37" s="8"/>
      <c r="F37" s="8">
        <f>'[1]Hydroxide Index'!K38</f>
        <v>6495.5507855826818</v>
      </c>
    </row>
    <row r="38" spans="1:6">
      <c r="A38" s="5">
        <v>40909</v>
      </c>
      <c r="B38" s="8">
        <f>'[1]Lithium Hydroxide'!$B44</f>
        <v>6425</v>
      </c>
      <c r="C38" s="8">
        <f>'[1]Lithium Hydroxide'!$C44</f>
        <v>7425</v>
      </c>
      <c r="D38" s="8">
        <f>'[1]Lithium Hydroxide'!$E44</f>
        <v>6600</v>
      </c>
      <c r="E38" s="8"/>
      <c r="F38" s="8">
        <f>'[1]Hydroxide Index'!K39</f>
        <v>6519.5212613072217</v>
      </c>
    </row>
    <row r="39" spans="1:6">
      <c r="A39" s="5">
        <v>40940</v>
      </c>
      <c r="B39" s="8">
        <f>'[1]Lithium Hydroxide'!$B45</f>
        <v>6875</v>
      </c>
      <c r="C39" s="8">
        <f>'[1]Lithium Hydroxide'!$C45</f>
        <v>7450</v>
      </c>
      <c r="D39" s="8">
        <f>'[1]Lithium Hydroxide'!$E45</f>
        <v>7100</v>
      </c>
      <c r="E39" s="8"/>
      <c r="F39" s="8">
        <f>'[1]Hydroxide Index'!K40</f>
        <v>6865.8244571926189</v>
      </c>
    </row>
    <row r="40" spans="1:6">
      <c r="A40" s="5">
        <v>40969</v>
      </c>
      <c r="B40" s="8">
        <f>'[1]Lithium Hydroxide'!$B46</f>
        <v>6725</v>
      </c>
      <c r="C40" s="8">
        <f>'[1]Lithium Hydroxide'!$C46</f>
        <v>7700</v>
      </c>
      <c r="D40" s="8">
        <f>'[1]Lithium Hydroxide'!$E46</f>
        <v>7100</v>
      </c>
      <c r="E40" s="8"/>
      <c r="F40" s="8">
        <f>'[1]Hydroxide Index'!K41</f>
        <v>7090.3336600176744</v>
      </c>
    </row>
    <row r="41" spans="1:6">
      <c r="A41" s="5">
        <v>41000</v>
      </c>
      <c r="B41" s="8">
        <f>'[1]Lithium Hydroxide'!$B47</f>
        <v>6650</v>
      </c>
      <c r="C41" s="8">
        <f>'[1]Lithium Hydroxide'!$C47</f>
        <v>7575</v>
      </c>
      <c r="D41" s="8">
        <f>'[1]Lithium Hydroxide'!$E47</f>
        <v>6700</v>
      </c>
      <c r="E41" s="8"/>
      <c r="F41" s="8">
        <f>'[1]Hydroxide Index'!K42</f>
        <v>6830.9841251744674</v>
      </c>
    </row>
    <row r="42" spans="1:6">
      <c r="A42" s="5">
        <v>41030</v>
      </c>
      <c r="B42" s="8">
        <f>'[1]Lithium Hydroxide'!$B48</f>
        <v>6650</v>
      </c>
      <c r="C42" s="8">
        <f>'[1]Lithium Hydroxide'!$C48</f>
        <v>7425</v>
      </c>
      <c r="D42" s="8">
        <f>'[1]Lithium Hydroxide'!$E48</f>
        <v>7000</v>
      </c>
      <c r="E42" s="8"/>
      <c r="F42" s="8">
        <f>'[1]Hydroxide Index'!K43</f>
        <v>6694.446471206451</v>
      </c>
    </row>
    <row r="43" spans="1:6">
      <c r="A43" s="5">
        <v>41061</v>
      </c>
      <c r="B43" s="8">
        <f>'[1]Lithium Hydroxide'!$B49</f>
        <v>6450</v>
      </c>
      <c r="C43" s="8">
        <f>'[1]Lithium Hydroxide'!$C49</f>
        <v>7600</v>
      </c>
      <c r="D43" s="8">
        <f>'[1]Lithium Hydroxide'!$E49</f>
        <v>7300</v>
      </c>
      <c r="E43" s="8"/>
      <c r="F43" s="8">
        <f>'[1]Hydroxide Index'!K44</f>
        <v>7034.7976040321955</v>
      </c>
    </row>
    <row r="44" spans="1:6">
      <c r="A44" s="5">
        <v>41091</v>
      </c>
      <c r="B44" s="8">
        <f>'[1]Lithium Hydroxide'!$B50</f>
        <v>6850</v>
      </c>
      <c r="C44" s="8">
        <f>'[1]Lithium Hydroxide'!$C50</f>
        <v>7500</v>
      </c>
      <c r="D44" s="8">
        <f>'[1]Lithium Hydroxide'!$E50</f>
        <v>7100</v>
      </c>
      <c r="E44" s="8"/>
      <c r="F44" s="8">
        <f>'[1]Hydroxide Index'!K45</f>
        <v>6905.5178539781282</v>
      </c>
    </row>
    <row r="45" spans="1:6">
      <c r="A45" s="5">
        <v>41122</v>
      </c>
      <c r="B45" s="8">
        <f>'[1]Lithium Hydroxide'!$B51</f>
        <v>6350</v>
      </c>
      <c r="C45" s="8">
        <f>'[1]Lithium Hydroxide'!$C51</f>
        <v>7450</v>
      </c>
      <c r="D45" s="8">
        <f>'[1]Lithium Hydroxide'!$E51</f>
        <v>7200</v>
      </c>
      <c r="E45" s="8"/>
      <c r="F45" s="8">
        <f>'[1]Hydroxide Index'!K46</f>
        <v>6939.4331644507183</v>
      </c>
    </row>
    <row r="46" spans="1:6">
      <c r="A46" s="5">
        <v>41153</v>
      </c>
      <c r="B46" s="8">
        <f>'[1]Lithium Hydroxide'!$B52</f>
        <v>6400</v>
      </c>
      <c r="C46" s="8">
        <f>'[1]Lithium Hydroxide'!$C52</f>
        <v>7875</v>
      </c>
      <c r="D46" s="8">
        <f>'[1]Lithium Hydroxide'!$E52</f>
        <v>7200</v>
      </c>
      <c r="E46" s="8"/>
      <c r="F46" s="8">
        <f>'[1]Hydroxide Index'!K47</f>
        <v>7088.5439794273043</v>
      </c>
    </row>
    <row r="47" spans="1:6">
      <c r="A47" s="5">
        <v>41183</v>
      </c>
      <c r="B47" s="8">
        <f>'[1]Lithium Hydroxide'!$B53</f>
        <v>6600</v>
      </c>
      <c r="C47" s="8">
        <f>'[1]Lithium Hydroxide'!$C53</f>
        <v>7775</v>
      </c>
      <c r="D47" s="8">
        <f>'[1]Lithium Hydroxide'!$E53</f>
        <v>7800</v>
      </c>
      <c r="E47" s="8"/>
      <c r="F47" s="8">
        <f>'[1]Hydroxide Index'!K48</f>
        <v>6935.1926289922121</v>
      </c>
    </row>
    <row r="48" spans="1:6">
      <c r="A48" s="5">
        <v>41214</v>
      </c>
      <c r="B48" s="8">
        <f>'[1]Lithium Hydroxide'!$B54</f>
        <v>6550</v>
      </c>
      <c r="C48" s="8">
        <f>'[1]Lithium Hydroxide'!$C54</f>
        <v>7825</v>
      </c>
      <c r="D48" s="8">
        <f>'[1]Lithium Hydroxide'!$E54</f>
        <v>7700</v>
      </c>
      <c r="E48" s="8"/>
      <c r="F48" s="8">
        <f>'[1]Hydroxide Index'!K49</f>
        <v>7258.3231062441255</v>
      </c>
    </row>
    <row r="49" spans="1:6">
      <c r="A49" s="5">
        <v>41244</v>
      </c>
      <c r="B49" s="8">
        <f>'[1]Lithium Hydroxide'!$B55</f>
        <v>6400</v>
      </c>
      <c r="C49" s="8">
        <f>'[1]Lithium Hydroxide'!$C55</f>
        <v>8050</v>
      </c>
      <c r="D49" s="8">
        <f>'[1]Lithium Hydroxide'!$E55</f>
        <v>7900</v>
      </c>
      <c r="E49" s="8"/>
      <c r="F49" s="8">
        <f>'[1]Hydroxide Index'!K50</f>
        <v>7334.3070242485583</v>
      </c>
    </row>
    <row r="50" spans="1:6">
      <c r="A50" s="5">
        <v>41275</v>
      </c>
      <c r="B50" s="8">
        <f>'[1]Lithium Hydroxide'!$B56</f>
        <v>6425</v>
      </c>
      <c r="C50" s="8">
        <f>'[1]Lithium Hydroxide'!$C56</f>
        <v>7600</v>
      </c>
      <c r="D50" s="8">
        <f>'[1]Lithium Hydroxide'!$E56</f>
        <v>7600</v>
      </c>
      <c r="E50" s="8"/>
      <c r="F50" s="8">
        <f>'[1]Hydroxide Index'!K51</f>
        <v>6867.7325043871915</v>
      </c>
    </row>
    <row r="51" spans="1:6">
      <c r="A51" s="5">
        <v>41306</v>
      </c>
      <c r="B51" s="8">
        <f>'[1]Lithium Hydroxide'!$B57</f>
        <v>6425</v>
      </c>
      <c r="C51" s="8">
        <f>'[1]Lithium Hydroxide'!$C57</f>
        <v>8025</v>
      </c>
      <c r="D51" s="8">
        <f>'[1]Lithium Hydroxide'!$E57</f>
        <v>8300</v>
      </c>
      <c r="E51" s="8"/>
      <c r="F51" s="8">
        <f>'[1]Hydroxide Index'!K52</f>
        <v>7289.9747690902004</v>
      </c>
    </row>
    <row r="52" spans="1:6">
      <c r="A52" s="5">
        <v>41334</v>
      </c>
      <c r="B52" s="8">
        <f>'[1]Lithium Hydroxide'!$B58</f>
        <v>6325</v>
      </c>
      <c r="C52" s="8">
        <f>'[1]Lithium Hydroxide'!$C58</f>
        <v>8050</v>
      </c>
      <c r="D52" s="8">
        <f>'[1]Lithium Hydroxide'!$E58</f>
        <v>7500</v>
      </c>
      <c r="E52" s="8"/>
      <c r="F52" s="8">
        <f>'[1]Hydroxide Index'!K53</f>
        <v>7215.7080168610401</v>
      </c>
    </row>
    <row r="53" spans="1:6">
      <c r="A53" s="5">
        <v>41365</v>
      </c>
      <c r="B53" s="8">
        <f>'[1]Lithium Hydroxide'!$B59</f>
        <v>6275</v>
      </c>
      <c r="C53" s="8">
        <f>'[1]Lithium Hydroxide'!$C59</f>
        <v>7825</v>
      </c>
      <c r="D53" s="8">
        <f>'[1]Lithium Hydroxide'!$E59</f>
        <v>7500</v>
      </c>
      <c r="E53" s="8"/>
      <c r="F53" s="8">
        <f>'[1]Hydroxide Index'!K54</f>
        <v>6802.5386363059843</v>
      </c>
    </row>
    <row r="54" spans="1:6">
      <c r="A54" s="5">
        <v>41395</v>
      </c>
      <c r="B54" s="8">
        <f>'[1]Lithium Hydroxide'!$B60</f>
        <v>6125</v>
      </c>
      <c r="C54" s="8">
        <f>'[1]Lithium Hydroxide'!$C60</f>
        <v>8975</v>
      </c>
      <c r="D54" s="8">
        <f>'[1]Lithium Hydroxide'!$E60</f>
        <v>7800</v>
      </c>
      <c r="E54" s="8"/>
      <c r="F54" s="8">
        <f>'[1]Hydroxide Index'!K55</f>
        <v>7158.7219161958301</v>
      </c>
    </row>
    <row r="55" spans="1:6">
      <c r="A55" s="5">
        <v>41426</v>
      </c>
      <c r="B55" s="8">
        <f>'[1]Lithium Hydroxide'!$B61</f>
        <v>5975</v>
      </c>
      <c r="C55" s="8">
        <f>'[1]Lithium Hydroxide'!$C61</f>
        <v>8275</v>
      </c>
      <c r="D55" s="8">
        <f>'[1]Lithium Hydroxide'!$E61</f>
        <v>7600</v>
      </c>
      <c r="E55" s="8"/>
      <c r="F55" s="8">
        <f>'[1]Hydroxide Index'!K56</f>
        <v>6744.2317874305318</v>
      </c>
    </row>
    <row r="56" spans="1:6">
      <c r="A56" s="5">
        <v>41456</v>
      </c>
      <c r="B56" s="8">
        <f>'[1]Lithium Hydroxide'!$B62</f>
        <v>6300</v>
      </c>
      <c r="C56" s="8">
        <f>'[1]Lithium Hydroxide'!$C62</f>
        <v>7950</v>
      </c>
      <c r="D56" s="8">
        <f>'[1]Lithium Hydroxide'!$E62</f>
        <v>7900</v>
      </c>
      <c r="E56" s="8"/>
      <c r="F56" s="8">
        <f>'[1]Hydroxide Index'!K57</f>
        <v>7122.2216340288105</v>
      </c>
    </row>
    <row r="57" spans="1:6">
      <c r="A57" s="5">
        <v>41487</v>
      </c>
      <c r="B57" s="8">
        <f>'[1]Lithium Hydroxide'!$B63</f>
        <v>6400</v>
      </c>
      <c r="C57" s="8">
        <f>'[1]Lithium Hydroxide'!$C63</f>
        <v>8325</v>
      </c>
      <c r="D57" s="8">
        <f>'[1]Lithium Hydroxide'!$E63</f>
        <v>7400</v>
      </c>
      <c r="E57" s="8"/>
      <c r="F57" s="8">
        <f>'[1]Hydroxide Index'!K58</f>
        <v>6840.0539505518627</v>
      </c>
    </row>
    <row r="58" spans="1:6">
      <c r="A58" s="5">
        <v>41518</v>
      </c>
      <c r="B58" s="8">
        <f>'[1]Lithium Hydroxide'!$B64</f>
        <v>6750</v>
      </c>
      <c r="C58" s="8">
        <f>'[1]Lithium Hydroxide'!$C64</f>
        <v>7950</v>
      </c>
      <c r="D58" s="8">
        <f>'[1]Lithium Hydroxide'!$E64</f>
        <v>7300</v>
      </c>
      <c r="E58" s="8"/>
      <c r="F58" s="8">
        <f>'[1]Hydroxide Index'!K59</f>
        <v>6976.168915746639</v>
      </c>
    </row>
    <row r="59" spans="1:6">
      <c r="A59" s="5">
        <v>41548</v>
      </c>
      <c r="B59" s="8">
        <f>'[1]Lithium Hydroxide'!$B65</f>
        <v>6325</v>
      </c>
      <c r="C59" s="8">
        <f>'[1]Lithium Hydroxide'!$C65</f>
        <v>7875</v>
      </c>
      <c r="D59" s="8">
        <f>'[1]Lithium Hydroxide'!$E65</f>
        <v>7100</v>
      </c>
      <c r="E59" s="8"/>
      <c r="F59" s="8">
        <f>'[1]Hydroxide Index'!K60</f>
        <v>6774.9855590701663</v>
      </c>
    </row>
    <row r="60" spans="1:6">
      <c r="A60" s="5">
        <v>41579</v>
      </c>
      <c r="B60" s="8">
        <f>'[1]Lithium Hydroxide'!$B66</f>
        <v>6375</v>
      </c>
      <c r="C60" s="8">
        <f>'[1]Lithium Hydroxide'!$C66</f>
        <v>8325</v>
      </c>
      <c r="D60" s="8">
        <f>'[1]Lithium Hydroxide'!$E66</f>
        <v>7200</v>
      </c>
      <c r="E60" s="8"/>
      <c r="F60" s="8">
        <f>'[1]Hydroxide Index'!K61</f>
        <v>7001.7366373263449</v>
      </c>
    </row>
    <row r="61" spans="1:6">
      <c r="A61" s="5">
        <v>41609</v>
      </c>
      <c r="B61" s="8">
        <f>'[1]Lithium Hydroxide'!$B67</f>
        <v>6275</v>
      </c>
      <c r="C61" s="8">
        <f>'[1]Lithium Hydroxide'!$C67</f>
        <v>7900</v>
      </c>
      <c r="D61" s="8">
        <f>'[1]Lithium Hydroxide'!$E67</f>
        <v>7300</v>
      </c>
      <c r="E61" s="8"/>
      <c r="F61" s="8">
        <f>'[1]Hydroxide Index'!K62</f>
        <v>7095.5162910559993</v>
      </c>
    </row>
    <row r="62" spans="1:6">
      <c r="A62" s="5">
        <v>41640</v>
      </c>
      <c r="B62" s="8">
        <f>'[1]Lithium Hydroxide'!$B68</f>
        <v>6200</v>
      </c>
      <c r="C62" s="8">
        <f>'[1]Lithium Hydroxide'!$C68</f>
        <v>7675</v>
      </c>
      <c r="D62" s="8">
        <f>'[1]Lithium Hydroxide'!$E68</f>
        <v>7100</v>
      </c>
      <c r="E62" s="8"/>
      <c r="F62" s="8">
        <f>'[1]Hydroxide Index'!K63</f>
        <v>6995.6998428809911</v>
      </c>
    </row>
    <row r="63" spans="1:6">
      <c r="A63" s="5">
        <v>41671</v>
      </c>
      <c r="B63" s="8">
        <f>'[1]Lithium Hydroxide'!$B69</f>
        <v>6200</v>
      </c>
      <c r="C63" s="8">
        <f>'[1]Lithium Hydroxide'!$C69</f>
        <v>7800</v>
      </c>
      <c r="D63" s="8">
        <f>'[1]Lithium Hydroxide'!$E69</f>
        <v>7800</v>
      </c>
      <c r="E63" s="8"/>
      <c r="F63" s="8">
        <f>'[1]Hydroxide Index'!K64</f>
        <v>6949.6240936427257</v>
      </c>
    </row>
    <row r="64" spans="1:6">
      <c r="A64" s="5">
        <v>41699</v>
      </c>
      <c r="B64" s="8">
        <f>'[1]Lithium Hydroxide'!$B70</f>
        <v>6100</v>
      </c>
      <c r="C64" s="8">
        <f>'[1]Lithium Hydroxide'!$C70</f>
        <v>7825</v>
      </c>
      <c r="D64" s="8">
        <f>'[1]Lithium Hydroxide'!$E70</f>
        <v>7200</v>
      </c>
      <c r="E64" s="8"/>
      <c r="F64" s="8">
        <f>'[1]Hydroxide Index'!K65</f>
        <v>6664.4289073433984</v>
      </c>
    </row>
    <row r="65" spans="1:6">
      <c r="A65" s="5">
        <v>41730</v>
      </c>
      <c r="B65" s="8">
        <f>'[1]Lithium Hydroxide'!$B71</f>
        <v>6275</v>
      </c>
      <c r="C65" s="8">
        <f>'[1]Lithium Hydroxide'!$C71</f>
        <v>7575</v>
      </c>
      <c r="D65" s="8">
        <f>'[1]Lithium Hydroxide'!$E71</f>
        <v>7400</v>
      </c>
      <c r="E65" s="8"/>
      <c r="F65" s="8">
        <f>'[1]Hydroxide Index'!K66</f>
        <v>6936.5700027990188</v>
      </c>
    </row>
    <row r="66" spans="1:6">
      <c r="A66" s="5">
        <v>41760</v>
      </c>
      <c r="B66" s="8">
        <f>'[1]Lithium Hydroxide'!$B72</f>
        <v>6625</v>
      </c>
      <c r="C66" s="8">
        <f>'[1]Lithium Hydroxide'!$C72</f>
        <v>7975</v>
      </c>
      <c r="D66" s="8">
        <f>'[1]Lithium Hydroxide'!$E72</f>
        <v>7000</v>
      </c>
      <c r="E66" s="8"/>
      <c r="F66" s="8">
        <f>'[1]Hydroxide Index'!K67</f>
        <v>7112.8195841967581</v>
      </c>
    </row>
    <row r="67" spans="1:6">
      <c r="A67" s="5">
        <v>41791</v>
      </c>
      <c r="B67" s="8">
        <f>'[1]Lithium Hydroxide'!$B73</f>
        <v>6075</v>
      </c>
      <c r="C67" s="8">
        <f>'[1]Lithium Hydroxide'!$C73</f>
        <v>7775</v>
      </c>
      <c r="D67" s="8">
        <f>'[1]Lithium Hydroxide'!$E73</f>
        <v>7200</v>
      </c>
      <c r="E67" s="8"/>
      <c r="F67" s="8">
        <f>'[1]Hydroxide Index'!K68</f>
        <v>7060.788501125724</v>
      </c>
    </row>
    <row r="68" spans="1:6">
      <c r="A68" s="5">
        <v>41821</v>
      </c>
      <c r="B68" s="8">
        <f>'[1]Lithium Hydroxide'!$B74</f>
        <v>6300</v>
      </c>
      <c r="C68" s="8">
        <f>'[1]Lithium Hydroxide'!$C74</f>
        <v>7950</v>
      </c>
      <c r="D68" s="8">
        <f>'[1]Lithium Hydroxide'!$E74</f>
        <v>6900</v>
      </c>
      <c r="E68" s="8"/>
      <c r="F68" s="8">
        <f>'[1]Hydroxide Index'!K69</f>
        <v>6937.0550178095982</v>
      </c>
    </row>
    <row r="69" spans="1:6">
      <c r="A69" s="5">
        <v>41852</v>
      </c>
      <c r="B69" s="8">
        <f>'[1]Lithium Hydroxide'!$B75</f>
        <v>6350</v>
      </c>
      <c r="C69" s="8">
        <f>'[1]Lithium Hydroxide'!$C75</f>
        <v>7450</v>
      </c>
      <c r="D69" s="8">
        <f>'[1]Lithium Hydroxide'!$E75</f>
        <v>7000</v>
      </c>
      <c r="E69" s="8"/>
      <c r="F69" s="8">
        <f>'[1]Hydroxide Index'!K70</f>
        <v>6938.0122008368307</v>
      </c>
    </row>
    <row r="70" spans="1:6">
      <c r="A70" s="5">
        <v>41883</v>
      </c>
      <c r="B70" s="8">
        <f>'[1]Lithium Hydroxide'!$B76</f>
        <v>6350</v>
      </c>
      <c r="C70" s="8">
        <f>'[1]Lithium Hydroxide'!$C76</f>
        <v>7650</v>
      </c>
      <c r="D70" s="8">
        <f>'[1]Lithium Hydroxide'!$E76</f>
        <v>7100</v>
      </c>
      <c r="E70" s="8"/>
      <c r="F70" s="8">
        <f>'[1]Hydroxide Index'!K71</f>
        <v>7021.0321654488334</v>
      </c>
    </row>
    <row r="71" spans="1:6">
      <c r="A71" s="5">
        <v>41913</v>
      </c>
      <c r="B71" s="8">
        <f>'[1]Lithium Hydroxide'!$B77</f>
        <v>6500</v>
      </c>
      <c r="C71" s="8">
        <f>'[1]Lithium Hydroxide'!$C77</f>
        <v>7450</v>
      </c>
      <c r="D71" s="8">
        <f>'[1]Lithium Hydroxide'!$E77</f>
        <v>7000</v>
      </c>
      <c r="E71" s="8"/>
      <c r="F71" s="8">
        <f>'[1]Hydroxide Index'!K72</f>
        <v>6973.0167693936701</v>
      </c>
    </row>
    <row r="72" spans="1:6">
      <c r="A72" s="5">
        <v>41944</v>
      </c>
      <c r="B72" s="8">
        <f>'[1]Lithium Hydroxide'!$B78</f>
        <v>6400</v>
      </c>
      <c r="C72" s="8">
        <f>'[1]Lithium Hydroxide'!$C78</f>
        <v>7300</v>
      </c>
      <c r="D72" s="8">
        <f>'[1]Lithium Hydroxide'!$E78</f>
        <v>6700</v>
      </c>
      <c r="E72" s="8"/>
      <c r="F72" s="8">
        <f>'[1]Hydroxide Index'!K73</f>
        <v>6761.2896488010865</v>
      </c>
    </row>
    <row r="73" spans="1:6">
      <c r="A73" s="5">
        <v>41974</v>
      </c>
      <c r="B73" s="8">
        <f>'[1]Lithium Hydroxide'!$B79</f>
        <v>6450</v>
      </c>
      <c r="C73" s="8">
        <f>'[1]Lithium Hydroxide'!$C79</f>
        <v>7200</v>
      </c>
      <c r="D73" s="8">
        <f>'[1]Lithium Hydroxide'!$E79</f>
        <v>6800</v>
      </c>
      <c r="E73" s="8"/>
      <c r="F73" s="8">
        <f>'[1]Hydroxide Index'!K74</f>
        <v>6780.4950777643908</v>
      </c>
    </row>
    <row r="74" spans="1:6">
      <c r="A74" s="5">
        <v>42005</v>
      </c>
      <c r="B74" s="8">
        <f>'[1]Lithium Hydroxide'!$B80</f>
        <v>6550</v>
      </c>
      <c r="C74" s="8">
        <f>'[1]Lithium Hydroxide'!$C80</f>
        <v>7750</v>
      </c>
      <c r="D74" s="8">
        <f>'[1]Lithium Hydroxide'!$E80</f>
        <v>7400</v>
      </c>
      <c r="E74" s="8"/>
      <c r="F74" s="8">
        <f>'[1]Hydroxide Index'!K75</f>
        <v>7224.2756710805743</v>
      </c>
    </row>
    <row r="75" spans="1:6">
      <c r="A75" s="5">
        <v>42036</v>
      </c>
      <c r="B75" s="8">
        <f>'[1]Lithium Hydroxide'!$B81</f>
        <v>6600</v>
      </c>
      <c r="C75" s="8">
        <f>'[1]Lithium Hydroxide'!$C81</f>
        <v>7750</v>
      </c>
      <c r="D75" s="8">
        <f>'[1]Lithium Hydroxide'!$E81</f>
        <v>7600</v>
      </c>
      <c r="E75" s="8"/>
      <c r="F75" s="8">
        <f>'[1]Hydroxide Index'!K76</f>
        <v>7314.3672686692025</v>
      </c>
    </row>
    <row r="76" spans="1:6">
      <c r="A76" s="5">
        <v>42064</v>
      </c>
      <c r="B76" s="8">
        <f>'[1]Lithium Hydroxide'!$B82</f>
        <v>6850</v>
      </c>
      <c r="C76" s="8">
        <f>'[1]Lithium Hydroxide'!$C82</f>
        <v>7900</v>
      </c>
      <c r="D76" s="8">
        <f>'[1]Lithium Hydroxide'!$E82</f>
        <v>7700</v>
      </c>
      <c r="E76" s="8"/>
      <c r="F76" s="8">
        <f>'[1]Hydroxide Index'!K77</f>
        <v>7462.0938601907474</v>
      </c>
    </row>
    <row r="77" spans="1:6">
      <c r="A77" s="5">
        <v>42095</v>
      </c>
      <c r="B77" s="8">
        <f>'[1]Lithium Hydroxide'!$B83</f>
        <v>7200</v>
      </c>
      <c r="C77" s="8">
        <f>'[1]Lithium Hydroxide'!$C83</f>
        <v>7650</v>
      </c>
      <c r="D77" s="8">
        <f>'[1]Lithium Hydroxide'!$E83</f>
        <v>7500</v>
      </c>
      <c r="E77" s="8"/>
      <c r="F77" s="8">
        <f>'[1]Hydroxide Index'!K78</f>
        <v>7467.3939709392162</v>
      </c>
    </row>
    <row r="78" spans="1:6">
      <c r="A78" s="5">
        <v>42125</v>
      </c>
      <c r="B78" s="8">
        <f>'[1]Lithium Hydroxide'!$B84</f>
        <v>6800</v>
      </c>
      <c r="C78" s="8">
        <f>'[1]Lithium Hydroxide'!$C84</f>
        <v>7600</v>
      </c>
      <c r="D78" s="8">
        <f>'[1]Lithium Hydroxide'!$E84</f>
        <v>7600</v>
      </c>
      <c r="E78" s="8"/>
      <c r="F78" s="8">
        <f>'[1]Hydroxide Index'!K79</f>
        <v>7399.0461729186254</v>
      </c>
    </row>
    <row r="79" spans="1:6">
      <c r="A79" s="5">
        <v>42156</v>
      </c>
      <c r="B79" s="8">
        <f>'[1]Lithium Hydroxide'!$B85</f>
        <v>6850</v>
      </c>
      <c r="C79" s="8">
        <f>'[1]Lithium Hydroxide'!$C85</f>
        <v>7750</v>
      </c>
      <c r="D79" s="8">
        <f>'[1]Lithium Hydroxide'!$E85</f>
        <v>7900</v>
      </c>
      <c r="E79" s="8"/>
      <c r="F79" s="8">
        <f>'[1]Hydroxide Index'!K80</f>
        <v>7697.7819954909137</v>
      </c>
    </row>
    <row r="80" spans="1:6">
      <c r="A80" s="5">
        <v>42186</v>
      </c>
      <c r="B80" s="8">
        <f>'[1]Lithium Hydroxide'!$B86</f>
        <v>7100</v>
      </c>
      <c r="C80" s="8">
        <f>'[1]Lithium Hydroxide'!$C86</f>
        <v>7800</v>
      </c>
      <c r="D80" s="8">
        <f>'[1]Lithium Hydroxide'!$E86</f>
        <v>8250</v>
      </c>
      <c r="E80" s="8"/>
      <c r="F80" s="8">
        <f>'[1]Hydroxide Index'!K81</f>
        <v>7848.8940014363561</v>
      </c>
    </row>
    <row r="81" spans="1:6">
      <c r="A81" s="5">
        <v>42217</v>
      </c>
      <c r="B81" s="8">
        <f>'[1]Lithium Hydroxide'!$B87</f>
        <v>7000</v>
      </c>
      <c r="C81" s="8">
        <f>'[1]Lithium Hydroxide'!$C87</f>
        <v>8050</v>
      </c>
      <c r="D81" s="8">
        <f>'[1]Lithium Hydroxide'!$E87</f>
        <v>9000</v>
      </c>
      <c r="E81" s="8"/>
      <c r="F81" s="8">
        <f>'[1]Hydroxide Index'!K82</f>
        <v>8009.9936337056315</v>
      </c>
    </row>
    <row r="82" spans="1:6">
      <c r="A82" s="5">
        <v>42248</v>
      </c>
      <c r="B82" s="8">
        <f>'[1]Lithium Hydroxide'!$B88</f>
        <v>7300</v>
      </c>
      <c r="C82" s="8">
        <f>'[1]Lithium Hydroxide'!$C88</f>
        <v>8400</v>
      </c>
      <c r="D82" s="8">
        <f>'[1]Lithium Hydroxide'!$E88</f>
        <v>9100</v>
      </c>
      <c r="E82" s="8"/>
      <c r="F82" s="8">
        <f>'[1]Hydroxide Index'!K83</f>
        <v>8170.556814112847</v>
      </c>
    </row>
    <row r="83" spans="1:6">
      <c r="A83" s="5">
        <v>42278</v>
      </c>
      <c r="B83" s="8">
        <f>'[1]Lithium Hydroxide'!$B89</f>
        <v>7875</v>
      </c>
      <c r="C83" s="8">
        <f>'[1]Lithium Hydroxide'!$C89</f>
        <v>8450</v>
      </c>
      <c r="D83" s="8">
        <f>'[1]Lithium Hydroxide'!$E89</f>
        <v>9700</v>
      </c>
      <c r="E83" s="8"/>
      <c r="F83" s="8">
        <f>'[1]Hydroxide Index'!K84</f>
        <v>8592.017789902462</v>
      </c>
    </row>
    <row r="84" spans="1:6">
      <c r="A84" s="5">
        <v>42309</v>
      </c>
      <c r="B84" s="8">
        <f>'[1]Lithium Hydroxide'!$B90</f>
        <v>8375</v>
      </c>
      <c r="C84" s="8">
        <f>'[1]Lithium Hydroxide'!$C90</f>
        <v>8475</v>
      </c>
      <c r="D84" s="8">
        <f>'[1]Lithium Hydroxide'!$E90</f>
        <v>10400</v>
      </c>
      <c r="E84" s="8"/>
      <c r="F84" s="8">
        <f>'[1]Hydroxide Index'!K85</f>
        <v>8830.8132033361253</v>
      </c>
    </row>
    <row r="85" spans="1:6">
      <c r="A85" s="5">
        <v>42339</v>
      </c>
      <c r="B85" s="8">
        <f>'[1]Lithium Hydroxide'!$B91</f>
        <v>8375</v>
      </c>
      <c r="C85" s="8">
        <f>'[1]Lithium Hydroxide'!$C91</f>
        <v>8800</v>
      </c>
      <c r="D85" s="8">
        <f>'[1]Lithium Hydroxide'!$E91</f>
        <v>10825</v>
      </c>
      <c r="E85" s="8"/>
      <c r="F85" s="8">
        <f>'[1]Hydroxide Index'!K86</f>
        <v>9291.399007315882</v>
      </c>
    </row>
    <row r="86" spans="1:6">
      <c r="A86" s="5">
        <v>42370</v>
      </c>
      <c r="B86" s="8">
        <f>'[1]Lithium Hydroxide'!$B92</f>
        <v>9400</v>
      </c>
      <c r="C86" s="8">
        <f>'[1]Lithium Hydroxide'!$C92</f>
        <v>9900</v>
      </c>
      <c r="D86" s="8">
        <f>'[1]Lithium Hydroxide'!$E92</f>
        <v>11700</v>
      </c>
      <c r="E86" s="8"/>
      <c r="F86" s="8">
        <f>'[1]Hydroxide Index'!K87</f>
        <v>10385.539692328104</v>
      </c>
    </row>
    <row r="87" spans="1:6">
      <c r="A87" s="5">
        <v>42401</v>
      </c>
      <c r="B87" s="8">
        <f>'[1]Lithium Hydroxide'!$B93</f>
        <v>10750</v>
      </c>
      <c r="C87" s="8">
        <f>'[1]Lithium Hydroxide'!$C93</f>
        <v>10750</v>
      </c>
      <c r="D87" s="8">
        <f>'[1]Lithium Hydroxide'!$E93</f>
        <v>12900</v>
      </c>
      <c r="E87" s="8"/>
      <c r="F87" s="8">
        <f>'[1]Hydroxide Index'!K88</f>
        <v>10944.196967856864</v>
      </c>
    </row>
    <row r="88" spans="1:6">
      <c r="A88" s="5">
        <v>42430</v>
      </c>
      <c r="B88" s="8">
        <f>'[1]Lithium Hydroxide'!$B94</f>
        <v>11300</v>
      </c>
      <c r="C88" s="8">
        <f>'[1]Lithium Hydroxide'!$C94</f>
        <v>11750</v>
      </c>
      <c r="D88" s="8">
        <f>'[1]Lithium Hydroxide'!$E94</f>
        <v>14000</v>
      </c>
      <c r="E88" s="8"/>
      <c r="F88" s="8">
        <f>'[1]Hydroxide Index'!K89</f>
        <v>12214.038780570623</v>
      </c>
    </row>
    <row r="89" spans="1:6">
      <c r="A89" s="5">
        <v>42461</v>
      </c>
      <c r="B89" s="8">
        <f>'[1]Lithium Hydroxide'!$B95</f>
        <v>11500</v>
      </c>
      <c r="C89" s="8">
        <f>'[1]Lithium Hydroxide'!$C95</f>
        <v>12500</v>
      </c>
      <c r="D89" s="8">
        <f>'[1]Lithium Hydroxide'!$E95</f>
        <v>14375</v>
      </c>
      <c r="E89" s="8"/>
      <c r="F89" s="8">
        <f>'[1]Hydroxide Index'!K90</f>
        <v>12956.394546790152</v>
      </c>
    </row>
    <row r="90" spans="1:6">
      <c r="A90" s="5">
        <v>42491</v>
      </c>
      <c r="B90" s="8">
        <f>'[1]Lithium Hydroxide'!$B96</f>
        <v>12250</v>
      </c>
      <c r="C90" s="8">
        <f>'[1]Lithium Hydroxide'!$C96</f>
        <v>13500</v>
      </c>
      <c r="D90" s="8">
        <f>'[1]Lithium Hydroxide'!$E96</f>
        <v>14875</v>
      </c>
      <c r="E90" s="8"/>
      <c r="F90" s="8">
        <f>'[1]Hydroxide Index'!K91</f>
        <v>13906.499493671803</v>
      </c>
    </row>
    <row r="91" spans="1:6">
      <c r="A91" s="5">
        <v>42522</v>
      </c>
      <c r="B91" s="8">
        <f>'[1]Lithium Hydroxide'!$B97</f>
        <v>12500</v>
      </c>
      <c r="C91" s="8">
        <f>'[1]Lithium Hydroxide'!$C97</f>
        <v>15000</v>
      </c>
      <c r="D91" s="8">
        <f>'[1]Lithium Hydroxide'!$E97</f>
        <v>16000</v>
      </c>
      <c r="E91" s="8"/>
      <c r="F91" s="8">
        <f>'[1]Hydroxide Index'!K92</f>
        <v>14602.167369594952</v>
      </c>
    </row>
    <row r="92" spans="1:6">
      <c r="A92" s="5">
        <v>42552</v>
      </c>
      <c r="B92" s="8">
        <f>'[1]Lithium Hydroxide'!$B98</f>
        <v>13500</v>
      </c>
      <c r="C92" s="8">
        <f>'[1]Lithium Hydroxide'!$C98</f>
        <v>16000</v>
      </c>
      <c r="D92" s="8">
        <f>'[1]Lithium Hydroxide'!$E98</f>
        <v>17000</v>
      </c>
      <c r="E92" s="8"/>
      <c r="F92" s="8">
        <f>'[1]Hydroxide Index'!K93</f>
        <v>16103.345489442763</v>
      </c>
    </row>
    <row r="93" spans="1:6">
      <c r="A93" s="5">
        <v>42583</v>
      </c>
      <c r="B93" s="8">
        <f>'[1]Lithium Hydroxide'!$B99</f>
        <v>14000</v>
      </c>
      <c r="C93" s="8">
        <f>'[1]Lithium Hydroxide'!$C99</f>
        <v>16500</v>
      </c>
      <c r="D93" s="8">
        <f>'[1]Lithium Hydroxide'!$E99</f>
        <v>19500</v>
      </c>
      <c r="E93" s="8"/>
      <c r="F93" s="8">
        <f>'[1]Hydroxide Index'!K94</f>
        <v>18074.718329848834</v>
      </c>
    </row>
    <row r="94" spans="1:6">
      <c r="A94" s="5">
        <v>42614</v>
      </c>
      <c r="B94" s="8">
        <f>'[1]Lithium Hydroxide'!$B100</f>
        <v>14250</v>
      </c>
      <c r="C94" s="8">
        <f>'[1]Lithium Hydroxide'!$C100</f>
        <v>16750</v>
      </c>
      <c r="D94" s="8">
        <f>'[1]Lithium Hydroxide'!$E100</f>
        <v>19750</v>
      </c>
      <c r="E94" s="8"/>
      <c r="F94" s="8">
        <f>'[1]Hydroxide Index'!K95</f>
        <v>16837.524483440906</v>
      </c>
    </row>
    <row r="95" spans="1:6">
      <c r="A95" s="5">
        <v>42644</v>
      </c>
      <c r="B95" s="8">
        <f>'[1]Lithium Hydroxide'!$B101</f>
        <v>14000</v>
      </c>
      <c r="C95" s="8">
        <f>'[1]Lithium Hydroxide'!$C101</f>
        <v>16500</v>
      </c>
      <c r="D95" s="8">
        <f>'[1]Lithium Hydroxide'!$E101</f>
        <v>19500</v>
      </c>
      <c r="E95" s="8"/>
      <c r="F95" s="8">
        <f>'[1]Hydroxide Index'!K96</f>
        <v>16946.061933346995</v>
      </c>
    </row>
    <row r="96" spans="1:6">
      <c r="A96" s="5">
        <v>42675</v>
      </c>
      <c r="B96" s="8">
        <f>'[1]Lithium Hydroxide'!$B102</f>
        <v>14250</v>
      </c>
      <c r="C96" s="8">
        <f>'[1]Lithium Hydroxide'!$C102</f>
        <v>17500</v>
      </c>
      <c r="D96" s="8">
        <f>'[1]Lithium Hydroxide'!$E102</f>
        <v>20500</v>
      </c>
      <c r="E96" s="8"/>
      <c r="F96" s="8">
        <f>'[1]Hydroxide Index'!K97</f>
        <v>17637.304569775064</v>
      </c>
    </row>
    <row r="97" spans="1:6">
      <c r="A97" s="5">
        <v>42705</v>
      </c>
      <c r="B97" s="8">
        <f>'[1]Lithium Hydroxide'!$B103</f>
        <v>14500</v>
      </c>
      <c r="C97" s="8">
        <f>'[1]Lithium Hydroxide'!$C103</f>
        <v>18000</v>
      </c>
      <c r="D97" s="8">
        <f>'[1]Lithium Hydroxide'!$E103</f>
        <v>20500</v>
      </c>
      <c r="E97" s="8"/>
      <c r="F97" s="8">
        <f>'[1]Hydroxide Index'!K98</f>
        <v>18873.610751598149</v>
      </c>
    </row>
    <row r="98" spans="1:6">
      <c r="A98" s="5">
        <v>42736</v>
      </c>
      <c r="B98" s="8">
        <f>'[1]Lithium Hydroxide'!$B104</f>
        <v>14500</v>
      </c>
      <c r="C98" s="8">
        <f>'[1]Lithium Hydroxide'!$C104</f>
        <v>17500</v>
      </c>
      <c r="D98" s="8">
        <f>'[1]Lithium Hydroxide'!$E104</f>
        <v>19500</v>
      </c>
      <c r="E98" s="8"/>
      <c r="F98" s="8">
        <f>'[1]Hydroxide Index'!K99</f>
        <v>17549.427568199739</v>
      </c>
    </row>
    <row r="99" spans="1:6">
      <c r="A99" s="5">
        <v>42767</v>
      </c>
      <c r="B99" s="8">
        <f>'[1]Lithium Hydroxide'!$B105</f>
        <v>15000</v>
      </c>
      <c r="C99" s="8">
        <f>'[1]Lithium Hydroxide'!$C105</f>
        <v>17500</v>
      </c>
      <c r="D99" s="8">
        <f>'[1]Lithium Hydroxide'!$E105</f>
        <v>20500</v>
      </c>
      <c r="E99" s="8"/>
      <c r="F99" s="8">
        <f>'[1]Hydroxide Index'!K100</f>
        <v>17558.36060012702</v>
      </c>
    </row>
    <row r="100" spans="1:6">
      <c r="A100" s="5">
        <v>42795</v>
      </c>
      <c r="B100" s="8">
        <f>'[1]Lithium Hydroxide'!$B106</f>
        <v>15000</v>
      </c>
      <c r="C100" s="8">
        <f>'[1]Lithium Hydroxide'!$C106</f>
        <v>17250</v>
      </c>
      <c r="D100" s="8">
        <f>'[1]Lithium Hydroxide'!$E106</f>
        <v>20750</v>
      </c>
      <c r="E100" s="8"/>
      <c r="F100" s="8">
        <f>'[1]Hydroxide Index'!K101</f>
        <v>18242.269785609373</v>
      </c>
    </row>
    <row r="101" spans="1:6">
      <c r="A101" s="5">
        <v>42826</v>
      </c>
      <c r="B101" s="8">
        <f>'[1]Lithium Hydroxide'!$B107</f>
        <v>15000</v>
      </c>
      <c r="C101" s="8">
        <f>'[1]Lithium Hydroxide'!$C107</f>
        <v>18000</v>
      </c>
      <c r="D101" s="8">
        <f>'[1]Lithium Hydroxide'!$E107</f>
        <v>21250</v>
      </c>
      <c r="E101" s="8"/>
      <c r="F101" s="8">
        <f>'[1]Hydroxide Index'!K102</f>
        <v>18864.966188517137</v>
      </c>
    </row>
    <row r="102" spans="1:6">
      <c r="A102" s="5">
        <v>42856</v>
      </c>
      <c r="B102" s="8">
        <f>'[1]Lithium Hydroxide'!$B108</f>
        <v>15250</v>
      </c>
      <c r="C102" s="8">
        <f>'[1]Lithium Hydroxide'!$C108</f>
        <v>18000</v>
      </c>
      <c r="D102" s="8">
        <f>'[1]Lithium Hydroxide'!$E108</f>
        <v>21500</v>
      </c>
      <c r="E102" s="8"/>
      <c r="F102" s="8">
        <f>'[1]Hydroxide Index'!K103</f>
        <v>19639.514643185776</v>
      </c>
    </row>
    <row r="103" spans="1:6">
      <c r="A103" s="5">
        <v>42887</v>
      </c>
      <c r="B103" s="8">
        <f>'[1]Lithium Hydroxide'!$B109</f>
        <v>15500</v>
      </c>
      <c r="C103" s="8">
        <f>'[1]Lithium Hydroxide'!$C109</f>
        <v>19000</v>
      </c>
      <c r="D103" s="8">
        <f>'[1]Lithium Hydroxide'!$E109</f>
        <v>22000</v>
      </c>
      <c r="E103" s="8"/>
      <c r="F103" s="8">
        <f>'[1]Hydroxide Index'!K104</f>
        <v>19105.27706403891</v>
      </c>
    </row>
    <row r="104" spans="1:6">
      <c r="A104" s="5">
        <v>42917</v>
      </c>
      <c r="B104" s="8">
        <f>'[1]Lithium Hydroxide'!$B110</f>
        <v>15500</v>
      </c>
      <c r="C104" s="8">
        <f>'[1]Lithium Hydroxide'!$C110</f>
        <v>19500</v>
      </c>
      <c r="D104" s="8">
        <f>'[1]Lithium Hydroxide'!$E110</f>
        <v>21500</v>
      </c>
      <c r="E104" s="8"/>
      <c r="F104" s="8">
        <f>'[1]Hydroxide Index'!K105</f>
        <v>20149.613796975453</v>
      </c>
    </row>
    <row r="105" spans="1:6">
      <c r="A105" s="5">
        <v>42948</v>
      </c>
      <c r="B105" s="8">
        <f>'[1]Lithium Hydroxide'!$B111</f>
        <v>16000</v>
      </c>
      <c r="C105" s="8">
        <f>'[1]Lithium Hydroxide'!$C111</f>
        <v>20500</v>
      </c>
      <c r="D105" s="8">
        <f>'[1]Lithium Hydroxide'!$E111</f>
        <v>21500</v>
      </c>
      <c r="E105" s="8"/>
      <c r="F105" s="8">
        <f>'[1]Hydroxide Index'!K106</f>
        <v>20088.285397223131</v>
      </c>
    </row>
    <row r="106" spans="1:6">
      <c r="A106" s="5">
        <v>42979</v>
      </c>
      <c r="B106" s="8">
        <f>'[1]Lithium Hydroxide'!$B112</f>
        <v>16250</v>
      </c>
      <c r="C106" s="8">
        <f>'[1]Lithium Hydroxide'!$C112</f>
        <v>20750</v>
      </c>
      <c r="D106" s="8">
        <f>'[1]Lithium Hydroxide'!$E112</f>
        <v>22000</v>
      </c>
      <c r="E106" s="8"/>
      <c r="F106" s="8">
        <f>'[1]Hydroxide Index'!K107</f>
        <v>20373.742003275212</v>
      </c>
    </row>
    <row r="107" spans="1:6">
      <c r="A107" s="5">
        <v>43009</v>
      </c>
      <c r="B107" s="8">
        <f>'[1]Lithium Hydroxide'!$B113</f>
        <v>16250</v>
      </c>
      <c r="C107" s="8">
        <f>'[1]Lithium Hydroxide'!$C113</f>
        <v>20000</v>
      </c>
      <c r="D107" s="8">
        <f>'[1]Lithium Hydroxide'!$E113</f>
        <v>21000</v>
      </c>
      <c r="E107" s="8"/>
      <c r="F107" s="8">
        <f>'[1]Hydroxide Index'!K108</f>
        <v>19804.932592517653</v>
      </c>
    </row>
    <row r="108" spans="1:6">
      <c r="A108" s="5">
        <v>43040</v>
      </c>
      <c r="B108" s="8">
        <f>'[1]Lithium Hydroxide'!$B114</f>
        <v>16375</v>
      </c>
      <c r="C108" s="8">
        <f>'[1]Lithium Hydroxide'!$C114</f>
        <v>20250</v>
      </c>
      <c r="D108" s="8">
        <f>'[1]Lithium Hydroxide'!$E114</f>
        <v>21500</v>
      </c>
      <c r="E108" s="8"/>
      <c r="F108" s="8">
        <f>'[1]Hydroxide Index'!K109</f>
        <v>20275.371069467838</v>
      </c>
    </row>
    <row r="109" spans="1:6">
      <c r="A109" s="5">
        <v>43070</v>
      </c>
      <c r="B109" s="8">
        <f>'[1]Lithium Hydroxide'!$B115</f>
        <v>16500</v>
      </c>
      <c r="C109" s="8">
        <f>'[1]Lithium Hydroxide'!$C115</f>
        <v>20500</v>
      </c>
      <c r="D109" s="8">
        <f>'[1]Lithium Hydroxide'!$E115</f>
        <v>22000</v>
      </c>
      <c r="E109" s="8"/>
      <c r="F109" s="8">
        <f>'[1]Hydroxide Index'!K110</f>
        <v>20393.009511321783</v>
      </c>
    </row>
    <row r="110" spans="1:6">
      <c r="A110" s="5">
        <v>43101</v>
      </c>
      <c r="B110" s="8">
        <f>'[1]Lithium Hydroxide'!$B116</f>
        <v>16500</v>
      </c>
      <c r="C110" s="8">
        <f>'[1]Lithium Hydroxide'!$C116</f>
        <v>20500</v>
      </c>
      <c r="D110" s="8">
        <f>'[1]Lithium Hydroxide'!$E116</f>
        <v>21750</v>
      </c>
      <c r="E110" s="8"/>
      <c r="F110" s="8">
        <f>'[1]Hydroxide Index'!K111</f>
        <v>20194.654831304455</v>
      </c>
    </row>
    <row r="111" spans="1:6">
      <c r="A111" s="5">
        <v>43132</v>
      </c>
      <c r="B111" s="8">
        <f>'[1]Lithium Hydroxide'!$B117</f>
        <v>16500</v>
      </c>
      <c r="C111" s="8">
        <f>'[1]Lithium Hydroxide'!$C117</f>
        <v>20500</v>
      </c>
      <c r="D111" s="8">
        <f>'[1]Lithium Hydroxide'!$E117</f>
        <v>22250</v>
      </c>
      <c r="E111" s="8"/>
      <c r="F111" s="8">
        <f>'[1]Hydroxide Index'!K112</f>
        <v>20386.511388346888</v>
      </c>
    </row>
    <row r="112" spans="1:6">
      <c r="A112" s="5">
        <v>43160</v>
      </c>
      <c r="B112" s="8">
        <f>'[1]Lithium Hydroxide'!$B118</f>
        <v>16500</v>
      </c>
      <c r="C112" s="8">
        <f>'[1]Lithium Hydroxide'!$C118</f>
        <v>20750</v>
      </c>
      <c r="D112" s="8">
        <f>'[1]Lithium Hydroxide'!$E118</f>
        <v>22000</v>
      </c>
      <c r="E112" s="8"/>
      <c r="F112" s="8">
        <f>'[1]Hydroxide Index'!K113</f>
        <v>20730.92946405401</v>
      </c>
    </row>
    <row r="113" spans="1:6">
      <c r="A113" s="5">
        <v>43191</v>
      </c>
      <c r="B113" s="8">
        <f>'[1]Lithium Hydroxide'!$B119</f>
        <v>17000</v>
      </c>
      <c r="C113" s="8">
        <f>'[1]Lithium Hydroxide'!$C119</f>
        <v>20500</v>
      </c>
      <c r="D113" s="8">
        <f>'[1]Lithium Hydroxide'!$E119</f>
        <v>22500</v>
      </c>
      <c r="E113" s="8"/>
      <c r="F113" s="8">
        <f>'[1]Hydroxide Index'!K114</f>
        <v>21012.200605886108</v>
      </c>
    </row>
    <row r="114" spans="1:6">
      <c r="A114" s="5">
        <v>43221</v>
      </c>
      <c r="B114" s="8">
        <f>'[1]Lithium Hydroxide'!$B120</f>
        <v>17250</v>
      </c>
      <c r="C114" s="8">
        <f>'[1]Lithium Hydroxide'!$C120</f>
        <v>20500</v>
      </c>
      <c r="D114" s="8">
        <f>'[1]Lithium Hydroxide'!$E120</f>
        <v>23000</v>
      </c>
      <c r="E114" s="8"/>
      <c r="F114" s="8">
        <f>'[1]Hydroxide Index'!K115</f>
        <v>21379.076788573046</v>
      </c>
    </row>
    <row r="115" spans="1:6">
      <c r="A115" s="5">
        <v>43252</v>
      </c>
      <c r="B115" s="8">
        <f>'[1]Lithium Hydroxide'!$B121</f>
        <v>17250</v>
      </c>
      <c r="C115" s="8">
        <f>'[1]Lithium Hydroxide'!$C121</f>
        <v>20250</v>
      </c>
      <c r="D115" s="8">
        <f>'[1]Lithium Hydroxide'!$E121</f>
        <v>20500</v>
      </c>
      <c r="E115" s="8"/>
      <c r="F115" s="8">
        <f>'[1]Hydroxide Index'!K116</f>
        <v>19907.018165510868</v>
      </c>
    </row>
    <row r="116" spans="1:6">
      <c r="A116" s="5">
        <v>43282</v>
      </c>
      <c r="B116" s="8">
        <f>'[1]Lithium Hydroxide'!$B122</f>
        <v>17250</v>
      </c>
      <c r="C116" s="8">
        <f>'[1]Lithium Hydroxide'!$C122</f>
        <v>20250</v>
      </c>
      <c r="D116" s="8">
        <f>'[1]Lithium Hydroxide'!$E122</f>
        <v>20000</v>
      </c>
      <c r="E116" s="8"/>
      <c r="F116" s="8">
        <f>'[1]Hydroxide Index'!K117</f>
        <v>19614.61632432208</v>
      </c>
    </row>
    <row r="117" spans="1:6">
      <c r="A117" s="5">
        <v>43313</v>
      </c>
      <c r="B117" s="8">
        <f>'[1]Lithium Hydroxide'!$B123</f>
        <v>17125</v>
      </c>
      <c r="C117" s="8">
        <f>'[1]Lithium Hydroxide'!$C123</f>
        <v>20000</v>
      </c>
      <c r="D117" s="8">
        <f>'[1]Lithium Hydroxide'!$E123</f>
        <v>19500</v>
      </c>
      <c r="E117" s="8"/>
      <c r="F117" s="8">
        <f>'[1]Hydroxide Index'!K118</f>
        <v>19199.202180263484</v>
      </c>
    </row>
    <row r="118" spans="1:6">
      <c r="A118" s="5">
        <v>43344</v>
      </c>
      <c r="B118" s="8">
        <f>'[1]Lithium Hydroxide'!$B124</f>
        <v>17125</v>
      </c>
      <c r="C118" s="8">
        <f>'[1]Lithium Hydroxide'!$C124</f>
        <v>18750</v>
      </c>
      <c r="D118" s="8">
        <f>'[1]Lithium Hydroxide'!$E124</f>
        <v>19250</v>
      </c>
      <c r="E118" s="8"/>
      <c r="F118" s="8">
        <f>'[1]Hydroxide Index'!K119</f>
        <v>18671.419529262741</v>
      </c>
    </row>
    <row r="119" spans="1:6">
      <c r="A119" s="5">
        <v>43374</v>
      </c>
      <c r="B119" s="8">
        <f>'[1]Lithium Hydroxide'!$B125</f>
        <v>17000</v>
      </c>
      <c r="C119" s="8">
        <f>'[1]Lithium Hydroxide'!$C125</f>
        <v>18750</v>
      </c>
      <c r="D119" s="8">
        <f>'[1]Lithium Hydroxide'!$E125</f>
        <v>18875</v>
      </c>
      <c r="E119" s="8"/>
      <c r="F119" s="8">
        <f>'[1]Hydroxide Index'!K120</f>
        <v>18410.055245052754</v>
      </c>
    </row>
    <row r="120" spans="1:6">
      <c r="A120" s="5">
        <v>43405</v>
      </c>
      <c r="B120" s="8">
        <f>'[1]Lithium Hydroxide'!$B126</f>
        <v>16000</v>
      </c>
      <c r="C120" s="8">
        <f>'[1]Lithium Hydroxide'!$C126</f>
        <v>17000</v>
      </c>
      <c r="D120" s="8">
        <f>'[1]Lithium Hydroxide'!$E126</f>
        <v>17500</v>
      </c>
      <c r="E120" s="8"/>
      <c r="F120" s="8">
        <f>'[1]Hydroxide Index'!K121</f>
        <v>17037.694993379526</v>
      </c>
    </row>
    <row r="121" spans="1:6">
      <c r="A121" s="5">
        <v>43435</v>
      </c>
      <c r="B121" s="8">
        <f>'[1]Lithium Hydroxide'!$B127</f>
        <v>15750</v>
      </c>
      <c r="C121" s="8">
        <f>'[1]Lithium Hydroxide'!$C127</f>
        <v>16500</v>
      </c>
      <c r="D121" s="8">
        <f>'[1]Lithium Hydroxide'!$E127</f>
        <v>16625</v>
      </c>
      <c r="E121" s="8"/>
      <c r="F121" s="8">
        <f>'[1]Hydroxide Index'!K122</f>
        <v>16364.622986452159</v>
      </c>
    </row>
    <row r="122" spans="1:6">
      <c r="A122" s="5">
        <v>43466</v>
      </c>
      <c r="B122" s="8">
        <f>'[1]Lithium Hydroxide'!$B128</f>
        <v>15500</v>
      </c>
      <c r="C122" s="8">
        <f>'[1]Lithium Hydroxide'!$C128</f>
        <v>16250</v>
      </c>
      <c r="D122" s="8">
        <f>'[1]Lithium Hydroxide'!$E128</f>
        <v>16375</v>
      </c>
      <c r="E122" s="8"/>
      <c r="F122" s="8">
        <f>'[1]Hydroxide Index'!K123</f>
        <v>16162.198183227829</v>
      </c>
    </row>
    <row r="123" spans="1:6">
      <c r="A123" s="5">
        <v>43497</v>
      </c>
      <c r="B123" s="8">
        <f>'[1]Lithium Hydroxide'!$B129</f>
        <v>15250</v>
      </c>
      <c r="C123" s="8">
        <f>'[1]Lithium Hydroxide'!$C129</f>
        <v>16000</v>
      </c>
      <c r="D123" s="8">
        <f>'[1]Lithium Hydroxide'!$E129</f>
        <v>16250</v>
      </c>
      <c r="E123" s="8"/>
      <c r="F123" s="8">
        <f>'[1]Hydroxide Index'!K124</f>
        <v>15950.726493470107</v>
      </c>
    </row>
    <row r="124" spans="1:6">
      <c r="A124" s="5">
        <v>43525</v>
      </c>
      <c r="B124" s="8">
        <f>'[1]Lithium Hydroxide'!$B130</f>
        <v>14500</v>
      </c>
      <c r="C124" s="8">
        <f>'[1]Lithium Hydroxide'!$C130</f>
        <v>15000</v>
      </c>
      <c r="D124" s="8">
        <f>'[1]Lithium Hydroxide'!$E130</f>
        <v>15512.5</v>
      </c>
      <c r="E124" s="8"/>
      <c r="F124" s="8">
        <f>'[1]Hydroxide Index'!K125</f>
        <v>15225.734727854546</v>
      </c>
    </row>
    <row r="125" spans="1:6">
      <c r="A125" s="5">
        <v>43556</v>
      </c>
      <c r="B125" s="8">
        <f>'[1]Lithium Hydroxide'!$B131</f>
        <v>14250</v>
      </c>
      <c r="C125" s="8">
        <f>'[1]Lithium Hydroxide'!$C131</f>
        <v>14750</v>
      </c>
      <c r="D125" s="8">
        <f>'[1]Lithium Hydroxide'!$E131</f>
        <v>13950</v>
      </c>
      <c r="E125" s="8"/>
      <c r="F125" s="8">
        <f>'[1]Hydroxide Index'!K126</f>
        <v>14193.708499871005</v>
      </c>
    </row>
    <row r="126" spans="1:6">
      <c r="A126" s="5">
        <v>43586</v>
      </c>
      <c r="B126" s="8">
        <f>'[1]Lithium Hydroxide'!$B132</f>
        <v>14000</v>
      </c>
      <c r="C126" s="8">
        <f>'[1]Lithium Hydroxide'!$C132</f>
        <v>14125</v>
      </c>
      <c r="D126" s="8">
        <f>'[1]Lithium Hydroxide'!$E132</f>
        <v>13300</v>
      </c>
      <c r="E126" s="8"/>
      <c r="F126" s="8">
        <f>'[1]Hydroxide Index'!K127</f>
        <v>13595.414434495866</v>
      </c>
    </row>
    <row r="127" spans="1:6">
      <c r="A127" s="5">
        <v>43617</v>
      </c>
      <c r="B127" s="8">
        <f>'[1]Lithium Hydroxide'!$B133</f>
        <v>13875</v>
      </c>
      <c r="C127" s="8">
        <f>'[1]Lithium Hydroxide'!$C133</f>
        <v>14000</v>
      </c>
      <c r="D127" s="8">
        <f>'[1]Lithium Hydroxide'!$E133</f>
        <v>13025</v>
      </c>
      <c r="E127" s="8"/>
      <c r="F127" s="8">
        <f>'[1]Hydroxide Index'!K128</f>
        <v>13365.713576675073</v>
      </c>
    </row>
    <row r="128" spans="1:6">
      <c r="A128" s="5">
        <v>43647</v>
      </c>
      <c r="B128" s="8">
        <f>'[1]Lithium Hydroxide'!$B134</f>
        <v>13125</v>
      </c>
      <c r="C128" s="8">
        <f>'[1]Lithium Hydroxide'!$C134</f>
        <v>13750</v>
      </c>
      <c r="D128" s="8">
        <f>'[1]Lithium Hydroxide'!$E134</f>
        <v>12125</v>
      </c>
      <c r="E128" s="8"/>
      <c r="F128" s="8">
        <f>'[1]Hydroxide Index'!K129</f>
        <v>12681.386784082864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20" sqref="A20"/>
    </sheetView>
  </sheetViews>
  <sheetFormatPr defaultColWidth="11" defaultRowHeight="15.95"/>
  <cols>
    <col min="2" max="2" width="10.875" style="8"/>
  </cols>
  <sheetData>
    <row r="1" spans="1:4" s="17" customFormat="1" ht="17.100000000000001" thickBot="1">
      <c r="B1" s="18" t="s">
        <v>35</v>
      </c>
      <c r="C1" s="17" t="s">
        <v>36</v>
      </c>
      <c r="D1" s="17" t="s">
        <v>37</v>
      </c>
    </row>
    <row r="2" spans="1:4" ht="17.100000000000001" thickTop="1">
      <c r="A2" s="5">
        <v>43101</v>
      </c>
      <c r="B2" s="21">
        <f>[1]Spod!B8</f>
        <v>810</v>
      </c>
      <c r="C2" s="21">
        <f>[1]Spod!C8</f>
        <v>950</v>
      </c>
      <c r="D2" s="21">
        <f>[1]Spod!D8</f>
        <v>880</v>
      </c>
    </row>
    <row r="3" spans="1:4">
      <c r="A3" s="5">
        <v>43132</v>
      </c>
      <c r="B3" s="21">
        <f>[1]Spod!B9</f>
        <v>810</v>
      </c>
      <c r="C3" s="21">
        <f>[1]Spod!C9</f>
        <v>950</v>
      </c>
      <c r="D3" s="21">
        <f>[1]Spod!D9</f>
        <v>880</v>
      </c>
    </row>
    <row r="4" spans="1:4">
      <c r="A4" s="5">
        <v>43160</v>
      </c>
      <c r="B4" s="21">
        <f>[1]Spod!B10</f>
        <v>830</v>
      </c>
      <c r="C4" s="21">
        <f>[1]Spod!C10</f>
        <v>930</v>
      </c>
      <c r="D4" s="21">
        <f>[1]Spod!D10</f>
        <v>880</v>
      </c>
    </row>
    <row r="5" spans="1:4">
      <c r="A5" s="5">
        <v>43191</v>
      </c>
      <c r="B5" s="21">
        <f>[1]Spod!B11</f>
        <v>810</v>
      </c>
      <c r="C5" s="21">
        <f>[1]Spod!C11</f>
        <v>930</v>
      </c>
      <c r="D5" s="21">
        <f>[1]Spod!D11</f>
        <v>870</v>
      </c>
    </row>
    <row r="6" spans="1:4">
      <c r="A6" s="5">
        <v>43221</v>
      </c>
      <c r="B6" s="21">
        <f>[1]Spod!B12</f>
        <v>810</v>
      </c>
      <c r="C6" s="21">
        <f>[1]Spod!C12</f>
        <v>930</v>
      </c>
      <c r="D6" s="21">
        <f>[1]Spod!D12</f>
        <v>870</v>
      </c>
    </row>
    <row r="7" spans="1:4">
      <c r="A7" s="5">
        <v>43252</v>
      </c>
      <c r="B7" s="21">
        <f>[1]Spod!B13</f>
        <v>830</v>
      </c>
      <c r="C7" s="21">
        <f>[1]Spod!C13</f>
        <v>1000</v>
      </c>
      <c r="D7" s="21">
        <f>[1]Spod!D13</f>
        <v>915</v>
      </c>
    </row>
    <row r="8" spans="1:4">
      <c r="A8" s="5">
        <v>43282</v>
      </c>
      <c r="B8" s="21">
        <f>[1]Spod!B14</f>
        <v>830</v>
      </c>
      <c r="C8" s="21">
        <f>[1]Spod!C14</f>
        <v>1000</v>
      </c>
      <c r="D8" s="21">
        <f>[1]Spod!D14</f>
        <v>915</v>
      </c>
    </row>
    <row r="9" spans="1:4">
      <c r="A9" s="5">
        <v>43313</v>
      </c>
      <c r="B9" s="21">
        <f>[1]Spod!B15</f>
        <v>800</v>
      </c>
      <c r="C9" s="21">
        <f>[1]Spod!C15</f>
        <v>980</v>
      </c>
      <c r="D9" s="21">
        <f>[1]Spod!D15</f>
        <v>890</v>
      </c>
    </row>
    <row r="10" spans="1:4">
      <c r="A10" s="5">
        <v>43344</v>
      </c>
      <c r="B10" s="21">
        <f>[1]Spod!B16</f>
        <v>800</v>
      </c>
      <c r="C10" s="21">
        <f>[1]Spod!C16</f>
        <v>980</v>
      </c>
      <c r="D10" s="21">
        <f>[1]Spod!D16</f>
        <v>890</v>
      </c>
    </row>
    <row r="11" spans="1:4">
      <c r="A11" s="5">
        <v>43374</v>
      </c>
      <c r="B11" s="21">
        <f>[1]Spod!B17</f>
        <v>800</v>
      </c>
      <c r="C11" s="21">
        <f>[1]Spod!C17</f>
        <v>980</v>
      </c>
      <c r="D11" s="21">
        <f>[1]Spod!D17</f>
        <v>890</v>
      </c>
    </row>
    <row r="12" spans="1:4">
      <c r="A12" s="5">
        <v>43405</v>
      </c>
      <c r="B12" s="21">
        <f>[1]Spod!B18</f>
        <v>800</v>
      </c>
      <c r="C12" s="21">
        <f>[1]Spod!C18</f>
        <v>950</v>
      </c>
      <c r="D12" s="21">
        <f>[1]Spod!D18</f>
        <v>875</v>
      </c>
    </row>
    <row r="13" spans="1:4">
      <c r="A13" s="5">
        <v>43435</v>
      </c>
      <c r="B13" s="21">
        <f>[1]Spod!B19</f>
        <v>800</v>
      </c>
      <c r="C13" s="21">
        <f>[1]Spod!C19</f>
        <v>950</v>
      </c>
      <c r="D13" s="21">
        <f>[1]Spod!D19</f>
        <v>875</v>
      </c>
    </row>
    <row r="14" spans="1:4">
      <c r="A14" s="5">
        <v>43466</v>
      </c>
      <c r="B14" s="21">
        <f>[1]Spod!B20</f>
        <v>700</v>
      </c>
      <c r="C14" s="21">
        <f>[1]Spod!C20</f>
        <v>750</v>
      </c>
      <c r="D14" s="21">
        <f>[1]Spod!D20</f>
        <v>725</v>
      </c>
    </row>
    <row r="15" spans="1:4">
      <c r="A15" s="5">
        <v>43497</v>
      </c>
      <c r="B15" s="21">
        <f>[1]Spod!B21</f>
        <v>650</v>
      </c>
      <c r="C15" s="21">
        <f>[1]Spod!C21</f>
        <v>700</v>
      </c>
      <c r="D15" s="21">
        <f>[1]Spod!D21</f>
        <v>675</v>
      </c>
    </row>
    <row r="16" spans="1:4">
      <c r="A16" s="5">
        <v>43525</v>
      </c>
      <c r="B16" s="21">
        <f>[1]Spod!B22</f>
        <v>600</v>
      </c>
      <c r="C16" s="21">
        <f>[1]Spod!C22</f>
        <v>750</v>
      </c>
      <c r="D16" s="21">
        <f>[1]Spod!D22</f>
        <v>675</v>
      </c>
    </row>
    <row r="17" spans="1:4">
      <c r="A17" s="5">
        <v>43556</v>
      </c>
      <c r="B17" s="21">
        <f>[1]Spod!B23</f>
        <v>600</v>
      </c>
      <c r="C17" s="21">
        <f>[1]Spod!C23</f>
        <v>680</v>
      </c>
      <c r="D17" s="21">
        <f>[1]Spod!D23</f>
        <v>640</v>
      </c>
    </row>
    <row r="18" spans="1:4">
      <c r="A18" s="5">
        <v>43586</v>
      </c>
      <c r="B18" s="21">
        <f>[1]Spod!B24</f>
        <v>590</v>
      </c>
      <c r="C18" s="21">
        <f>[1]Spod!C24</f>
        <v>650</v>
      </c>
      <c r="D18" s="21">
        <f>[1]Spod!D24</f>
        <v>620</v>
      </c>
    </row>
    <row r="19" spans="1:4">
      <c r="A19" s="5">
        <v>43617</v>
      </c>
      <c r="B19" s="21">
        <f>[1]Spod!B25</f>
        <v>580</v>
      </c>
      <c r="C19" s="21">
        <f>[1]Spod!C25</f>
        <v>650</v>
      </c>
      <c r="D19" s="21">
        <f>[1]Spod!D25</f>
        <v>615</v>
      </c>
    </row>
    <row r="20" spans="1:4">
      <c r="A20" s="5">
        <v>43647</v>
      </c>
      <c r="B20" s="21">
        <f>[1]Spod!B26</f>
        <v>550</v>
      </c>
      <c r="C20" s="21">
        <f>[1]Spod!C26</f>
        <v>620</v>
      </c>
      <c r="D20" s="21">
        <f>[1]Spod!D26</f>
        <v>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9"/>
  <sheetViews>
    <sheetView workbookViewId="0">
      <pane ySplit="2" topLeftCell="A97" activePane="bottomLeft" state="frozen"/>
      <selection pane="bottomLeft" activeCell="A129" sqref="A129"/>
    </sheetView>
  </sheetViews>
  <sheetFormatPr defaultColWidth="11" defaultRowHeight="15.95"/>
  <sheetData>
    <row r="1" spans="1:4" s="2" customFormat="1">
      <c r="A1" s="1" t="s">
        <v>9</v>
      </c>
    </row>
    <row r="2" spans="1:4" s="3" customFormat="1" ht="17.100000000000001" thickBot="1">
      <c r="B2" s="4" t="s">
        <v>10</v>
      </c>
      <c r="C2" s="3" t="s">
        <v>11</v>
      </c>
      <c r="D2" s="3" t="s">
        <v>12</v>
      </c>
    </row>
    <row r="3" spans="1:4">
      <c r="A3" s="5">
        <f>'[1]Lithium Index'!A3</f>
        <v>39814</v>
      </c>
      <c r="B3">
        <f>[1]Index!Y3</f>
        <v>100</v>
      </c>
      <c r="C3">
        <f>'[1]Carbonate Index'!Q3</f>
        <v>100</v>
      </c>
      <c r="D3">
        <f>'[1]Hydroxide Index'!M3</f>
        <v>100</v>
      </c>
    </row>
    <row r="4" spans="1:4">
      <c r="A4" s="5">
        <f>'[1]Lithium Index'!A4</f>
        <v>39845</v>
      </c>
      <c r="B4">
        <f>[1]Index!Y4</f>
        <v>100.61042883801777</v>
      </c>
      <c r="C4">
        <f>'[1]Carbonate Index'!Q4</f>
        <v>100.50967414131085</v>
      </c>
      <c r="D4">
        <f>'[1]Hydroxide Index'!M4</f>
        <v>100.78489368324887</v>
      </c>
    </row>
    <row r="5" spans="1:4">
      <c r="A5" s="5">
        <f>'[1]Lithium Index'!A5</f>
        <v>39873</v>
      </c>
      <c r="B5">
        <f>[1]Index!Y5</f>
        <v>101.27978439110083</v>
      </c>
      <c r="C5">
        <f>'[1]Carbonate Index'!Q5</f>
        <v>101.0603532396298</v>
      </c>
      <c r="D5">
        <f>'[1]Hydroxide Index'!M5</f>
        <v>101.65974704427268</v>
      </c>
    </row>
    <row r="6" spans="1:4">
      <c r="A6" s="5">
        <f>'[1]Lithium Index'!A6</f>
        <v>39904</v>
      </c>
      <c r="B6">
        <f>[1]Index!Y6</f>
        <v>102.72430513444138</v>
      </c>
      <c r="C6">
        <f>'[1]Carbonate Index'!Q6</f>
        <v>103.24608690551051</v>
      </c>
      <c r="D6">
        <f>'[1]Hydroxide Index'!M6</f>
        <v>101.82079811284031</v>
      </c>
    </row>
    <row r="7" spans="1:4">
      <c r="A7" s="5">
        <f>'[1]Lithium Index'!A7</f>
        <v>39934</v>
      </c>
      <c r="B7">
        <f>[1]Index!Y7</f>
        <v>101.23832801902333</v>
      </c>
      <c r="C7">
        <f>'[1]Carbonate Index'!Q7</f>
        <v>103.93917710768618</v>
      </c>
      <c r="D7">
        <f>'[1]Hydroxide Index'!M7</f>
        <v>96.561591016709315</v>
      </c>
    </row>
    <row r="8" spans="1:4">
      <c r="A8" s="5">
        <f>'[1]Lithium Index'!A8</f>
        <v>39965</v>
      </c>
      <c r="B8">
        <f>[1]Index!Y8</f>
        <v>103.54768004673633</v>
      </c>
      <c r="C8">
        <f>'[1]Carbonate Index'!Q8</f>
        <v>108.6690236133896</v>
      </c>
      <c r="D8">
        <f>'[1]Hydroxide Index'!M8</f>
        <v>94.679662555396945</v>
      </c>
    </row>
    <row r="9" spans="1:4">
      <c r="A9" s="5">
        <f>'[1]Lithium Index'!A9</f>
        <v>39995</v>
      </c>
      <c r="B9">
        <f>[1]Index!Y9</f>
        <v>101.95792923729375</v>
      </c>
      <c r="C9">
        <f>'[1]Carbonate Index'!Q9</f>
        <v>103.9084399085398</v>
      </c>
      <c r="D9">
        <f>'[1]Hydroxide Index'!M9</f>
        <v>98.580463436662569</v>
      </c>
    </row>
    <row r="10" spans="1:4">
      <c r="A10" s="5">
        <f>'[1]Lithium Index'!A10</f>
        <v>40026</v>
      </c>
      <c r="B10">
        <f>[1]Index!Y10</f>
        <v>99.267422323441252</v>
      </c>
      <c r="C10">
        <f>'[1]Carbonate Index'!Q10</f>
        <v>100.83667355177649</v>
      </c>
      <c r="D10">
        <f>'[1]Hydroxide Index'!M10</f>
        <v>96.550137853054437</v>
      </c>
    </row>
    <row r="11" spans="1:4">
      <c r="A11" s="5">
        <f>'[1]Lithium Index'!A11</f>
        <v>40057</v>
      </c>
      <c r="B11">
        <f>[1]Index!Y11</f>
        <v>98.526720783278208</v>
      </c>
      <c r="C11">
        <f>'[1]Carbonate Index'!Q11</f>
        <v>102.15820761963002</v>
      </c>
      <c r="D11">
        <f>'[1]Hydroxide Index'!M11</f>
        <v>92.238509815744663</v>
      </c>
    </row>
    <row r="12" spans="1:4">
      <c r="A12" s="5">
        <f>'[1]Lithium Index'!A12</f>
        <v>40087</v>
      </c>
      <c r="B12">
        <f>[1]Index!Y12</f>
        <v>97.341390970901358</v>
      </c>
      <c r="C12">
        <f>'[1]Carbonate Index'!Q12</f>
        <v>98.796387618836945</v>
      </c>
      <c r="D12">
        <f>'[1]Hydroxide Index'!M12</f>
        <v>94.821947478035895</v>
      </c>
    </row>
    <row r="13" spans="1:4">
      <c r="A13" s="5">
        <f>'[1]Lithium Index'!A13</f>
        <v>40118</v>
      </c>
      <c r="B13">
        <f>[1]Index!Y13</f>
        <v>94.488230269487829</v>
      </c>
      <c r="C13">
        <f>'[1]Carbonate Index'!Q13</f>
        <v>97.464648034547366</v>
      </c>
      <c r="D13">
        <f>'[1]Hydroxide Index'!M13</f>
        <v>89.33432398326508</v>
      </c>
    </row>
    <row r="14" spans="1:4">
      <c r="A14" s="5">
        <f>'[1]Lithium Index'!A14</f>
        <v>40148</v>
      </c>
      <c r="B14">
        <f>[1]Index!Y14</f>
        <v>95.243753367774389</v>
      </c>
      <c r="C14">
        <f>'[1]Carbonate Index'!Q14</f>
        <v>97.881179654578332</v>
      </c>
      <c r="D14">
        <f>'[1]Hydroxide Index'!M14</f>
        <v>90.676838038018516</v>
      </c>
    </row>
    <row r="15" spans="1:4">
      <c r="A15" s="5">
        <f>'[1]Lithium Index'!A15</f>
        <v>40179</v>
      </c>
      <c r="B15">
        <f>[1]Index!Y15</f>
        <v>93.716428713801548</v>
      </c>
      <c r="C15">
        <f>'[1]Carbonate Index'!Q15</f>
        <v>97.766975719659882</v>
      </c>
      <c r="D15">
        <f>'[1]Hydroxide Index'!M15</f>
        <v>88.115232834100297</v>
      </c>
    </row>
    <row r="16" spans="1:4">
      <c r="A16" s="5">
        <f>'[1]Lithium Index'!A16</f>
        <v>40210</v>
      </c>
      <c r="B16">
        <f>[1]Index!Y16</f>
        <v>89.205210481835053</v>
      </c>
      <c r="C16">
        <f>'[1]Carbonate Index'!Q16</f>
        <v>91.809432049931104</v>
      </c>
      <c r="D16">
        <f>'[1]Hydroxide Index'!M16</f>
        <v>87.561137991889467</v>
      </c>
    </row>
    <row r="17" spans="1:4">
      <c r="A17" s="5">
        <f>'[1]Lithium Index'!A17</f>
        <v>40238</v>
      </c>
      <c r="B17">
        <f>[1]Index!Y17</f>
        <v>87.078194207607737</v>
      </c>
      <c r="C17">
        <f>'[1]Carbonate Index'!Q17</f>
        <v>88.162560339247037</v>
      </c>
      <c r="D17">
        <f>'[1]Hydroxide Index'!M17</f>
        <v>89.769093557868203</v>
      </c>
    </row>
    <row r="18" spans="1:4">
      <c r="A18" s="5">
        <f>'[1]Lithium Index'!A18</f>
        <v>40269</v>
      </c>
      <c r="B18">
        <f>[1]Index!Y18</f>
        <v>86.249418709431254</v>
      </c>
      <c r="C18">
        <f>'[1]Carbonate Index'!Q18</f>
        <v>87.006132461702151</v>
      </c>
      <c r="D18">
        <f>'[1]Hydroxide Index'!M18</f>
        <v>89.849829860610129</v>
      </c>
    </row>
    <row r="19" spans="1:4">
      <c r="A19" s="5">
        <f>'[1]Lithium Index'!A19</f>
        <v>40299</v>
      </c>
      <c r="B19">
        <f>[1]Index!Y19</f>
        <v>84.508750912731927</v>
      </c>
      <c r="C19">
        <f>'[1]Carbonate Index'!Q19</f>
        <v>85.314605842177187</v>
      </c>
      <c r="D19">
        <f>'[1]Hydroxide Index'!M19</f>
        <v>87.84668514890447</v>
      </c>
    </row>
    <row r="20" spans="1:4">
      <c r="A20" s="5">
        <f>'[1]Lithium Index'!A20</f>
        <v>40330</v>
      </c>
      <c r="B20">
        <f>[1]Index!Y20</f>
        <v>85.023263628871632</v>
      </c>
      <c r="C20">
        <f>'[1]Carbonate Index'!Q20</f>
        <v>86.134610673060905</v>
      </c>
      <c r="D20">
        <f>'[1]Hydroxide Index'!M20</f>
        <v>87.495744940237728</v>
      </c>
    </row>
    <row r="21" spans="1:4">
      <c r="A21" s="5">
        <f>'[1]Lithium Index'!A21</f>
        <v>40360</v>
      </c>
      <c r="B21">
        <f>[1]Index!Y21</f>
        <v>86.919602004640481</v>
      </c>
      <c r="C21">
        <f>'[1]Carbonate Index'!Q21</f>
        <v>86.254259448061305</v>
      </c>
      <c r="D21">
        <f>'[1]Hydroxide Index'!M21</f>
        <v>94.755873701206397</v>
      </c>
    </row>
    <row r="22" spans="1:4">
      <c r="A22" s="5">
        <f>'[1]Lithium Index'!A22</f>
        <v>40391</v>
      </c>
      <c r="B22">
        <f>[1]Index!Y22</f>
        <v>85.986677974619724</v>
      </c>
      <c r="C22">
        <f>'[1]Carbonate Index'!Q22</f>
        <v>86.825647913623271</v>
      </c>
      <c r="D22">
        <f>'[1]Hydroxide Index'!M22</f>
        <v>89.326933343278725</v>
      </c>
    </row>
    <row r="23" spans="1:4">
      <c r="A23" s="5">
        <f>'[1]Lithium Index'!A23</f>
        <v>40422</v>
      </c>
      <c r="B23">
        <f>[1]Index!Y23</f>
        <v>85.178037756723811</v>
      </c>
      <c r="C23">
        <f>'[1]Carbonate Index'!Q23</f>
        <v>84.987715810516178</v>
      </c>
      <c r="D23">
        <f>'[1]Hydroxide Index'!M23</f>
        <v>91.496777926505942</v>
      </c>
    </row>
    <row r="24" spans="1:4">
      <c r="A24" s="5">
        <f>'[1]Lithium Index'!A24</f>
        <v>40452</v>
      </c>
      <c r="B24">
        <f>[1]Index!Y24</f>
        <v>86.544163258853175</v>
      </c>
      <c r="C24">
        <f>'[1]Carbonate Index'!Q24</f>
        <v>86.917780476659999</v>
      </c>
      <c r="D24">
        <f>'[1]Hydroxide Index'!M24</f>
        <v>91.293418763520151</v>
      </c>
    </row>
    <row r="25" spans="1:4">
      <c r="A25" s="5">
        <f>'[1]Lithium Index'!A25</f>
        <v>40483</v>
      </c>
      <c r="B25">
        <f>[1]Index!Y25</f>
        <v>86.706675619700306</v>
      </c>
      <c r="C25">
        <f>'[1]Carbonate Index'!Q25</f>
        <v>87.299544221059037</v>
      </c>
      <c r="D25">
        <f>'[1]Hydroxide Index'!M25</f>
        <v>90.820820278024229</v>
      </c>
    </row>
    <row r="26" spans="1:4">
      <c r="A26" s="5">
        <f>'[1]Lithium Index'!A26</f>
        <v>40513</v>
      </c>
      <c r="B26">
        <f>[1]Index!Y26</f>
        <v>86.861578850694912</v>
      </c>
      <c r="C26">
        <f>'[1]Carbonate Index'!Q26</f>
        <v>86.812456022166145</v>
      </c>
      <c r="D26">
        <f>'[1]Hydroxide Index'!M26</f>
        <v>92.878033897968081</v>
      </c>
    </row>
    <row r="27" spans="1:4">
      <c r="A27" s="5">
        <f>'[1]Lithium Index'!A27</f>
        <v>40544</v>
      </c>
      <c r="B27">
        <f>[1]Index!Y27</f>
        <v>85.84503153684588</v>
      </c>
      <c r="C27">
        <f>'[1]Carbonate Index'!Q27</f>
        <v>85.078013079329978</v>
      </c>
      <c r="D27">
        <f>'[1]Hydroxide Index'!M27</f>
        <v>93.758392875696515</v>
      </c>
    </row>
    <row r="28" spans="1:4">
      <c r="A28" s="5">
        <f>'[1]Lithium Index'!A28</f>
        <v>40575</v>
      </c>
      <c r="B28">
        <f>[1]Index!Y28</f>
        <v>83.824209463309785</v>
      </c>
      <c r="C28">
        <f>'[1]Carbonate Index'!Q28</f>
        <v>83.294307317487608</v>
      </c>
      <c r="D28">
        <f>'[1]Hydroxide Index'!M28</f>
        <v>90.911678497538858</v>
      </c>
    </row>
    <row r="29" spans="1:4">
      <c r="A29" s="5">
        <f>'[1]Lithium Index'!A29</f>
        <v>40603</v>
      </c>
      <c r="B29">
        <f>[1]Index!Y29</f>
        <v>85.112837920976148</v>
      </c>
      <c r="C29">
        <f>'[1]Carbonate Index'!Q29</f>
        <v>83.00630549044871</v>
      </c>
      <c r="D29">
        <f>'[1]Hydroxide Index'!M29</f>
        <v>96.888896425316588</v>
      </c>
    </row>
    <row r="30" spans="1:4">
      <c r="A30" s="5">
        <f>'[1]Lithium Index'!A30</f>
        <v>40634</v>
      </c>
      <c r="B30">
        <f>[1]Index!Y30</f>
        <v>82.934108933204385</v>
      </c>
      <c r="C30">
        <f>'[1]Carbonate Index'!Q30</f>
        <v>81.558184848283034</v>
      </c>
      <c r="D30">
        <f>'[1]Hydroxide Index'!M30</f>
        <v>92.432948584589212</v>
      </c>
    </row>
    <row r="31" spans="1:4">
      <c r="A31" s="5">
        <f>'[1]Lithium Index'!A31</f>
        <v>40664</v>
      </c>
      <c r="B31">
        <f>[1]Index!Y31</f>
        <v>86.619392531083633</v>
      </c>
      <c r="C31">
        <f>'[1]Carbonate Index'!Q31</f>
        <v>86.23182334422026</v>
      </c>
      <c r="D31">
        <f>'[1]Hydroxide Index'!M31</f>
        <v>93.476024720778824</v>
      </c>
    </row>
    <row r="32" spans="1:4">
      <c r="A32" s="5">
        <f>'[1]Lithium Index'!A32</f>
        <v>40695</v>
      </c>
      <c r="B32">
        <f>[1]Index!Y32</f>
        <v>85.38203277020952</v>
      </c>
      <c r="C32">
        <f>'[1]Carbonate Index'!Q32</f>
        <v>82.597049235381974</v>
      </c>
      <c r="D32">
        <f>'[1]Hydroxide Index'!M32</f>
        <v>99.15681370626271</v>
      </c>
    </row>
    <row r="33" spans="1:4">
      <c r="A33" s="5">
        <f>'[1]Lithium Index'!A33</f>
        <v>40725</v>
      </c>
      <c r="B33">
        <f>[1]Index!Y33</f>
        <v>86.141317256524331</v>
      </c>
      <c r="C33">
        <f>'[1]Carbonate Index'!Q33</f>
        <v>84.771667080190525</v>
      </c>
      <c r="D33">
        <f>'[1]Hydroxide Index'!M33</f>
        <v>95.833815383174652</v>
      </c>
    </row>
    <row r="34" spans="1:4">
      <c r="A34" s="5">
        <f>'[1]Lithium Index'!A34</f>
        <v>40756</v>
      </c>
      <c r="B34">
        <f>[1]Index!Y34</f>
        <v>86.154809804881751</v>
      </c>
      <c r="C34">
        <f>'[1]Carbonate Index'!Q34</f>
        <v>83.807342906519239</v>
      </c>
      <c r="D34">
        <f>'[1]Hydroxide Index'!M34</f>
        <v>98.7032127691879</v>
      </c>
    </row>
    <row r="35" spans="1:4">
      <c r="A35" s="5">
        <f>'[1]Lithium Index'!A35</f>
        <v>40787</v>
      </c>
      <c r="B35">
        <f>[1]Index!Y35</f>
        <v>84.737006209427022</v>
      </c>
      <c r="C35">
        <f>'[1]Carbonate Index'!Q35</f>
        <v>83.113909238389894</v>
      </c>
      <c r="D35">
        <f>'[1]Hydroxide Index'!M35</f>
        <v>95.076697683440813</v>
      </c>
    </row>
    <row r="36" spans="1:4">
      <c r="A36" s="5">
        <f>'[1]Lithium Index'!A36</f>
        <v>40817</v>
      </c>
      <c r="B36">
        <f>[1]Index!Y36</f>
        <v>86.541484817303328</v>
      </c>
      <c r="C36">
        <f>'[1]Carbonate Index'!Q36</f>
        <v>84.756385709284473</v>
      </c>
      <c r="D36">
        <f>'[1]Hydroxide Index'!M36</f>
        <v>97.473452488303892</v>
      </c>
    </row>
    <row r="37" spans="1:4">
      <c r="A37" s="5">
        <f>'[1]Lithium Index'!A37</f>
        <v>40848</v>
      </c>
      <c r="B37">
        <f>[1]Index!Y37</f>
        <v>86.876010900905442</v>
      </c>
      <c r="C37">
        <f>'[1]Carbonate Index'!Q37</f>
        <v>85.190848349100477</v>
      </c>
      <c r="D37">
        <f>'[1]Hydroxide Index'!M37</f>
        <v>97.538295606993387</v>
      </c>
    </row>
    <row r="38" spans="1:4">
      <c r="A38" s="5">
        <f>'[1]Lithium Index'!A38</f>
        <v>40878</v>
      </c>
      <c r="B38">
        <f>[1]Index!Y38</f>
        <v>86.597107725791091</v>
      </c>
      <c r="C38">
        <f>'[1]Carbonate Index'!Q38</f>
        <v>84.489152002495999</v>
      </c>
      <c r="D38">
        <f>'[1]Hydroxide Index'!M38</f>
        <v>98.475423127651752</v>
      </c>
    </row>
    <row r="39" spans="1:4">
      <c r="A39" s="5">
        <f>'[1]Lithium Index'!A39</f>
        <v>40909</v>
      </c>
      <c r="B39">
        <f>[1]Index!Y39</f>
        <v>87.774750797760419</v>
      </c>
      <c r="C39">
        <f>'[1]Carbonate Index'!Q39</f>
        <v>86.410570183548685</v>
      </c>
      <c r="D39">
        <f>'[1]Hydroxide Index'!M39</f>
        <v>98.838826142648486</v>
      </c>
    </row>
    <row r="40" spans="1:4">
      <c r="A40" s="5">
        <f>'[1]Lithium Index'!A40</f>
        <v>40940</v>
      </c>
      <c r="B40">
        <f>[1]Index!Y40</f>
        <v>89.273539463735631</v>
      </c>
      <c r="C40">
        <f>'[1]Carbonate Index'!Q40</f>
        <v>86.74596159834887</v>
      </c>
      <c r="D40">
        <f>'[1]Hydroxide Index'!M40</f>
        <v>104.08893577476238</v>
      </c>
    </row>
    <row r="41" spans="1:4">
      <c r="A41" s="5">
        <f>'[1]Lithium Index'!A41</f>
        <v>40969</v>
      </c>
      <c r="B41">
        <f>[1]Index!Y41</f>
        <v>90.27329901893269</v>
      </c>
      <c r="C41">
        <f>'[1]Carbonate Index'!Q41</f>
        <v>87.001174796209597</v>
      </c>
      <c r="D41">
        <f>'[1]Hydroxide Index'!M41</f>
        <v>107.49259459817128</v>
      </c>
    </row>
    <row r="42" spans="1:4">
      <c r="A42" s="5">
        <f>'[1]Lithium Index'!A42</f>
        <v>41000</v>
      </c>
      <c r="B42">
        <f>[1]Index!Y42</f>
        <v>90.449710704593016</v>
      </c>
      <c r="C42">
        <f>'[1]Carbonate Index'!Q42</f>
        <v>88.49676325657731</v>
      </c>
      <c r="D42">
        <f>'[1]Hydroxide Index'!M42</f>
        <v>103.56074093022194</v>
      </c>
    </row>
    <row r="43" spans="1:4">
      <c r="A43" s="5">
        <f>'[1]Lithium Index'!A43</f>
        <v>41030</v>
      </c>
      <c r="B43">
        <f>[1]Index!Y43</f>
        <v>89.010335572338889</v>
      </c>
      <c r="C43">
        <f>'[1]Carbonate Index'!Q43</f>
        <v>87.223507576446536</v>
      </c>
      <c r="D43">
        <f>'[1]Hydroxide Index'!M43</f>
        <v>101.49076970049947</v>
      </c>
    </row>
    <row r="44" spans="1:4">
      <c r="A44" s="5">
        <f>'[1]Lithium Index'!A44</f>
        <v>41061</v>
      </c>
      <c r="B44">
        <f>[1]Index!Y44</f>
        <v>92.617125859535093</v>
      </c>
      <c r="C44">
        <f>'[1]Carbonate Index'!Q44</f>
        <v>90.422697440681716</v>
      </c>
      <c r="D44">
        <f>'[1]Hydroxide Index'!M44</f>
        <v>106.65064342381518</v>
      </c>
    </row>
    <row r="45" spans="1:4">
      <c r="A45" s="5">
        <f>'[1]Lithium Index'!A45</f>
        <v>41091</v>
      </c>
      <c r="B45">
        <f>[1]Index!Y45</f>
        <v>91.268074210068988</v>
      </c>
      <c r="C45">
        <f>'[1]Carbonate Index'!Q45</f>
        <v>89.235697386747063</v>
      </c>
      <c r="D45">
        <f>'[1]Hydroxide Index'!M45</f>
        <v>104.69070522786289</v>
      </c>
    </row>
    <row r="46" spans="1:4">
      <c r="A46" s="5">
        <f>'[1]Lithium Index'!A46</f>
        <v>41122</v>
      </c>
      <c r="B46">
        <f>[1]Index!Y46</f>
        <v>92.032262041534608</v>
      </c>
      <c r="C46">
        <f>'[1]Carbonate Index'!Q46</f>
        <v>90.098851393503949</v>
      </c>
      <c r="D46">
        <f>'[1]Hydroxide Index'!M46</f>
        <v>105.20487633660197</v>
      </c>
    </row>
    <row r="47" spans="1:4">
      <c r="A47" s="5">
        <f>'[1]Lithium Index'!A47</f>
        <v>41153</v>
      </c>
      <c r="B47">
        <f>[1]Index!Y47</f>
        <v>91.803952611709121</v>
      </c>
      <c r="C47">
        <f>'[1]Carbonate Index'!Q47</f>
        <v>89.068338448893456</v>
      </c>
      <c r="D47">
        <f>'[1]Hydroxide Index'!M47</f>
        <v>107.46546224878048</v>
      </c>
    </row>
    <row r="48" spans="1:4">
      <c r="A48" s="5">
        <f>'[1]Lithium Index'!A48</f>
        <v>41183</v>
      </c>
      <c r="B48">
        <f>[1]Index!Y48</f>
        <v>91.582154796464508</v>
      </c>
      <c r="C48">
        <f>'[1]Carbonate Index'!Q48</f>
        <v>89.514105059374117</v>
      </c>
      <c r="D48">
        <f>'[1]Hydroxide Index'!M48</f>
        <v>105.14058794330805</v>
      </c>
    </row>
    <row r="49" spans="1:4">
      <c r="A49" s="5">
        <f>'[1]Lithium Index'!A49</f>
        <v>41214</v>
      </c>
      <c r="B49">
        <f>[1]Index!Y49</f>
        <v>91.866264625124444</v>
      </c>
      <c r="C49">
        <f>'[1]Carbonate Index'!Q49</f>
        <v>88.328383089426538</v>
      </c>
      <c r="D49">
        <f>'[1]Hydroxide Index'!M49</f>
        <v>110.03938891080256</v>
      </c>
    </row>
    <row r="50" spans="1:4">
      <c r="A50" s="5">
        <f>'[1]Lithium Index'!A50</f>
        <v>41244</v>
      </c>
      <c r="B50">
        <f>[1]Index!Y50</f>
        <v>92.947793709635292</v>
      </c>
      <c r="C50">
        <f>'[1]Carbonate Index'!Q50</f>
        <v>89.414195940789625</v>
      </c>
      <c r="D50">
        <f>'[1]Hydroxide Index'!M50</f>
        <v>111.19133871819862</v>
      </c>
    </row>
    <row r="51" spans="1:4">
      <c r="A51" s="5">
        <f>'[1]Lithium Index'!A51</f>
        <v>41275</v>
      </c>
      <c r="B51">
        <f>[1]Index!Y51</f>
        <v>93.970972925473617</v>
      </c>
      <c r="C51">
        <f>'[1]Carbonate Index'!Q51</f>
        <v>92.513423165631039</v>
      </c>
      <c r="D51">
        <f>'[1]Hydroxide Index'!M51</f>
        <v>104.11786261423072</v>
      </c>
    </row>
    <row r="52" spans="1:4">
      <c r="A52" s="5">
        <f>'[1]Lithium Index'!A52</f>
        <v>41306</v>
      </c>
      <c r="B52">
        <f>[1]Index!Y52</f>
        <v>94.877809591368518</v>
      </c>
      <c r="C52">
        <f>'[1]Carbonate Index'!Q52</f>
        <v>91.527114611068342</v>
      </c>
      <c r="D52">
        <f>'[1]Hydroxide Index'!M52</f>
        <v>110.51924212023003</v>
      </c>
    </row>
    <row r="53" spans="1:4">
      <c r="A53" s="5">
        <f>'[1]Lithium Index'!A53</f>
        <v>41334</v>
      </c>
      <c r="B53">
        <f>[1]Index!Y53</f>
        <v>94.440177306087193</v>
      </c>
      <c r="C53">
        <f>'[1]Carbonate Index'!Q53</f>
        <v>91.319473798127277</v>
      </c>
      <c r="D53">
        <f>'[1]Hydroxide Index'!M53</f>
        <v>109.39332530555194</v>
      </c>
    </row>
    <row r="54" spans="1:4">
      <c r="A54" s="5">
        <f>'[1]Lithium Index'!A54</f>
        <v>41365</v>
      </c>
      <c r="B54">
        <f>[1]Index!Y54</f>
        <v>96.041648853558698</v>
      </c>
      <c r="C54">
        <f>'[1]Carbonate Index'!Q54</f>
        <v>95.694979463884465</v>
      </c>
      <c r="D54">
        <f>'[1]Hydroxide Index'!M54</f>
        <v>103.12949473650204</v>
      </c>
    </row>
    <row r="55" spans="1:4">
      <c r="A55" s="5">
        <f>'[1]Lithium Index'!A55</f>
        <v>41395</v>
      </c>
      <c r="B55">
        <f>[1]Index!Y55</f>
        <v>96.350359695432118</v>
      </c>
      <c r="C55">
        <f>'[1]Carbonate Index'!Q55</f>
        <v>94.237781463180511</v>
      </c>
      <c r="D55">
        <f>'[1]Hydroxide Index'!M55</f>
        <v>108.52939081244365</v>
      </c>
    </row>
    <row r="56" spans="1:4">
      <c r="A56" s="5">
        <f>'[1]Lithium Index'!A56</f>
        <v>41426</v>
      </c>
      <c r="B56">
        <f>[1]Index!Y56</f>
        <v>94.940749396400477</v>
      </c>
      <c r="C56">
        <f>'[1]Carbonate Index'!Q56</f>
        <v>94.494226123549097</v>
      </c>
      <c r="D56">
        <f>'[1]Hydroxide Index'!M56</f>
        <v>102.24553711631154</v>
      </c>
    </row>
    <row r="57" spans="1:4">
      <c r="A57" s="5">
        <f>'[1]Lithium Index'!A57</f>
        <v>41456</v>
      </c>
      <c r="B57">
        <f>[1]Index!Y57</f>
        <v>95.82664245071382</v>
      </c>
      <c r="C57">
        <f>'[1]Carbonate Index'!Q57</f>
        <v>93.712818417244492</v>
      </c>
      <c r="D57">
        <f>'[1]Hydroxide Index'!M57</f>
        <v>107.97603038939009</v>
      </c>
    </row>
    <row r="58" spans="1:4">
      <c r="A58" s="5">
        <f>'[1]Lithium Index'!A58</f>
        <v>41487</v>
      </c>
      <c r="B58">
        <f>[1]Index!Y58</f>
        <v>95.232818766715837</v>
      </c>
      <c r="C58">
        <f>'[1]Carbonate Index'!Q58</f>
        <v>94.388617981815599</v>
      </c>
      <c r="D58">
        <f>'[1]Hydroxide Index'!M58</f>
        <v>103.6982434948567</v>
      </c>
    </row>
    <row r="59" spans="1:4">
      <c r="A59" s="5">
        <f>'[1]Lithium Index'!A59</f>
        <v>41518</v>
      </c>
      <c r="B59">
        <f>[1]Index!Y59</f>
        <v>96.566816019395262</v>
      </c>
      <c r="C59">
        <f>'[1]Carbonate Index'!Q59</f>
        <v>95.498047948409408</v>
      </c>
      <c r="D59">
        <f>'[1]Hydroxide Index'!M59</f>
        <v>105.76180657580623</v>
      </c>
    </row>
    <row r="60" spans="1:4">
      <c r="A60" s="5">
        <f>'[1]Lithium Index'!A60</f>
        <v>41548</v>
      </c>
      <c r="B60">
        <f>[1]Index!Y60</f>
        <v>95.348369076331139</v>
      </c>
      <c r="C60">
        <f>'[1]Carbonate Index'!Q60</f>
        <v>94.890437360433339</v>
      </c>
      <c r="D60">
        <f>'[1]Hydroxide Index'!M60</f>
        <v>102.71177789787946</v>
      </c>
    </row>
    <row r="61" spans="1:4">
      <c r="A61" s="5">
        <f>'[1]Lithium Index'!A61</f>
        <v>41579</v>
      </c>
      <c r="B61">
        <f>[1]Index!Y61</f>
        <v>96.436796909424018</v>
      </c>
      <c r="C61">
        <f>'[1]Carbonate Index'!Q61</f>
        <v>95.184918226760914</v>
      </c>
      <c r="D61">
        <f>'[1]Hydroxide Index'!M61</f>
        <v>106.14942454448718</v>
      </c>
    </row>
    <row r="62" spans="1:4">
      <c r="A62" s="5">
        <f>'[1]Lithium Index'!A62</f>
        <v>41609</v>
      </c>
      <c r="B62">
        <f>[1]Index!Y62</f>
        <v>96.593149639010946</v>
      </c>
      <c r="C62">
        <f>'[1]Carbonate Index'!Q62</f>
        <v>94.904121929611293</v>
      </c>
      <c r="D62">
        <f>'[1]Hydroxide Index'!M62</f>
        <v>107.57116557717836</v>
      </c>
    </row>
    <row r="63" spans="1:4">
      <c r="A63" s="5">
        <f>'[1]Lithium Index'!A63</f>
        <v>41640</v>
      </c>
      <c r="B63">
        <f>[1]Index!Y63</f>
        <v>97.62952462591447</v>
      </c>
      <c r="C63">
        <f>'[1]Carbonate Index'!Q63</f>
        <v>96.679739135590793</v>
      </c>
      <c r="D63">
        <f>'[1]Hydroxide Index'!M63</f>
        <v>106.057904070402</v>
      </c>
    </row>
    <row r="64" spans="1:4">
      <c r="A64" s="5">
        <f>'[1]Lithium Index'!A64</f>
        <v>41671</v>
      </c>
      <c r="B64">
        <f>[1]Index!Y64</f>
        <v>101.43563246838505</v>
      </c>
      <c r="C64">
        <f>'[1]Carbonate Index'!Q64</f>
        <v>102.17818608274433</v>
      </c>
      <c r="D64">
        <f>'[1]Hydroxide Index'!M64</f>
        <v>105.35937533097122</v>
      </c>
    </row>
    <row r="65" spans="1:4">
      <c r="A65" s="5">
        <f>'[1]Lithium Index'!A65</f>
        <v>41699</v>
      </c>
      <c r="B65">
        <f>[1]Index!Y65</f>
        <v>98.269024913953047</v>
      </c>
      <c r="C65">
        <f>'[1]Carbonate Index'!Q65</f>
        <v>99.358581431901413</v>
      </c>
      <c r="D65">
        <f>'[1]Hydroxide Index'!M65</f>
        <v>101.03569015447599</v>
      </c>
    </row>
    <row r="66" spans="1:4">
      <c r="A66" s="5">
        <f>'[1]Lithium Index'!A66</f>
        <v>41730</v>
      </c>
      <c r="B66">
        <f>[1]Index!Y66</f>
        <v>96.335695598812748</v>
      </c>
      <c r="C66">
        <f>'[1]Carbonate Index'!Q66</f>
        <v>95.216339979067428</v>
      </c>
      <c r="D66">
        <f>'[1]Hydroxide Index'!M66</f>
        <v>105.16146953948173</v>
      </c>
    </row>
    <row r="67" spans="1:4">
      <c r="A67" s="5">
        <f>'[1]Lithium Index'!A67</f>
        <v>41760</v>
      </c>
      <c r="B67">
        <f>[1]Index!Y67</f>
        <v>97.065032649120909</v>
      </c>
      <c r="C67">
        <f>'[1]Carbonate Index'!Q67</f>
        <v>95.266001666664778</v>
      </c>
      <c r="D67">
        <f>'[1]Hydroxide Index'!M67</f>
        <v>107.83349115506779</v>
      </c>
    </row>
    <row r="68" spans="1:4">
      <c r="A68" s="5">
        <f>'[1]Lithium Index'!A68</f>
        <v>41791</v>
      </c>
      <c r="B68">
        <f>[1]Index!Y68</f>
        <v>100.43021750656435</v>
      </c>
      <c r="C68">
        <f>'[1]Carbonate Index'!Q68</f>
        <v>100.18873408871278</v>
      </c>
      <c r="D68">
        <f>'[1]Hydroxide Index'!M68</f>
        <v>107.0446769204716</v>
      </c>
    </row>
    <row r="69" spans="1:4">
      <c r="A69" s="5">
        <f>'[1]Lithium Index'!A69</f>
        <v>41821</v>
      </c>
      <c r="B69">
        <f>[1]Index!Y69</f>
        <v>95.937147334550147</v>
      </c>
      <c r="C69">
        <f>'[1]Carbonate Index'!Q69</f>
        <v>94.664123013043394</v>
      </c>
      <c r="D69">
        <f>'[1]Hydroxide Index'!M69</f>
        <v>105.16882258158189</v>
      </c>
    </row>
    <row r="70" spans="1:4">
      <c r="A70" s="5">
        <f>'[1]Lithium Index'!A70</f>
        <v>41852</v>
      </c>
      <c r="B70">
        <f>[1]Index!Y70</f>
        <v>92.456775426367017</v>
      </c>
      <c r="C70">
        <f>'[1]Carbonate Index'!Q70</f>
        <v>89.859603292737702</v>
      </c>
      <c r="D70">
        <f>'[1]Hydroxide Index'!M70</f>
        <v>105.18333389967158</v>
      </c>
    </row>
    <row r="71" spans="1:4">
      <c r="A71" s="5">
        <f>'[1]Lithium Index'!A71</f>
        <v>41883</v>
      </c>
      <c r="B71">
        <f>[1]Index!Y71</f>
        <v>95.096313020743679</v>
      </c>
      <c r="C71">
        <f>'[1]Carbonate Index'!Q71</f>
        <v>93.049100989055333</v>
      </c>
      <c r="D71">
        <f>'[1]Hydroxide Index'!M71</f>
        <v>106.44195328593757</v>
      </c>
    </row>
    <row r="72" spans="1:4">
      <c r="A72" s="5">
        <f>'[1]Lithium Index'!A72</f>
        <v>41913</v>
      </c>
      <c r="B72">
        <f>[1]Index!Y72</f>
        <v>93.824659593135195</v>
      </c>
      <c r="C72">
        <f>'[1]Carbonate Index'!Q72</f>
        <v>91.555990622482383</v>
      </c>
      <c r="D72">
        <f>'[1]Hydroxide Index'!M72</f>
        <v>105.71401864278631</v>
      </c>
    </row>
    <row r="73" spans="1:4">
      <c r="A73" s="5">
        <f>'[1]Lithium Index'!A73</f>
        <v>41944</v>
      </c>
      <c r="B73">
        <f>[1]Index!Y73</f>
        <v>92.033692370933039</v>
      </c>
      <c r="C73">
        <f>'[1]Carbonate Index'!Q73</f>
        <v>90.234822233976146</v>
      </c>
      <c r="D73">
        <f>'[1]Hydroxide Index'!M73</f>
        <v>102.50414184000127</v>
      </c>
    </row>
    <row r="74" spans="1:4">
      <c r="A74" s="5">
        <f>'[1]Lithium Index'!A74</f>
        <v>41974</v>
      </c>
      <c r="B74">
        <f>[1]Index!Y74</f>
        <v>91.519544530233659</v>
      </c>
      <c r="C74">
        <f>'[1]Carbonate Index'!Q74</f>
        <v>89.421647413538096</v>
      </c>
      <c r="D74">
        <f>'[1]Hydroxide Index'!M74</f>
        <v>102.79530463834429</v>
      </c>
    </row>
    <row r="75" spans="1:4">
      <c r="A75" s="5">
        <f>'[1]Lithium Index'!A75</f>
        <v>42005</v>
      </c>
      <c r="B75">
        <f>[1]Index!Y75</f>
        <v>96.980696416722836</v>
      </c>
      <c r="C75">
        <f>'[1]Carbonate Index'!Q75</f>
        <v>94.067237715176375</v>
      </c>
      <c r="D75">
        <f>'[1]Hydroxide Index'!M75</f>
        <v>109.52321473330497</v>
      </c>
    </row>
    <row r="76" spans="1:4">
      <c r="A76" s="5">
        <f>'[1]Lithium Index'!A76</f>
        <v>42036</v>
      </c>
      <c r="B76">
        <f>[1]Index!Y76</f>
        <v>96.151242388347825</v>
      </c>
      <c r="C76">
        <f>'[1]Carbonate Index'!Q76</f>
        <v>92.388547275071701</v>
      </c>
      <c r="D76">
        <f>'[1]Hydroxide Index'!M76</f>
        <v>110.88904320353691</v>
      </c>
    </row>
    <row r="77" spans="1:4">
      <c r="A77" s="5">
        <f>'[1]Lithium Index'!A77</f>
        <v>42064</v>
      </c>
      <c r="B77">
        <f>[1]Index!Y77</f>
        <v>100.07592726974036</v>
      </c>
      <c r="C77">
        <f>'[1]Carbonate Index'!Q77</f>
        <v>97.027762890588008</v>
      </c>
      <c r="D77">
        <f>'[1]Hydroxide Index'!M77</f>
        <v>113.12864367584466</v>
      </c>
    </row>
    <row r="78" spans="1:4">
      <c r="A78" s="5">
        <f>'[1]Lithium Index'!A78</f>
        <v>42095</v>
      </c>
      <c r="B78">
        <f>[1]Index!Y78</f>
        <v>101.31935133650383</v>
      </c>
      <c r="C78">
        <f>'[1]Carbonate Index'!Q78</f>
        <v>98.736438896006362</v>
      </c>
      <c r="D78">
        <f>'[1]Hydroxide Index'!M78</f>
        <v>113.20899569922308</v>
      </c>
    </row>
    <row r="79" spans="1:4">
      <c r="A79" s="5">
        <f>'[1]Lithium Index'!A79</f>
        <v>42125</v>
      </c>
      <c r="B79">
        <f>[1]Index!Y79</f>
        <v>100.69243741607181</v>
      </c>
      <c r="C79">
        <f>'[1]Carbonate Index'!Q79</f>
        <v>98.252954341779841</v>
      </c>
      <c r="D79">
        <f>'[1]Hydroxide Index'!M79</f>
        <v>112.17281284851549</v>
      </c>
    </row>
    <row r="80" spans="1:4">
      <c r="A80" s="5">
        <f>'[1]Lithium Index'!A80</f>
        <v>42156</v>
      </c>
      <c r="B80">
        <f>[1]Index!Y80</f>
        <v>109.07207708349212</v>
      </c>
      <c r="C80">
        <f>'[1]Carbonate Index'!Q80</f>
        <v>108.25418227765678</v>
      </c>
      <c r="D80">
        <f>'[1]Hydroxide Index'!M80</f>
        <v>116.70178006042441</v>
      </c>
    </row>
    <row r="81" spans="1:4">
      <c r="A81" s="5">
        <f>'[1]Lithium Index'!A81</f>
        <v>42186</v>
      </c>
      <c r="B81">
        <f>[1]Index!Y81</f>
        <v>107.55079359332164</v>
      </c>
      <c r="C81">
        <f>'[1]Carbonate Index'!Q81</f>
        <v>105.2566192040275</v>
      </c>
      <c r="D81">
        <f>'[1]Hydroxide Index'!M81</f>
        <v>118.9927049128903</v>
      </c>
    </row>
    <row r="82" spans="1:4">
      <c r="A82" s="5">
        <f>'[1]Lithium Index'!A82</f>
        <v>42217</v>
      </c>
      <c r="B82">
        <f>[1]Index!Y82</f>
        <v>112.19315209770899</v>
      </c>
      <c r="C82">
        <f>'[1]Carbonate Index'!Q82</f>
        <v>110.82267748944959</v>
      </c>
      <c r="D82">
        <f>'[1]Hydroxide Index'!M82</f>
        <v>121.43504659831565</v>
      </c>
    </row>
    <row r="83" spans="1:4">
      <c r="A83" s="5">
        <f>'[1]Lithium Index'!A83</f>
        <v>42248</v>
      </c>
      <c r="B83">
        <f>[1]Index!Y83</f>
        <v>116.02257739693235</v>
      </c>
      <c r="C83">
        <f>'[1]Carbonate Index'!Q83</f>
        <v>115.25477106124789</v>
      </c>
      <c r="D83">
        <f>'[1]Hydroxide Index'!M83</f>
        <v>123.86925543622002</v>
      </c>
    </row>
    <row r="84" spans="1:4">
      <c r="A84" s="5">
        <f>'[1]Lithium Index'!A84</f>
        <v>42278</v>
      </c>
      <c r="B84">
        <f>[1]Index!Y84</f>
        <v>122.48811729084802</v>
      </c>
      <c r="C84">
        <f>'[1]Carbonate Index'!Q84</f>
        <v>121.87238563145173</v>
      </c>
      <c r="D84">
        <f>'[1]Hydroxide Index'!M84</f>
        <v>130.2587902566998</v>
      </c>
    </row>
    <row r="85" spans="1:4">
      <c r="A85" s="5">
        <f>'[1]Lithium Index'!A85</f>
        <v>42309</v>
      </c>
      <c r="B85">
        <f>[1]Index!Y85</f>
        <v>126.06001194340661</v>
      </c>
      <c r="C85">
        <f>'[1]Carbonate Index'!Q85</f>
        <v>125.49399750592201</v>
      </c>
      <c r="D85">
        <f>'[1]Hydroxide Index'!M85</f>
        <v>133.87903435224544</v>
      </c>
    </row>
    <row r="86" spans="1:4">
      <c r="A86" s="5">
        <f>'[1]Lithium Index'!A86</f>
        <v>42339</v>
      </c>
      <c r="B86">
        <f>[1]Index!Y86</f>
        <v>129.97743243805735</v>
      </c>
      <c r="C86">
        <f>'[1]Carbonate Index'!Q86</f>
        <v>128.32236269226766</v>
      </c>
      <c r="D86">
        <f>'[1]Hydroxide Index'!M86</f>
        <v>140.8617188744214</v>
      </c>
    </row>
    <row r="87" spans="1:4">
      <c r="A87" s="5">
        <f>'[1]Lithium Index'!A87</f>
        <v>42370</v>
      </c>
      <c r="B87">
        <f>[1]Index!Y87</f>
        <v>138.76595119107617</v>
      </c>
      <c r="C87">
        <f>'[1]Carbonate Index'!Q87</f>
        <v>135.48904009623914</v>
      </c>
      <c r="D87">
        <f>'[1]Hydroxide Index'!M87</f>
        <v>157.44937563740245</v>
      </c>
    </row>
    <row r="88" spans="1:4">
      <c r="A88" s="5">
        <f>'[1]Lithium Index'!A88</f>
        <v>42401</v>
      </c>
      <c r="B88">
        <f>[1]Index!Y88</f>
        <v>159.22835179615114</v>
      </c>
      <c r="C88">
        <f>'[1]Carbonate Index'!Q88</f>
        <v>160.52810553826879</v>
      </c>
      <c r="D88">
        <f>'[1]Hydroxide Index'!M88</f>
        <v>165.91886704883797</v>
      </c>
    </row>
    <row r="89" spans="1:4">
      <c r="A89" s="5">
        <f>'[1]Lithium Index'!A89</f>
        <v>42430</v>
      </c>
      <c r="B89">
        <f>[1]Index!Y89</f>
        <v>166.77751367269121</v>
      </c>
      <c r="C89">
        <f>'[1]Carbonate Index'!Q89</f>
        <v>164.23281183555423</v>
      </c>
      <c r="D89">
        <f>'[1]Hydroxide Index'!M89</f>
        <v>185.17023062676961</v>
      </c>
    </row>
    <row r="90" spans="1:4">
      <c r="A90" s="5">
        <f>'[1]Lithium Index'!A90</f>
        <v>42461</v>
      </c>
      <c r="B90">
        <f>[1]Index!Y90</f>
        <v>179.20624126818205</v>
      </c>
      <c r="C90">
        <f>'[1]Carbonate Index'!Q90</f>
        <v>177.34505212810956</v>
      </c>
      <c r="D90">
        <f>'[1]Hydroxide Index'!M90</f>
        <v>196.42467241359685</v>
      </c>
    </row>
    <row r="91" spans="1:4">
      <c r="A91" s="5">
        <f>'[1]Lithium Index'!A91</f>
        <v>42491</v>
      </c>
      <c r="B91">
        <f>[1]Index!Y91</f>
        <v>189.64431547288808</v>
      </c>
      <c r="C91">
        <f>'[1]Carbonate Index'!Q91</f>
        <v>186.65813362225239</v>
      </c>
      <c r="D91">
        <f>'[1]Hydroxide Index'!M91</f>
        <v>210.82868367427591</v>
      </c>
    </row>
    <row r="92" spans="1:4">
      <c r="A92" s="5">
        <f>'[1]Lithium Index'!A92</f>
        <v>42522</v>
      </c>
      <c r="B92">
        <f>[1]Index!Y92</f>
        <v>198.95558745875741</v>
      </c>
      <c r="C92">
        <f>'[1]Carbonate Index'!Q92</f>
        <v>195.75580413725211</v>
      </c>
      <c r="D92">
        <f>'[1]Hydroxide Index'!M92</f>
        <v>221.37531639245907</v>
      </c>
    </row>
    <row r="93" spans="1:4">
      <c r="A93" s="5">
        <f>'[1]Lithium Index'!A93</f>
        <v>42552</v>
      </c>
      <c r="B93">
        <f>[1]Index!Y93</f>
        <v>217.05583071549839</v>
      </c>
      <c r="C93">
        <f>'[1]Carbonate Index'!Q93</f>
        <v>212.66652183341807</v>
      </c>
      <c r="D93">
        <f>'[1]Hydroxide Index'!M93</f>
        <v>244.13384071500042</v>
      </c>
    </row>
    <row r="94" spans="1:4">
      <c r="A94" s="5">
        <f>'[1]Lithium Index'!A94</f>
        <v>42583</v>
      </c>
      <c r="B94">
        <f>[1]Index!Y94</f>
        <v>229.07331121244653</v>
      </c>
      <c r="C94">
        <f>'[1]Carbonate Index'!Q94</f>
        <v>218.82453165820618</v>
      </c>
      <c r="D94">
        <f>'[1]Hydroxide Index'!M94</f>
        <v>274.02072498542088</v>
      </c>
    </row>
    <row r="95" spans="1:4">
      <c r="A95" s="5">
        <f>'[1]Lithium Index'!A95</f>
        <v>42614</v>
      </c>
      <c r="B95">
        <f>[1]Index!Y95</f>
        <v>219.84135237387835</v>
      </c>
      <c r="C95">
        <f>'[1]Carbonate Index'!Q95</f>
        <v>212.65186705029464</v>
      </c>
      <c r="D95">
        <f>'[1]Hydroxide Index'!M95</f>
        <v>255.26431901806788</v>
      </c>
    </row>
    <row r="96" spans="1:4">
      <c r="A96" s="5">
        <f>'[1]Lithium Index'!A96</f>
        <v>42644</v>
      </c>
      <c r="B96">
        <f>[1]Index!Y96</f>
        <v>225.92816860679852</v>
      </c>
      <c r="C96">
        <f>'[1]Carbonate Index'!Q96</f>
        <v>220.39989607056134</v>
      </c>
      <c r="D96">
        <f>'[1]Hydroxide Index'!M96</f>
        <v>256.90979476870348</v>
      </c>
    </row>
    <row r="97" spans="1:4">
      <c r="A97" s="5">
        <f>'[1]Lithium Index'!A97</f>
        <v>42675</v>
      </c>
      <c r="B97">
        <f>[1]Index!Y97</f>
        <v>239.16907717526681</v>
      </c>
      <c r="C97">
        <f>'[1]Carbonate Index'!Q97</f>
        <v>234.88716616811823</v>
      </c>
      <c r="D97">
        <f>'[1]Hydroxide Index'!M97</f>
        <v>267.38933889869702</v>
      </c>
    </row>
    <row r="98" spans="1:4">
      <c r="A98" s="5">
        <f>'[1]Lithium Index'!A98</f>
        <v>42705</v>
      </c>
      <c r="B98">
        <f>[1]Index!Y98</f>
        <v>255.53256844124252</v>
      </c>
      <c r="C98">
        <f>'[1]Carbonate Index'!Q98</f>
        <v>250.80375936256459</v>
      </c>
      <c r="D98">
        <f>'[1]Hydroxide Index'!M98</f>
        <v>286.13228747829748</v>
      </c>
    </row>
    <row r="99" spans="1:4">
      <c r="A99" s="5">
        <f>'[1]Lithium Index'!A99</f>
        <v>42736</v>
      </c>
      <c r="B99">
        <f>[1]Index!Y99</f>
        <v>245.02939860939327</v>
      </c>
      <c r="C99">
        <f>'[1]Carbonate Index'!Q99</f>
        <v>240.64973638489639</v>
      </c>
      <c r="D99">
        <f>'[1]Hydroxide Index'!M99</f>
        <v>266.05708468362303</v>
      </c>
    </row>
    <row r="100" spans="1:4">
      <c r="A100" s="5">
        <f>'[1]Lithium Index'!A100</f>
        <v>42767</v>
      </c>
      <c r="B100">
        <f>[1]Index!Y100</f>
        <v>251.78393454155128</v>
      </c>
      <c r="C100">
        <f>'[1]Carbonate Index'!Q100</f>
        <v>250.1885231021555</v>
      </c>
      <c r="D100">
        <f>'[1]Hydroxide Index'!M100</f>
        <v>266.19251339904531</v>
      </c>
    </row>
    <row r="101" spans="1:4">
      <c r="A101" s="5">
        <f>'[1]Lithium Index'!A101</f>
        <v>42795</v>
      </c>
      <c r="B101">
        <f>[1]Index!Y101</f>
        <v>253.24614546635115</v>
      </c>
      <c r="C101">
        <f>'[1]Carbonate Index'!Q101</f>
        <v>248.0812539037284</v>
      </c>
      <c r="D101">
        <f>'[1]Hydroxide Index'!M101</f>
        <v>276.56087916884985</v>
      </c>
    </row>
    <row r="102" spans="1:4">
      <c r="A102" s="5">
        <f>'[1]Lithium Index'!A102</f>
        <v>42826</v>
      </c>
      <c r="B102">
        <f>[1]Index!Y102</f>
        <v>259.65697649790934</v>
      </c>
      <c r="C102">
        <f>'[1]Carbonate Index'!Q102</f>
        <v>253.37697741388016</v>
      </c>
      <c r="D102">
        <f>'[1]Hydroxide Index'!M102</f>
        <v>286.0012320781849</v>
      </c>
    </row>
    <row r="103" spans="1:4">
      <c r="A103" s="5">
        <f>'[1]Lithium Index'!A103</f>
        <v>42856</v>
      </c>
      <c r="B103">
        <f>[1]Index!Y103</f>
        <v>263.75377754584997</v>
      </c>
      <c r="C103">
        <f>'[1]Carbonate Index'!Q103</f>
        <v>254.45708916759787</v>
      </c>
      <c r="D103">
        <f>'[1]Hydroxide Index'!M103</f>
        <v>297.74372926189687</v>
      </c>
    </row>
    <row r="104" spans="1:4">
      <c r="A104" s="5">
        <f>'[1]Lithium Index'!A104</f>
        <v>42887</v>
      </c>
      <c r="B104">
        <f>[1]Index!Y104</f>
        <v>276.54733988682108</v>
      </c>
      <c r="C104">
        <f>'[1]Carbonate Index'!Q104</f>
        <v>275.89610444622565</v>
      </c>
      <c r="D104">
        <f>'[1]Hydroxide Index'!M104</f>
        <v>289.64445124933025</v>
      </c>
    </row>
    <row r="105" spans="1:4">
      <c r="A105" s="5">
        <f>'[1]Lithium Index'!A105</f>
        <v>42917</v>
      </c>
      <c r="B105">
        <f>[1]Index!Y105</f>
        <v>287.16941600271036</v>
      </c>
      <c r="C105">
        <f>'[1]Carbonate Index'!Q105</f>
        <v>284.59351637962612</v>
      </c>
      <c r="D105">
        <f>'[1]Hydroxide Index'!M105</f>
        <v>305.47705806874563</v>
      </c>
    </row>
    <row r="106" spans="1:4">
      <c r="A106" s="5">
        <f>'[1]Lithium Index'!A106</f>
        <v>42948</v>
      </c>
      <c r="B106">
        <f>[1]Index!Y106</f>
        <v>306.91387389315463</v>
      </c>
      <c r="C106">
        <f>'[1]Carbonate Index'!Q106</f>
        <v>313.01167935252471</v>
      </c>
      <c r="D106">
        <f>'[1]Hydroxide Index'!M106</f>
        <v>304.54729240072004</v>
      </c>
    </row>
    <row r="107" spans="1:4">
      <c r="A107" s="5">
        <f>'[1]Lithium Index'!A107</f>
        <v>42979</v>
      </c>
      <c r="B107">
        <f>[1]Index!Y107</f>
        <v>312.32618486482329</v>
      </c>
      <c r="C107">
        <f>'[1]Carbonate Index'!Q107</f>
        <v>318.95238536724753</v>
      </c>
      <c r="D107">
        <f>'[1]Hydroxide Index'!M107</f>
        <v>308.87494081630246</v>
      </c>
    </row>
    <row r="108" spans="1:4">
      <c r="A108" s="5">
        <f>'[1]Lithium Index'!A108</f>
        <v>43009</v>
      </c>
      <c r="B108">
        <f>[1]Index!Y108</f>
        <v>326.57632088983524</v>
      </c>
      <c r="C108">
        <f>'[1]Carbonate Index'!Q108</f>
        <v>342.67167043216375</v>
      </c>
      <c r="D108">
        <f>'[1]Hydroxide Index'!M108</f>
        <v>300.25153854413992</v>
      </c>
    </row>
    <row r="109" spans="1:4">
      <c r="A109" s="5">
        <f>'[1]Lithium Index'!A109</f>
        <v>43040</v>
      </c>
      <c r="B109">
        <f>[1]Index!Y109</f>
        <v>321.05524051830139</v>
      </c>
      <c r="C109">
        <f>'[1]Carbonate Index'!Q109</f>
        <v>331.9520412501281</v>
      </c>
      <c r="D109">
        <f>'[1]Hydroxide Index'!M109</f>
        <v>307.38359394674296</v>
      </c>
    </row>
    <row r="110" spans="1:4">
      <c r="A110" s="5">
        <f>'[1]Lithium Index'!A110</f>
        <v>43070</v>
      </c>
      <c r="B110">
        <f>[1]Index!Y110</f>
        <v>325.26221723511367</v>
      </c>
      <c r="C110">
        <f>'[1]Carbonate Index'!Q110</f>
        <v>337.20749954498865</v>
      </c>
      <c r="D110">
        <f>'[1]Hydroxide Index'!M110</f>
        <v>309.16704476100762</v>
      </c>
    </row>
    <row r="111" spans="1:4">
      <c r="A111" s="5">
        <f>'[1]Lithium Index'!A111</f>
        <v>43101</v>
      </c>
      <c r="B111">
        <f>[1]Index!Y111</f>
        <v>332.7378875479468</v>
      </c>
      <c r="C111">
        <f>'[1]Carbonate Index'!Q111</f>
        <v>348.7236981528323</v>
      </c>
      <c r="D111">
        <f>'[1]Hydroxide Index'!M111</f>
        <v>306.15990007246</v>
      </c>
    </row>
    <row r="112" spans="1:4">
      <c r="A112" s="5">
        <f>'[1]Lithium Index'!A112</f>
        <v>43132</v>
      </c>
      <c r="B112">
        <f>[1]Index!Y112</f>
        <v>336.31231415339334</v>
      </c>
      <c r="C112">
        <f>'[1]Carbonate Index'!Q112</f>
        <v>352.64520330933556</v>
      </c>
      <c r="D112">
        <f>'[1]Hydroxide Index'!M112</f>
        <v>309.06853034235223</v>
      </c>
    </row>
    <row r="113" spans="1:4">
      <c r="A113" s="5">
        <f>'[1]Lithium Index'!A113</f>
        <v>43160</v>
      </c>
      <c r="B113">
        <f>[1]Index!Y113</f>
        <v>347.3464172114933</v>
      </c>
      <c r="C113">
        <f>'[1]Carbonate Index'!Q113</f>
        <v>366.48323734372292</v>
      </c>
      <c r="D113">
        <f>'[1]Hydroxide Index'!M113</f>
        <v>314.29006071870629</v>
      </c>
    </row>
    <row r="114" spans="1:4">
      <c r="A114" s="5">
        <f>'[1]Lithium Index'!A114</f>
        <v>43191</v>
      </c>
      <c r="B114">
        <f>[1]Index!Y114</f>
        <v>335.04889515557738</v>
      </c>
      <c r="C114">
        <f>'[1]Carbonate Index'!Q114</f>
        <v>346.41110639354304</v>
      </c>
      <c r="D114">
        <f>'[1]Hydroxide Index'!M114</f>
        <v>318.55425564533078</v>
      </c>
    </row>
    <row r="115" spans="1:4">
      <c r="A115" s="5">
        <f>'[1]Lithium Index'!A115</f>
        <v>43221</v>
      </c>
      <c r="B115">
        <f>[1]Index!Y115</f>
        <v>326.03221585069252</v>
      </c>
      <c r="C115">
        <f>'[1]Carbonate Index'!Q115</f>
        <v>330.57099293153567</v>
      </c>
      <c r="D115">
        <f>'[1]Hydroxide Index'!M115</f>
        <v>324.11626085753591</v>
      </c>
    </row>
    <row r="116" spans="1:4">
      <c r="A116" s="5">
        <f>'[1]Lithium Index'!A116</f>
        <v>43252</v>
      </c>
      <c r="B116">
        <f>[1]Index!Y116</f>
        <v>297.58015499029466</v>
      </c>
      <c r="C116">
        <f>'[1]Carbonate Index'!Q116</f>
        <v>298.97104520534896</v>
      </c>
      <c r="D116">
        <f>'[1]Hydroxide Index'!M116</f>
        <v>301.79920098687666</v>
      </c>
    </row>
    <row r="117" spans="1:4">
      <c r="A117" s="5">
        <f>'[1]Lithium Index'!A117</f>
        <v>43282</v>
      </c>
      <c r="B117">
        <f>[1]Index!Y117</f>
        <v>281.34479531656189</v>
      </c>
      <c r="C117">
        <f>'[1]Carbonate Index'!Q117</f>
        <v>277.11147666220143</v>
      </c>
      <c r="D117">
        <f>'[1]Hydroxide Index'!M117</f>
        <v>297.36625973449179</v>
      </c>
    </row>
    <row r="118" spans="1:4">
      <c r="A118" s="5">
        <f>'[1]Lithium Index'!A118</f>
        <v>43313</v>
      </c>
      <c r="B118">
        <f>[1]Index!Y118</f>
        <v>251.54923865466915</v>
      </c>
      <c r="C118">
        <f>'[1]Carbonate Index'!Q118</f>
        <v>236.14689905629106</v>
      </c>
      <c r="D118">
        <f>'[1]Hydroxide Index'!M118</f>
        <v>291.06839755778776</v>
      </c>
    </row>
    <row r="119" spans="1:4">
      <c r="A119" s="5">
        <f>'[1]Lithium Index'!A119</f>
        <v>43344</v>
      </c>
      <c r="B119">
        <f>[1]Index!Y119</f>
        <v>240.95446461257268</v>
      </c>
      <c r="C119">
        <f>'[1]Carbonate Index'!Q119</f>
        <v>224.23752532978426</v>
      </c>
      <c r="D119">
        <f>'[1]Hydroxide Index'!M119</f>
        <v>283.06697911116567</v>
      </c>
    </row>
    <row r="120" spans="1:4">
      <c r="A120" s="5">
        <f>'[1]Lithium Index'!A120</f>
        <v>43374</v>
      </c>
      <c r="B120">
        <f>[1]Index!Y120</f>
        <v>237.27569169454824</v>
      </c>
      <c r="C120">
        <f>'[1]Carbonate Index'!Q120</f>
        <v>220.64828956855229</v>
      </c>
      <c r="D120">
        <f>'[1]Hydroxide Index'!M120</f>
        <v>279.10458095161903</v>
      </c>
    </row>
    <row r="121" spans="1:4">
      <c r="A121" s="5">
        <f>'[1]Lithium Index'!A121</f>
        <v>43405</v>
      </c>
      <c r="B121">
        <f>[1]Index!Y121</f>
        <v>228.66511579787237</v>
      </c>
      <c r="C121">
        <f>'[1]Carbonate Index'!Q121</f>
        <v>217.56439010670988</v>
      </c>
      <c r="D121">
        <f>'[1]Hydroxide Index'!M121</f>
        <v>258.29899249142989</v>
      </c>
    </row>
    <row r="122" spans="1:4">
      <c r="A122" s="5">
        <f>'[1]Lithium Index'!A122</f>
        <v>43435</v>
      </c>
      <c r="B122">
        <f>[1]Index!Y122</f>
        <v>224.70843516965459</v>
      </c>
      <c r="C122">
        <f>'[1]Carbonate Index'!Q122</f>
        <v>216.44406805758337</v>
      </c>
      <c r="D122">
        <f>'[1]Hydroxide Index'!M122</f>
        <v>248.09492314219693</v>
      </c>
    </row>
    <row r="123" spans="1:4">
      <c r="A123" s="5">
        <f>'[1]Lithium Index'!A123</f>
        <v>43466</v>
      </c>
      <c r="B123">
        <f>[1]Index!Y123</f>
        <v>224.38037969031024</v>
      </c>
      <c r="C123">
        <f>'[1]Carbonate Index'!Q123</f>
        <v>217.37613579887562</v>
      </c>
      <c r="D123">
        <f>'[1]Hydroxide Index'!M123</f>
        <v>245.02607358546771</v>
      </c>
    </row>
    <row r="124" spans="1:4">
      <c r="A124" s="5">
        <f>'[1]Lithium Index'!A124</f>
        <v>43497</v>
      </c>
      <c r="B124">
        <f>[1]Index!Y124</f>
        <v>220.21127000350515</v>
      </c>
      <c r="C124">
        <f>'[1]Carbonate Index'!Q124</f>
        <v>212.71618879964359</v>
      </c>
      <c r="D124">
        <f>'[1]Hydroxide Index'!M124</f>
        <v>241.82006922712551</v>
      </c>
    </row>
    <row r="125" spans="1:4">
      <c r="A125" s="5">
        <f>'[1]Lithium Index'!A125</f>
        <v>43525</v>
      </c>
      <c r="B125">
        <f>[1]Index!Y125</f>
        <v>215.00063428222893</v>
      </c>
      <c r="C125">
        <f>'[1]Carbonate Index'!Q125</f>
        <v>210.11259466985857</v>
      </c>
      <c r="D125">
        <f>'[1]Hydroxide Index'!M125</f>
        <v>230.82887337018306</v>
      </c>
    </row>
    <row r="126" spans="1:4">
      <c r="A126" s="5">
        <f>'[1]Lithium Index'!A126</f>
        <v>43556</v>
      </c>
      <c r="B126">
        <f>[1]Index!Y126</f>
        <v>206.39393646114766</v>
      </c>
      <c r="C126">
        <f>'[1]Carbonate Index'!Q126</f>
        <v>204.65526713391893</v>
      </c>
      <c r="D126">
        <f>'[1]Hydroxide Index'!M126</f>
        <v>215.18289925123895</v>
      </c>
    </row>
    <row r="127" spans="1:4">
      <c r="A127" s="5">
        <f>'[1]Lithium Index'!A127</f>
        <v>43586</v>
      </c>
      <c r="B127">
        <f>[1]Index!Y127</f>
        <v>200.18664978276635</v>
      </c>
      <c r="C127">
        <f>'[1]Carbonate Index'!Q127</f>
        <v>199.69859215860436</v>
      </c>
      <c r="D127">
        <f>'[1]Hydroxide Index'!M127</f>
        <v>206.11249657293945</v>
      </c>
    </row>
    <row r="128" spans="1:4">
      <c r="A128" s="5">
        <f>'[1]Lithium Index'!A128</f>
        <v>43617</v>
      </c>
      <c r="B128">
        <f>[1]Index!Y128</f>
        <v>195.23531081622468</v>
      </c>
      <c r="C128">
        <f>'[1]Carbonate Index'!Q128</f>
        <v>194.01438672743382</v>
      </c>
      <c r="D128">
        <f>'[1]Hydroxide Index'!M128</f>
        <v>202.63012996333742</v>
      </c>
    </row>
    <row r="129" spans="1:4">
      <c r="A129" s="5">
        <f>'[1]Lithium Index'!A129</f>
        <v>43647</v>
      </c>
      <c r="B129">
        <f>[1]Index!Y129</f>
        <v>180.9817160273364</v>
      </c>
      <c r="C129">
        <f>'[1]Carbonate Index'!Q129</f>
        <v>177.81239788108195</v>
      </c>
      <c r="D129">
        <f>'[1]Hydroxide Index'!M129</f>
        <v>192.25543308502469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3" ma:contentTypeDescription="Create a new document." ma:contentTypeScope="" ma:versionID="2b625c0f757457155383b3bf2d464504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766e17c6fb069fa25b224a954dd6c0f1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hers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hersComments" ma:index="20" nillable="true" ma:displayName="Meher's Comments" ma:format="Dropdown" ma:internalName="Mehers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hersComments xmlns="e56365ee-e38d-4936-95ce-c7469f081d41" xsi:nil="true"/>
  </documentManagement>
</p:properties>
</file>

<file path=customXml/itemProps1.xml><?xml version="1.0" encoding="utf-8"?>
<ds:datastoreItem xmlns:ds="http://schemas.openxmlformats.org/officeDocument/2006/customXml" ds:itemID="{EF237F1D-B844-497E-AE39-31A62F62B6D9}"/>
</file>

<file path=customXml/itemProps2.xml><?xml version="1.0" encoding="utf-8"?>
<ds:datastoreItem xmlns:ds="http://schemas.openxmlformats.org/officeDocument/2006/customXml" ds:itemID="{6DE3AD98-C4C6-42EE-938B-78E294615063}"/>
</file>

<file path=customXml/itemProps3.xml><?xml version="1.0" encoding="utf-8"?>
<ds:datastoreItem xmlns:ds="http://schemas.openxmlformats.org/officeDocument/2006/customXml" ds:itemID="{85BF475F-CECD-48BA-A6BF-F2B728359B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2016-07-13T09:34:24Z</dcterms:created>
  <dcterms:modified xsi:type="dcterms:W3CDTF">2019-10-02T20:13:54Z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0x010100C392D9543DF47141A292060509DA9DAB</vt:lpwstr>
  </property>
</Properties>
</file>