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buidu\OneDrive\Desktop\haitta\"/>
    </mc:Choice>
  </mc:AlternateContent>
  <xr:revisionPtr revIDLastSave="0" documentId="13_ncr:1_{2877D027-6DE5-4489-AE25-D108521981DE}" xr6:coauthVersionLast="47" xr6:coauthVersionMax="47" xr10:uidLastSave="{00000000-0000-0000-0000-000000000000}"/>
  <bookViews>
    <workbookView xWindow="-108" yWindow="-108" windowWidth="23256" windowHeight="12720" tabRatio="855" firstSheet="11" activeTab="14" xr2:uid="{00000000-000D-0000-FFFF-FFFF00000000}"/>
  </bookViews>
  <sheets>
    <sheet name="0.TH_DUTOAN" sheetId="1" state="hidden" r:id="rId1"/>
    <sheet name="QĐ 993 BoTTTT" sheetId="2" state="hidden" r:id="rId2"/>
    <sheet name="TT19" sheetId="3" state="hidden" r:id="rId3"/>
    <sheet name="1.TMĐT" sheetId="4" state="hidden" r:id="rId4"/>
    <sheet name="B1.1Thiet bi" sheetId="5" state="hidden" r:id="rId5"/>
    <sheet name="TMDT" sheetId="7" state="hidden" r:id="rId6"/>
    <sheet name="Sheet1" sheetId="10" state="hidden" r:id="rId7"/>
    <sheet name="CP Dao tao" sheetId="13" state="hidden" r:id="rId8"/>
    <sheet name="DMTL" sheetId="15" state="hidden" r:id="rId9"/>
    <sheet name="TT10" sheetId="16" state="hidden" r:id="rId10"/>
    <sheet name="TT 210" sheetId="17" state="hidden" r:id="rId11"/>
    <sheet name="Du toan chi tiet" sheetId="51" r:id="rId12"/>
    <sheet name="B2.PMUD" sheetId="19" r:id="rId13"/>
    <sheet name="DS tính năng" sheetId="21" r:id="rId14"/>
    <sheet name="Sheet2" sheetId="53" r:id="rId15"/>
    <sheet name="ChucNang" sheetId="20" state="hidden" r:id="rId16"/>
    <sheet name="Usecase" sheetId="22" r:id="rId17"/>
    <sheet name="Actors" sheetId="23" r:id="rId18"/>
    <sheet name="TAW" sheetId="24" r:id="rId19"/>
    <sheet name="TBF" sheetId="25" r:id="rId20"/>
    <sheet name="HSKTCN" sheetId="26" r:id="rId21"/>
    <sheet name="HSTDMT" sheetId="27" r:id="rId22"/>
    <sheet name="Diem danh gia" sheetId="50" r:id="rId23"/>
    <sheet name="B4.CP trien khai" sheetId="28" state="hidden" r:id="rId24"/>
    <sheet name="Phan tich vat tu" sheetId="29" state="hidden" r:id="rId25"/>
    <sheet name="Bangluong" sheetId="30" state="hidden" r:id="rId26"/>
    <sheet name="Bảng lương" sheetId="31" state="hidden" r:id="rId27"/>
    <sheet name="HS Lương trung bình" sheetId="32" state="hidden" r:id="rId28"/>
    <sheet name="B6.Luong" sheetId="44" r:id="rId29"/>
    <sheet name="HS Lương trung bình TQG" sheetId="33" state="hidden" r:id="rId30"/>
    <sheet name="B5,Du toan TVKS" sheetId="34" state="hidden" r:id="rId31"/>
    <sheet name="B3.DaoTao" sheetId="35" state="hidden" r:id="rId32"/>
    <sheet name="HS.GiaNhanCong" sheetId="37" state="hidden" r:id="rId33"/>
    <sheet name="Gk" sheetId="40" state="hidden" r:id="rId34"/>
    <sheet name="CP_Dao tao " sheetId="12" state="hidden" r:id="rId35"/>
    <sheet name="cp kiem thu" sheetId="49" state="hidden" r:id="rId36"/>
    <sheet name="Đào tạo" sheetId="52"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s>
  <definedNames>
    <definedName name="____lst1">[1]Ref!$A$1:$A$4</definedName>
    <definedName name="____lst2">[1]Ref!$B$1:$B$4</definedName>
    <definedName name="____lst3">[1]Ref!$C$1:$C$4</definedName>
    <definedName name="___a1" localSheetId="33" hidden="1">{"'Sheet1'!$L$16"}</definedName>
    <definedName name="___a1" hidden="1">{"'Sheet1'!$L$16"}</definedName>
    <definedName name="___a129" localSheetId="33" hidden="1">{"Offgrid",#N/A,FALSE,"OFFGRID";"Region",#N/A,FALSE,"REGION";"Offgrid -2",#N/A,FALSE,"OFFGRID";"WTP",#N/A,FALSE,"WTP";"WTP -2",#N/A,FALSE,"WTP";"Project",#N/A,FALSE,"PROJECT";"Summary -2",#N/A,FALSE,"SUMMARY"}</definedName>
    <definedName name="___a129" hidden="1">{"Offgrid",#N/A,FALSE,"OFFGRID";"Region",#N/A,FALSE,"REGION";"Offgrid -2",#N/A,FALSE,"OFFGRID";"WTP",#N/A,FALSE,"WTP";"WTP -2",#N/A,FALSE,"WTP";"Project",#N/A,FALSE,"PROJECT";"Summary -2",#N/A,FALSE,"SUMMARY"}</definedName>
    <definedName name="___a130" localSheetId="33"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b3" localSheetId="33">#N/A</definedName>
    <definedName name="___B7" localSheetId="33">#N/A</definedName>
    <definedName name="___dao1">'[2]CT Thang Mo'!$B$189:$H$189</definedName>
    <definedName name="___dao2">'[2]CT Thang Mo'!$B$161:$H$161</definedName>
    <definedName name="___dap2">'[2]CT Thang Mo'!$B$162:$H$162</definedName>
    <definedName name="___day2">'[3]Chiet tinh dz35'!$H$3</definedName>
    <definedName name="___dbu2">'[2]CT Thang Mo'!$B$93:$F$93</definedName>
    <definedName name="___lst1">[4]Ref!$A$1:$A$4</definedName>
    <definedName name="___lst2">[4]Ref!$B$1:$B$4</definedName>
    <definedName name="___lst3">[4]Ref!$C$1:$C$4</definedName>
    <definedName name="___NPV1">'[5]1.0 Assumptions'!$G$26</definedName>
    <definedName name="___NPV10">'[5]1.0 Assumptions'!$P$26</definedName>
    <definedName name="___NPV2">'[5]1.0 Assumptions'!$H$27</definedName>
    <definedName name="___NPV3">'[5]1.0 Assumptions'!$I$26</definedName>
    <definedName name="___NPV9">'[5]1.0 Assumptions'!$O$26</definedName>
    <definedName name="___vc1">'[2]CT Thang Mo'!$B$34:$H$34</definedName>
    <definedName name="___vc2">'[2]CT Thang Mo'!$B$35:$H$35</definedName>
    <definedName name="___vc3">'[2]CT Thang Mo'!$B$36:$H$36</definedName>
    <definedName name="__a129" localSheetId="33"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33"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a2" localSheetId="33" hidden="1">{"'Sheet1'!$L$16"}</definedName>
    <definedName name="__a2" hidden="1">{"'Sheet1'!$L$16"}</definedName>
    <definedName name="__a3" localSheetId="33" hidden="1">{"'Sheet1'!$L$16"}</definedName>
    <definedName name="__a3" hidden="1">{"'Sheet1'!$L$16"}</definedName>
    <definedName name="__b3" localSheetId="33">#N/A</definedName>
    <definedName name="__B7" localSheetId="33">#N/A</definedName>
    <definedName name="__BIA4" localSheetId="33" hidden="1">{"'Sheet1'!$L$16"}</definedName>
    <definedName name="__BIA4" hidden="1">{"'Sheet1'!$L$16"}</definedName>
    <definedName name="__BOT10">"Botón de opción 10"</definedName>
    <definedName name="__BOT9">"Botón de opción 9"</definedName>
    <definedName name="__CON1" localSheetId="33">#REF!</definedName>
    <definedName name="__CON2" localSheetId="33">#REF!</definedName>
    <definedName name="__cpd1" localSheetId="33">#REF!</definedName>
    <definedName name="__cpd2" localSheetId="33">#REF!</definedName>
    <definedName name="__d1500" localSheetId="33" hidden="1">{"'Sheet1'!$L$16"}</definedName>
    <definedName name="__d1500" hidden="1">{"'Sheet1'!$L$16"}</definedName>
    <definedName name="__dao1">'[2]CT Thang Mo'!$B$189:$H$189</definedName>
    <definedName name="__dao2">'[2]CT Thang Mo'!$B$161:$H$161</definedName>
    <definedName name="__dap2">'[2]CT Thang Mo'!$B$162:$H$162</definedName>
    <definedName name="__day2">'[3]Chiet tinh dz35'!$H$3</definedName>
    <definedName name="__dbu2">'[2]CT Thang Mo'!$B$93:$F$93</definedName>
    <definedName name="__ddn400" localSheetId="33">#REF!</definedName>
    <definedName name="__ddn600" localSheetId="33">#REF!</definedName>
    <definedName name="__EXC1" localSheetId="33">#REF!</definedName>
    <definedName name="__EXC2" localSheetId="33">#REF!</definedName>
    <definedName name="__fff2" hidden="1">{"'Sheet1'!$L$16"}</definedName>
    <definedName name="__FIL2" localSheetId="33">#REF!</definedName>
    <definedName name="__Goi8" localSheetId="33" hidden="1">{"'Sheet1'!$L$16"}</definedName>
    <definedName name="__Goi8" hidden="1">{"'Sheet1'!$L$16"}</definedName>
    <definedName name="__h1" localSheetId="33" hidden="1">{"'Sheet1'!$L$16"}</definedName>
    <definedName name="__h1" hidden="1">{"'Sheet1'!$L$16"}</definedName>
    <definedName name="__hsm2">1.1289</definedName>
    <definedName name="__HTD1" localSheetId="33">#REF!</definedName>
    <definedName name="__HTN1" localSheetId="33">#REF!</definedName>
    <definedName name="__hu1" hidden="1">{"'Sheet1'!$L$16"}</definedName>
    <definedName name="__hu2" hidden="1">{"'Sheet1'!$L$16"}</definedName>
    <definedName name="__hu5" hidden="1">{"'Sheet1'!$L$16"}</definedName>
    <definedName name="__hu6" hidden="1">{"'Sheet1'!$L$16"}</definedName>
    <definedName name="__IntlFixup" hidden="1">TRUE</definedName>
    <definedName name="__Lan1" localSheetId="33" hidden="1">{"'Sheet1'!$L$16"}</definedName>
    <definedName name="__Lan1" hidden="1">{"'Sheet1'!$L$16"}</definedName>
    <definedName name="__LAN3" localSheetId="33" hidden="1">{"'Sheet1'!$L$16"}</definedName>
    <definedName name="__LAN3" hidden="1">{"'Sheet1'!$L$16"}</definedName>
    <definedName name="__lap1" localSheetId="33">#REF!</definedName>
    <definedName name="__lap2" localSheetId="33">#REF!</definedName>
    <definedName name="__LCB1" localSheetId="33">#REF!</definedName>
    <definedName name="__ld2" hidden="1">{"'Sheet1'!$L$16"}</definedName>
    <definedName name="__lst1">[6]Ref!$A$1:$A$4</definedName>
    <definedName name="__lst2">[6]Ref!$B$1:$B$4</definedName>
    <definedName name="__lst3">[6]Ref!$C$1:$C$4</definedName>
    <definedName name="__MAC12" localSheetId="33">#REF!</definedName>
    <definedName name="__MAC46" localSheetId="33">#REF!</definedName>
    <definedName name="__NCL100" localSheetId="33">#REF!</definedName>
    <definedName name="__NCL200" localSheetId="33">#REF!</definedName>
    <definedName name="__NCL250" localSheetId="33">#REF!</definedName>
    <definedName name="__ne2" localSheetId="33">{"ÿÿÿÿÿ","DT cau tam Ha trinh 7.xls","DT cau tam Ha trinh 3.xls"}</definedName>
    <definedName name="__ne2">{"ÿÿÿÿÿ","DT cau tam Ha trinh 7.xls","DT cau tam Ha trinh 3.xls"}</definedName>
    <definedName name="__nin190" localSheetId="33">#REF!</definedName>
    <definedName name="__NO1" localSheetId="33">#REF!</definedName>
    <definedName name="__NPV1">'[5]1.0 Assumptions'!$G$26</definedName>
    <definedName name="__NPV10">'[5]1.0 Assumptions'!$P$26</definedName>
    <definedName name="__NPV2">'[5]1.0 Assumptions'!$H$27</definedName>
    <definedName name="__NPV3">'[5]1.0 Assumptions'!$I$26</definedName>
    <definedName name="__NPV9">'[5]1.0 Assumptions'!$O$26</definedName>
    <definedName name="__p01" hidden="1">{"'Sheet1'!$L$16"}</definedName>
    <definedName name="__PA3" localSheetId="33" hidden="1">{"'Sheet1'!$L$16"}</definedName>
    <definedName name="__PA3" hidden="1">{"'Sheet1'!$L$16"}</definedName>
    <definedName name="__pd10" localSheetId="33" hidden="1">{"'Summary'!$A$1:$J$46"}</definedName>
    <definedName name="__pd10" hidden="1">{"'Summary'!$A$1:$J$46"}</definedName>
    <definedName name="__PD11" localSheetId="33" hidden="1">{"'Summary'!$A$1:$J$46"}</definedName>
    <definedName name="__PD11" hidden="1">{"'Summary'!$A$1:$J$46"}</definedName>
    <definedName name="__Ph30" localSheetId="33">#REF!</definedName>
    <definedName name="__PXB80" localSheetId="33">#REF!</definedName>
    <definedName name="__pZ1" localSheetId="33">#REF!</definedName>
    <definedName name="__pZ2" localSheetId="33">#REF!</definedName>
    <definedName name="__pZ3" localSheetId="33">#REF!</definedName>
    <definedName name="__RFZ3" localSheetId="33">#REF!</definedName>
    <definedName name="__ro1" localSheetId="33">#REF!</definedName>
    <definedName name="__rp95" localSheetId="33">#REF!</definedName>
    <definedName name="__sc1" localSheetId="33">#REF!</definedName>
    <definedName name="__SC2" localSheetId="33">#REF!</definedName>
    <definedName name="__sc3" localSheetId="33">#REF!</definedName>
    <definedName name="__SD30" localSheetId="33" hidden="1">{"'Summary'!$A$1:$J$46"}</definedName>
    <definedName name="__SD30" hidden="1">{"'Summary'!$A$1:$J$46"}</definedName>
    <definedName name="__SHR1" localSheetId="33">#REF!</definedName>
    <definedName name="__SHR2" localSheetId="33">#REF!</definedName>
    <definedName name="__SN3" localSheetId="33">#REF!</definedName>
    <definedName name="__T7" localSheetId="33">{"Thuxm2.xls","Sheet1"}</definedName>
    <definedName name="__T7">{"Thuxm2.xls","Sheet1"}</definedName>
    <definedName name="__tax1" localSheetId="33">#REF!</definedName>
    <definedName name="__tax2" localSheetId="33">#REF!</definedName>
    <definedName name="__tax3" localSheetId="33">#REF!</definedName>
    <definedName name="__tax4" localSheetId="33">#REF!</definedName>
    <definedName name="__TB1" localSheetId="33">#REF!</definedName>
    <definedName name="__td1" localSheetId="33" hidden="1">{"'Sheet1'!$L$16"}</definedName>
    <definedName name="__td1" hidden="1">{"'Sheet1'!$L$16"}</definedName>
    <definedName name="__tg427" localSheetId="33">#REF!</definedName>
    <definedName name="__thu2" localSheetId="33">{"Thuxm2.xls","Sheet1"}</definedName>
    <definedName name="__thu2">{"Thuxm2.xls","Sheet1"}</definedName>
    <definedName name="__TL1" localSheetId="33">#REF!</definedName>
    <definedName name="__TL2" localSheetId="33">#REF!</definedName>
    <definedName name="__TL3" localSheetId="33">#REF!</definedName>
    <definedName name="__TLA120" localSheetId="33">#REF!</definedName>
    <definedName name="__TLA35" localSheetId="33">#REF!</definedName>
    <definedName name="__TLA50" localSheetId="33">#REF!</definedName>
    <definedName name="__TLA70" localSheetId="33">#REF!</definedName>
    <definedName name="__TLA95" localSheetId="33">#REF!</definedName>
    <definedName name="__TM2" localSheetId="33" hidden="1">{"'Sheet1'!$L$16"}</definedName>
    <definedName name="__TM2" hidden="1">{"'Sheet1'!$L$16"}</definedName>
    <definedName name="__tt3" localSheetId="33" hidden="1">{"'Sheet1'!$L$16"}</definedName>
    <definedName name="__tt3" hidden="1">{"'Sheet1'!$L$16"}</definedName>
    <definedName name="__TX1" localSheetId="33">#REF!</definedName>
    <definedName name="__tz593" localSheetId="33">#REF!</definedName>
    <definedName name="__vc1">'[2]CT Thang Mo'!$B$34:$H$34</definedName>
    <definedName name="__vc2">'[2]CT Thang Mo'!$B$35:$H$35</definedName>
    <definedName name="__vc3">'[2]CT Thang Mo'!$B$36:$H$36</definedName>
    <definedName name="__vl1" localSheetId="33">#REF!</definedName>
    <definedName name="__VL100" localSheetId="33">#REF!</definedName>
    <definedName name="__VL250" localSheetId="33">#REF!</definedName>
    <definedName name="__xb80" localSheetId="33">#REF!</definedName>
    <definedName name="__xlcn.WorksheetConnection_App_totalC3J41" hidden="1">#REF!</definedName>
    <definedName name="__xo1" localSheetId="33">#REF!</definedName>
    <definedName name="_02" localSheetId="33">#REF!</definedName>
    <definedName name="_1" localSheetId="33">#REF!</definedName>
    <definedName name="_1000A01" localSheetId="33">#N/A</definedName>
    <definedName name="_1BA2500" localSheetId="33">#REF!</definedName>
    <definedName name="_1BA3250" localSheetId="33">#REF!</definedName>
    <definedName name="_1BA400P" localSheetId="33">#REF!</definedName>
    <definedName name="_1CAP001" localSheetId="33">#REF!</definedName>
    <definedName name="_1DAU002" localSheetId="33">#REF!</definedName>
    <definedName name="_1DDAY03" localSheetId="33">#REF!</definedName>
    <definedName name="_1DDTT01" localSheetId="33">#REF!</definedName>
    <definedName name="_1FCO101" localSheetId="33">#REF!</definedName>
    <definedName name="_1GIA101" localSheetId="33">#REF!</definedName>
    <definedName name="_1LA1001" localSheetId="33">#REF!</definedName>
    <definedName name="_1MCCBO2" localSheetId="33">#REF!</definedName>
    <definedName name="_1PKCAP1" localSheetId="33">#REF!</definedName>
    <definedName name="_1PKTT01" localSheetId="33">#REF!</definedName>
    <definedName name="_1TCD101" localSheetId="33">#REF!</definedName>
    <definedName name="_1TCD201" localSheetId="33">#REF!</definedName>
    <definedName name="_1TD2001" localSheetId="33">#REF!</definedName>
    <definedName name="_1TIHT01" localSheetId="33">#REF!</definedName>
    <definedName name="_1TRU121" localSheetId="33">#REF!</definedName>
    <definedName name="_2" localSheetId="33">#REF!</definedName>
    <definedName name="_2BLA100" localSheetId="33">#REF!</definedName>
    <definedName name="_2DAL201" localSheetId="33">#REF!</definedName>
    <definedName name="_3BLXMD" localSheetId="33">#REF!</definedName>
    <definedName name="_3TU0609" localSheetId="33">#REF!</definedName>
    <definedName name="_40x4">5100</definedName>
    <definedName name="_4CNT240" localSheetId="33">#REF!</definedName>
    <definedName name="_4CTL240" localSheetId="33">#REF!</definedName>
    <definedName name="_4FCO100" localSheetId="33">#REF!</definedName>
    <definedName name="_4HDCTT4" localSheetId="33">#REF!</definedName>
    <definedName name="_4HNCTT4" localSheetId="33">#REF!</definedName>
    <definedName name="_4LBCO01" localSheetId="33">#REF!</definedName>
    <definedName name="_4OSLCTT" localSheetId="33">#REF!</definedName>
    <definedName name="_a129" localSheetId="33"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30" localSheetId="33"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4" localSheetId="33" hidden="1">{"'Sheet1'!$L$16"}</definedName>
    <definedName name="_A4" hidden="1">{"'Sheet1'!$L$16"}</definedName>
    <definedName name="_b3" localSheetId="33">#N/A</definedName>
    <definedName name="_B7" localSheetId="33">#N/A</definedName>
    <definedName name="_BEP1" localSheetId="33">#REF!</definedName>
    <definedName name="_BIA4" localSheetId="33" hidden="1">{"'Sheet1'!$L$16"}</definedName>
    <definedName name="_BIA4" hidden="1">{"'Sheet1'!$L$16"}</definedName>
    <definedName name="_BKE7">[7]bke7!$A$8:$J$500</definedName>
    <definedName name="_BOT10">"Botón de opción 10"</definedName>
    <definedName name="_BOT9">"Botón de opción 9"</definedName>
    <definedName name="_BTM150" localSheetId="33">#REF!</definedName>
    <definedName name="_BTM200" localSheetId="33">#REF!</definedName>
    <definedName name="_BTM50" localSheetId="33">#REF!</definedName>
    <definedName name="_Bút">'[8]B3.5.2.1 Dien giải CPĐT'!$M$12</definedName>
    <definedName name="_câu_hỏi">'[8]B3.5.2.1 Dien giải CPĐT'!$M$9</definedName>
    <definedName name="_CON1" localSheetId="33">#REF!</definedName>
    <definedName name="_CON2" localSheetId="33">#REF!</definedName>
    <definedName name="_cpd1" localSheetId="33">#REF!</definedName>
    <definedName name="_cpd2" localSheetId="33">#REF!</definedName>
    <definedName name="_dao1">'[9]CT Thang Mo'!$B$189:$H$189</definedName>
    <definedName name="_dao2">'[9]CT Thang Mo'!$B$161:$H$161</definedName>
    <definedName name="_dap2">'[9]CT Thang Mo'!$B$162:$H$162</definedName>
    <definedName name="_day2">'[10]Chiet tinh dz35'!$H$3</definedName>
    <definedName name="_dbu2">'[9]CT Thang Mo'!$B$93:$F$93</definedName>
    <definedName name="_ddn400" localSheetId="33">#REF!</definedName>
    <definedName name="_ddn600" localSheetId="33">#REF!</definedName>
    <definedName name="_Đĩa_DVD">'[8]B3.5.2.1 Dien giải CPĐT'!$M$11</definedName>
    <definedName name="_EXC1" localSheetId="33">#REF!</definedName>
    <definedName name="_EXC2" localSheetId="33">#REF!</definedName>
    <definedName name="_F1" localSheetId="33" hidden="1">{"'Sheet1'!$L$16"}</definedName>
    <definedName name="_F1" hidden="1">{"'Sheet1'!$L$16"}</definedName>
    <definedName name="_FIL2" localSheetId="33">#REF!</definedName>
    <definedName name="_Fill" localSheetId="33" hidden="1">#REF!</definedName>
    <definedName name="_Fill2" hidden="1">#REF!</definedName>
    <definedName name="_FillVal" hidden="1">#REF!</definedName>
    <definedName name="_xlnm._FilterDatabase" localSheetId="13" hidden="1">'DS tính năng'!$A$5:$D$49</definedName>
    <definedName name="_xlnm._FilterDatabase" localSheetId="16" hidden="1">Usecase!$A$3:$G$187</definedName>
    <definedName name="_xlnm._FilterDatabase" hidden="1">#REF!</definedName>
    <definedName name="_Giấy_A4">'[8]B3.5.2.1 Dien giải CPĐT'!$M$10</definedName>
    <definedName name="_GID1">'[7]LKVL-CK-HT-GD1'!$A$4</definedName>
    <definedName name="_Goi8" localSheetId="33" hidden="1">{"'Sheet1'!$L$16"}</definedName>
    <definedName name="_Goi8" hidden="1">{"'Sheet1'!$L$16"}</definedName>
    <definedName name="_h1" localSheetId="33" hidden="1">{"'Sheet1'!$L$16"}</definedName>
    <definedName name="_h1" hidden="1">{"'Sheet1'!$L$16"}</definedName>
    <definedName name="_H500866" localSheetId="33">#REF!</definedName>
    <definedName name="_học_viên">'[8]B3.5.2.1 Dien giải CPĐT'!$M$7</definedName>
    <definedName name="_học_viên_quản_trị">'[8]B3.5.2.1 Dien giải CPĐT'!$M$8</definedName>
    <definedName name="_hsm2">1.1289</definedName>
    <definedName name="_HTD1" localSheetId="33">#REF!</definedName>
    <definedName name="_HTN1" localSheetId="33">#REF!</definedName>
    <definedName name="_hu1" localSheetId="33" hidden="1">{"'Sheet1'!$L$16"}</definedName>
    <definedName name="_hu1" hidden="1">{"'Sheet1'!$L$16"}</definedName>
    <definedName name="_hu2" localSheetId="33" hidden="1">{"'Sheet1'!$L$16"}</definedName>
    <definedName name="_hu2" hidden="1">{"'Sheet1'!$L$16"}</definedName>
    <definedName name="_hu5" localSheetId="33" hidden="1">{"'Sheet1'!$L$16"}</definedName>
    <definedName name="_hu5" hidden="1">{"'Sheet1'!$L$16"}</definedName>
    <definedName name="_hu6" localSheetId="33" hidden="1">{"'Sheet1'!$L$16"}</definedName>
    <definedName name="_hu6" hidden="1">{"'Sheet1'!$L$16"}</definedName>
    <definedName name="_hu7" localSheetId="33" hidden="1">{"'Sheet1'!$L$16"}</definedName>
    <definedName name="_hu7" hidden="1">{"'Sheet1'!$L$16"}</definedName>
    <definedName name="_huy1" localSheetId="33" hidden="1">{"'Sheet1'!$L$16"}</definedName>
    <definedName name="_huy1" hidden="1">{"'Sheet1'!$L$16"}</definedName>
    <definedName name="_Key1" hidden="1">#REF!</definedName>
    <definedName name="_Key2" hidden="1">#REF!</definedName>
    <definedName name="_key3" hidden="1">#REF!</definedName>
    <definedName name="_kl1" localSheetId="33">#REF!</definedName>
    <definedName name="_Lan1" localSheetId="33">{"Thuxm2.xls","Sheet1"}</definedName>
    <definedName name="_Lan1">{"Thuxm2.xls","Sheet1"}</definedName>
    <definedName name="_LAN3" localSheetId="33" hidden="1">{"'Sheet1'!$L$16"}</definedName>
    <definedName name="_LAN3" hidden="1">{"'Sheet1'!$L$16"}</definedName>
    <definedName name="_lap1" localSheetId="33">#REF!</definedName>
    <definedName name="_lap2" localSheetId="33">#REF!</definedName>
    <definedName name="_LCB1" localSheetId="33">#REF!</definedName>
    <definedName name="_ld2" localSheetId="33" hidden="1">{"'Sheet1'!$L$16"}</definedName>
    <definedName name="_ld2" hidden="1">{"'Sheet1'!$L$16"}</definedName>
    <definedName name="_lst1">[1]Ref!$A$1:$A$4</definedName>
    <definedName name="_lst2">[1]Ref!$B$1:$B$4</definedName>
    <definedName name="_lst3">[1]Ref!$C$1:$C$4</definedName>
    <definedName name="_LX_Bac_Ninh" localSheetId="33">#REF!</definedName>
    <definedName name="_LX_Bac_Ninh_SAG" localSheetId="33">#REF!</definedName>
    <definedName name="_M1">[11]XL4Poppy!$C$4</definedName>
    <definedName name="_MAC12" localSheetId="33">#REF!</definedName>
    <definedName name="_MAC46" localSheetId="33">#REF!</definedName>
    <definedName name="_Máy_in_laser">'[8]B3.5.2.1 Dien giải CPĐT'!$M$14</definedName>
    <definedName name="_Máy_photocopy">'[8]B3.5.2.1 Dien giải CPĐT'!$M$15</definedName>
    <definedName name="_Máy_scan">'[8]B3.5.2.1 Dien giải CPĐT'!$M$17</definedName>
    <definedName name="_Máy_tính_để_bàn">'[8]B3.5.2.1 Dien giải CPĐT'!$M$13</definedName>
    <definedName name="_Máy_tính_xách_tay">'[8]B3.5.2.1 Dien giải CPĐT'!$M$16</definedName>
    <definedName name="_MCC3" localSheetId="33" hidden="1">{#N/A,#N/A,FALSE,"CCTV"}</definedName>
    <definedName name="_MCC3" hidden="1">{#N/A,#N/A,FALSE,"CCTV"}</definedName>
    <definedName name="_MEP2" localSheetId="33" hidden="1">{#N/A,#N/A,FALSE,"CCTV"}</definedName>
    <definedName name="_MEP2" hidden="1">{#N/A,#N/A,FALSE,"CCTV"}</definedName>
    <definedName name="_mh23">'[12]NC&amp;M'!$G$57</definedName>
    <definedName name="_mm11">[13]Main!$D$313</definedName>
    <definedName name="_mm12">[13]Main!$D$313</definedName>
    <definedName name="_mm13">[13]Main!$F$313</definedName>
    <definedName name="_mm14">[13]Main!$G$313</definedName>
    <definedName name="_mm15">[13]Main!$H$313</definedName>
    <definedName name="_mm3">[13]Main!$E$296</definedName>
    <definedName name="_mm4">[13]Main!$E$302</definedName>
    <definedName name="_mm5">[13]Main!$E$283</definedName>
    <definedName name="_mm6">[13]Main!$E$289</definedName>
    <definedName name="_nc46">[14]Giathanh1m3BT!$H$12</definedName>
    <definedName name="_NCL100" localSheetId="33">#REF!</definedName>
    <definedName name="_NCL200" localSheetId="33">#REF!</definedName>
    <definedName name="_NCL250" localSheetId="33">#REF!</definedName>
    <definedName name="_ncn4">'[12]NC&amp;M'!$H$15</definedName>
    <definedName name="_nct4">'[15]NC&amp;M'!$H$15</definedName>
    <definedName name="_ne2" localSheetId="33">{"ÿÿÿÿÿ","DT cau tam Ha trinh 7.xls","DT cau tam Ha trinh 3.xls"}</definedName>
    <definedName name="_ne2">{"ÿÿÿÿÿ","DT cau tam Ha trinh 7.xls","DT cau tam Ha trinh 3.xls"}</definedName>
    <definedName name="_nh1">[13]Main!$F$220</definedName>
    <definedName name="_nh2">[13]Main!$F$221</definedName>
    <definedName name="_nh3">[13]Main!$F$222</definedName>
    <definedName name="_nh4">[13]Main!$F$223</definedName>
    <definedName name="_nh5">[13]Main!$F$224</definedName>
    <definedName name="_nh6">[13]Main!$F$225</definedName>
    <definedName name="_nh7">[13]Main!$F$226</definedName>
    <definedName name="_nin190" localSheetId="33">#REF!</definedName>
    <definedName name="_NO1" localSheetId="33">#REF!</definedName>
    <definedName name="_NPV1">'[5]1.0 Assumptions'!$G$26</definedName>
    <definedName name="_NPV10">'[5]1.0 Assumptions'!$P$26</definedName>
    <definedName name="_NPV2">'[5]1.0 Assumptions'!$H$27</definedName>
    <definedName name="_NPV3">'[5]1.0 Assumptions'!$I$26</definedName>
    <definedName name="_NPV9">'[5]1.0 Assumptions'!$O$26</definedName>
    <definedName name="_NSO2" localSheetId="33" hidden="1">{"'Sheet1'!$L$16"}</definedName>
    <definedName name="_NSO2" hidden="1">{"'Sheet1'!$L$16"}</definedName>
    <definedName name="_NSO3" localSheetId="33" hidden="1">{"'Sheet1'!$L$16"}</definedName>
    <definedName name="_NSO3" hidden="1">{"'Sheet1'!$L$16"}</definedName>
    <definedName name="_Order1" hidden="1">255</definedName>
    <definedName name="_Order2" hidden="1">255</definedName>
    <definedName name="_p" localSheetId="33">#REF!</definedName>
    <definedName name="_p01" hidden="1">{"'Sheet1'!$L$16"}</definedName>
    <definedName name="_PA3" localSheetId="33" hidden="1">{"'Sheet1'!$L$16"}</definedName>
    <definedName name="_PA3" hidden="1">{"'Sheet1'!$L$16"}</definedName>
    <definedName name="_pa4" localSheetId="33" hidden="1">{"'Sheet1'!$L$16"}</definedName>
    <definedName name="_pa4" hidden="1">{"'Sheet1'!$L$16"}</definedName>
    <definedName name="_Parse_Out" hidden="1">[16]Quantity!#REF!</definedName>
    <definedName name="_pbn1">[13]Main!$F$116</definedName>
    <definedName name="_pbn2">[13]Main!$F$117</definedName>
    <definedName name="_pbn3">[13]Main!$F$118</definedName>
    <definedName name="_pd10" localSheetId="33" hidden="1">{"'Summary'!$A$1:$J$46"}</definedName>
    <definedName name="_pd10" hidden="1">{"'Summary'!$A$1:$J$46"}</definedName>
    <definedName name="_PD11" localSheetId="33" hidden="1">{"'Summary'!$A$1:$J$46"}</definedName>
    <definedName name="_PD11" hidden="1">{"'Summary'!$A$1:$J$46"}</definedName>
    <definedName name="_Ph30" localSheetId="33">#REF!</definedName>
    <definedName name="_PXB80" localSheetId="33">#REF!</definedName>
    <definedName name="_pZ1" localSheetId="33">#REF!</definedName>
    <definedName name="_pZ2" localSheetId="33">#REF!</definedName>
    <definedName name="_pZ3" localSheetId="33">#REF!</definedName>
    <definedName name="_QLO7" hidden="1">#REF!</definedName>
    <definedName name="_Rd1">[17]TinhToan!$F$86</definedName>
    <definedName name="_RFZ3" localSheetId="33">#REF!</definedName>
    <definedName name="_rng3600">'[18]3600 Matrix'!$A$5:$K$33</definedName>
    <definedName name="_ro1" localSheetId="33">#REF!</definedName>
    <definedName name="_rp95" localSheetId="33">#REF!</definedName>
    <definedName name="_sat10" localSheetId="33">#REF!</definedName>
    <definedName name="_sat12" localSheetId="33">#REF!</definedName>
    <definedName name="_sat14" localSheetId="33">#REF!</definedName>
    <definedName name="_sat16" localSheetId="33">#REF!</definedName>
    <definedName name="_sat20" localSheetId="33">#REF!</definedName>
    <definedName name="_sat8" localSheetId="33">#REF!</definedName>
    <definedName name="_sc1" localSheetId="33">#REF!</definedName>
    <definedName name="_SC2" localSheetId="33">#REF!</definedName>
    <definedName name="_sc3" localSheetId="33">#REF!</definedName>
    <definedName name="_SCL4" localSheetId="33" hidden="1">{"'Sheet1'!$L$16"}</definedName>
    <definedName name="_SCL4" hidden="1">{"'Sheet1'!$L$16"}</definedName>
    <definedName name="_SD30" localSheetId="33" hidden="1">{"'Summary'!$A$1:$J$46"}</definedName>
    <definedName name="_SD30" hidden="1">{"'Summary'!$A$1:$J$46"}</definedName>
    <definedName name="_SHR1" localSheetId="33">#REF!</definedName>
    <definedName name="_SHR2" localSheetId="33">#REF!</definedName>
    <definedName name="_SN3" localSheetId="33">#REF!</definedName>
    <definedName name="_Sort" hidden="1">#REF!</definedName>
    <definedName name="_Sortmoi" hidden="1">#REF!</definedName>
    <definedName name="_st3002">[19]LANGUAGE!$B$63</definedName>
    <definedName name="_st3018">[19]LANGUAGE!$B$77</definedName>
    <definedName name="_st3032">[19]LANGUAGE!$B$89</definedName>
    <definedName name="_T01" hidden="1">#REF!</definedName>
    <definedName name="_T10" localSheetId="33" hidden="1">{"'Sheet1'!$L$16"}</definedName>
    <definedName name="_T10" hidden="1">{"'Sheet1'!$L$16"}</definedName>
    <definedName name="_t2">[20]XL4Poppy!$C$4</definedName>
    <definedName name="_t5">[20]XL4Poppy!$B$1:$B$16</definedName>
    <definedName name="_t6">[20]XL4Poppy!$A$15</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m1">[21]XL4Poppy!$C$31</definedName>
    <definedName name="_tax1" localSheetId="33">#REF!</definedName>
    <definedName name="_tax2" localSheetId="33">#REF!</definedName>
    <definedName name="_tax3" localSheetId="33">#REF!</definedName>
    <definedName name="_tax4" localSheetId="33">#REF!</definedName>
    <definedName name="_TB1" localSheetId="33">#REF!</definedName>
    <definedName name="_tct3">[22]gVL!$Q$23</definedName>
    <definedName name="_tct5">[23]gVL!$N$19</definedName>
    <definedName name="_tg427" localSheetId="33">#REF!</definedName>
    <definedName name="_thu2" localSheetId="33">{"Thuxm2.xls","Sheet1"}</definedName>
    <definedName name="_thu2">{"Thuxm2.xls","Sheet1"}</definedName>
    <definedName name="_TL1" localSheetId="33">#REF!</definedName>
    <definedName name="_TL2" localSheetId="33">#REF!</definedName>
    <definedName name="_TL3" localSheetId="33">#REF!</definedName>
    <definedName name="_TLA120" localSheetId="33">#REF!</definedName>
    <definedName name="_TLA35" localSheetId="33">#REF!</definedName>
    <definedName name="_TLA50" localSheetId="33">#REF!</definedName>
    <definedName name="_TLA70" localSheetId="33">#REF!</definedName>
    <definedName name="_TLA95" localSheetId="33">#REF!</definedName>
    <definedName name="_TM2" localSheetId="33" hidden="1">{"'Sheet1'!$L$16"}</definedName>
    <definedName name="_TM2" hidden="1">{"'Sheet1'!$L$16"}</definedName>
    <definedName name="_tt1">[13]Main!$F$105</definedName>
    <definedName name="_tt2">[13]Main!$F$113</definedName>
    <definedName name="_tt3" localSheetId="33" hidden="1">{"'Sheet1'!$L$16"}</definedName>
    <definedName name="_tt3" hidden="1">{"'Sheet1'!$L$16"}</definedName>
    <definedName name="_TX1" localSheetId="33">#REF!</definedName>
    <definedName name="_tz593" localSheetId="33">#REF!</definedName>
    <definedName name="_uc">'[8]B3.5.2.1 Dien giải CPĐT'!$M$5</definedName>
    <definedName name="_uc_đào_tạo">'[8]B3.5.2.1 Dien giải CPĐT'!$M$6</definedName>
    <definedName name="_v5" localSheetId="33" hidden="1">{"'Sheet1'!$L$16"}</definedName>
    <definedName name="_v5" hidden="1">{"'Sheet1'!$L$16"}</definedName>
    <definedName name="_vc1">'[9]CT Thang Mo'!$B$34:$H$34</definedName>
    <definedName name="_vc2">'[9]CT Thang Mo'!$B$35:$H$35</definedName>
    <definedName name="_vc3">'[9]CT Thang Mo'!$B$36:$H$36</definedName>
    <definedName name="_vl1" localSheetId="33">#REF!</definedName>
    <definedName name="_VL100" localSheetId="33">#REF!</definedName>
    <definedName name="_VL200" localSheetId="33">#REF!</definedName>
    <definedName name="_VL250" localSheetId="33">#REF!</definedName>
    <definedName name="_xb80" localSheetId="33">#REF!</definedName>
    <definedName name="_xo1" localSheetId="33">#REF!</definedName>
    <definedName name="â" localSheetId="33" hidden="1">{"'Sheet1'!$L$16"}</definedName>
    <definedName name="â" hidden="1">{"'Sheet1'!$L$16"}</definedName>
    <definedName name="ằ" localSheetId="33" hidden="1">{"'Sheet1'!$L$16"}</definedName>
    <definedName name="ằ" hidden="1">{"'Sheet1'!$L$16"}</definedName>
    <definedName name="A01_" localSheetId="33">#N/A</definedName>
    <definedName name="A01AC" localSheetId="33">#N/A</definedName>
    <definedName name="A01CAT" localSheetId="33">#N/A</definedName>
    <definedName name="A01CODE" localSheetId="33">#N/A</definedName>
    <definedName name="A01DATA" localSheetId="33">#N/A</definedName>
    <definedName name="A01MI" localSheetId="33">#N/A</definedName>
    <definedName name="A01TO" localSheetId="33">#N/A</definedName>
    <definedName name="a129_xoa" localSheetId="33" hidden="1">{"Offgrid",#N/A,FALSE,"OFFGRID";"Region",#N/A,FALSE,"REGION";"Offgrid -2",#N/A,FALSE,"OFFGRID";"WTP",#N/A,FALSE,"WTP";"WTP -2",#N/A,FALSE,"WTP";"Project",#N/A,FALSE,"PROJECT";"Summary -2",#N/A,FALSE,"SUMMARY"}</definedName>
    <definedName name="a129_xoa" hidden="1">{"Offgrid",#N/A,FALSE,"OFFGRID";"Region",#N/A,FALSE,"REGION";"Offgrid -2",#N/A,FALSE,"OFFGRID";"WTP",#N/A,FALSE,"WTP";"WTP -2",#N/A,FALSE,"WTP";"Project",#N/A,FALSE,"PROJECT";"Summary -2",#N/A,FALSE,"SUMMARY"}</definedName>
    <definedName name="a129_xoaxoa" localSheetId="33" hidden="1">{"Offgrid",#N/A,FALSE,"OFFGRID";"Region",#N/A,FALSE,"REGION";"Offgrid -2",#N/A,FALSE,"OFFGRID";"WTP",#N/A,FALSE,"WTP";"WTP -2",#N/A,FALSE,"WTP";"Project",#N/A,FALSE,"PROJECT";"Summary -2",#N/A,FALSE,"SUMMARY"}</definedName>
    <definedName name="a129_xoaxoa" hidden="1">{"Offgrid",#N/A,FALSE,"OFFGRID";"Region",#N/A,FALSE,"REGION";"Offgrid -2",#N/A,FALSE,"OFFGRID";"WTP",#N/A,FALSE,"WTP";"WTP -2",#N/A,FALSE,"WTP";"Project",#N/A,FALSE,"PROJECT";"Summary -2",#N/A,FALSE,"SUMMARY"}</definedName>
    <definedName name="a130_xoa" localSheetId="33" hidden="1">{"Offgrid",#N/A,FALSE,"OFFGRID";"Region",#N/A,FALSE,"REGION";"Offgrid -2",#N/A,FALSE,"OFFGRID";"WTP",#N/A,FALSE,"WTP";"WTP -2",#N/A,FALSE,"WTP";"Project",#N/A,FALSE,"PROJECT";"Summary -2",#N/A,FALSE,"SUMMARY"}</definedName>
    <definedName name="a130_xoa" hidden="1">{"Offgrid",#N/A,FALSE,"OFFGRID";"Region",#N/A,FALSE,"REGION";"Offgrid -2",#N/A,FALSE,"OFFGRID";"WTP",#N/A,FALSE,"WTP";"WTP -2",#N/A,FALSE,"WTP";"Project",#N/A,FALSE,"PROJECT";"Summary -2",#N/A,FALSE,"SUMMARY"}</definedName>
    <definedName name="a130_xoaxoa" localSheetId="33" hidden="1">{"Offgrid",#N/A,FALSE,"OFFGRID";"Region",#N/A,FALSE,"REGION";"Offgrid -2",#N/A,FALSE,"OFFGRID";"WTP",#N/A,FALSE,"WTP";"WTP -2",#N/A,FALSE,"WTP";"Project",#N/A,FALSE,"PROJECT";"Summary -2",#N/A,FALSE,"SUMMARY"}</definedName>
    <definedName name="a130_xoaxoa" hidden="1">{"Offgrid",#N/A,FALSE,"OFFGRID";"Region",#N/A,FALSE,"REGION";"Offgrid -2",#N/A,FALSE,"OFFGRID";"WTP",#N/A,FALSE,"WTP";"WTP -2",#N/A,FALSE,"WTP";"Project",#N/A,FALSE,"PROJECT";"Summary -2",#N/A,FALSE,"SUMMARY"}</definedName>
    <definedName name="a1moi" localSheetId="33" hidden="1">{"'Sheet1'!$L$16"}</definedName>
    <definedName name="a1moi" hidden="1">{"'Sheet1'!$L$16"}</definedName>
    <definedName name="a277Print_Titles" localSheetId="33">#REF!</definedName>
    <definedName name="A35_" localSheetId="33">#REF!</definedName>
    <definedName name="A50_" localSheetId="33">#REF!</definedName>
    <definedName name="A6N2">[24]A6!$A$3:$F$13</definedName>
    <definedName name="A6N3">[25]A6!$A$1:$G$22</definedName>
    <definedName name="A70_" localSheetId="33">#REF!</definedName>
    <definedName name="A95_" localSheetId="33">#REF!</definedName>
    <definedName name="AA" localSheetId="33">#REF!</definedName>
    <definedName name="aaaaaaaaa" localSheetId="33" hidden="1">{"'Sheet1'!$L$16"}</definedName>
    <definedName name="aaaaaaaaa" hidden="1">{"'Sheet1'!$L$16"}</definedName>
    <definedName name="aavavavav" localSheetId="33" hidden="1">{#N/A,#N/A,FALSE,"Chi tiÆt"}</definedName>
    <definedName name="aavavavav" hidden="1">{#N/A,#N/A,FALSE,"Chi tiÆt"}</definedName>
    <definedName name="abcbakca" localSheetId="33" hidden="1">{"'Sheet1'!$L$16"}</definedName>
    <definedName name="abcbakca" hidden="1">{"'Sheet1'!$L$16"}</definedName>
    <definedName name="abcd">'[26]Tonghop theo Vendor'!$H$10</definedName>
    <definedName name="AC120_" localSheetId="33">#REF!</definedName>
    <definedName name="AC35_" localSheetId="33">#REF!</definedName>
    <definedName name="AC50_" localSheetId="33">#REF!</definedName>
    <definedName name="AC70_" localSheetId="33">#REF!</definedName>
    <definedName name="AC95_" localSheetId="33">#REF!</definedName>
    <definedName name="acb">[27]gvl!$N$38</definedName>
    <definedName name="Access">[28]Validation!$E$2:$E$223</definedName>
    <definedName name="AccessCircuit">[28]Validation!$C$2:$C$29</definedName>
    <definedName name="AccessDatabase" hidden="1">"C:\My Documents\LeBinh\Xls\VP Cong ty\FORM.mdb"</definedName>
    <definedName name="ActiveDirectoryPMBuild">[29]ActiveDirectory!$E$65</definedName>
    <definedName name="ActiveDirectoryPMDeploy">[29]ActiveDirectory!$F$65</definedName>
    <definedName name="ActiveDirectoryPMEnvision">[29]ActiveDirectory!$C$65</definedName>
    <definedName name="ActiveDirectoryPMPlan">[29]ActiveDirectory!$D$65</definedName>
    <definedName name="ActiveDirectoryQABuild">[29]ActiveDirectory!$E$66</definedName>
    <definedName name="ActiveDirectoryQADeploy">[29]ActiveDirectory!$F$66</definedName>
    <definedName name="ActiveDirectoryQAEnvision">[29]ActiveDirectory!$C$66</definedName>
    <definedName name="ActiveDirectoryQAPlan">[29]ActiveDirectory!$D$66</definedName>
    <definedName name="ADAY" localSheetId="33">#REF!</definedName>
    <definedName name="ADComplexity">[29]CustomerProfile!$B$180</definedName>
    <definedName name="ADDeploy">[29]ActiveDirectory!$F$2</definedName>
    <definedName name="ADDevStabil">[29]ActiveDirectory!$E$2</definedName>
    <definedName name="Additional_Services">[30]Controls!$G$4:$G$8</definedName>
    <definedName name="ADEnv">[29]ActiveDirectory!$C$2</definedName>
    <definedName name="adfdghfgjghkhjkjhljkl" localSheetId="33" hidden="1">{"'Sheet1'!$L$16"}</definedName>
    <definedName name="adfdghfgjghkhjkjhljkl" hidden="1">{"'Sheet1'!$L$16"}</definedName>
    <definedName name="adfgdfhgdf" hidden="1">#REF!</definedName>
    <definedName name="adfgfgdfg" hidden="1">#REF!</definedName>
    <definedName name="ADPlan">[29]ActiveDirectory!$D$2</definedName>
    <definedName name="ADScopeIncluded">[29]StartPage!$D$13</definedName>
    <definedName name="ADSL_Ứng_cứu">95000</definedName>
    <definedName name="âDXAdaD" hidden="1">#REF!</definedName>
    <definedName name="aegwhg.gk" localSheetId="33" hidden="1">{"Offgrid",#N/A,FALSE,"OFFGRID";"Region",#N/A,FALSE,"REGION";"Offgrid -2",#N/A,FALSE,"OFFGRID";"WTP",#N/A,FALSE,"WTP";"WTP -2",#N/A,FALSE,"WTP";"Project",#N/A,FALSE,"PROJECT";"Summary -2",#N/A,FALSE,"SUMMARY"}</definedName>
    <definedName name="aegwhg.gk" hidden="1">{"Offgrid",#N/A,FALSE,"OFFGRID";"Region",#N/A,FALSE,"REGION";"Offgrid -2",#N/A,FALSE,"OFFGRID";"WTP",#N/A,FALSE,"WTP";"WTP -2",#N/A,FALSE,"WTP";"Project",#N/A,FALSE,"PROJECT";"Summary -2",#N/A,FALSE,"SUMMARY"}</definedName>
    <definedName name="aetg.hgrs" localSheetId="33" hidden="1">{"Offgrid",#N/A,FALSE,"OFFGRID";"Region",#N/A,FALSE,"REGION";"Offgrid -2",#N/A,FALSE,"OFFGRID";"WTP",#N/A,FALSE,"WTP";"WTP -2",#N/A,FALSE,"WTP";"Project",#N/A,FALSE,"PROJECT";"Summary -2",#N/A,FALSE,"SUMMARY"}</definedName>
    <definedName name="aetg.hgrs" hidden="1">{"Offgrid",#N/A,FALSE,"OFFGRID";"Region",#N/A,FALSE,"REGION";"Offgrid -2",#N/A,FALSE,"OFFGRID";"WTP",#N/A,FALSE,"WTP";"WTP -2",#N/A,FALSE,"WTP";"Project",#N/A,FALSE,"PROJECT";"Summary -2",#N/A,FALSE,"SUMMARY"}</definedName>
    <definedName name="âétggâgqgêágghe" localSheetId="33" hidden="1">{#N/A,#N/A,FALSE,"Chi tiÆt"}</definedName>
    <definedName name="âétggâgqgêágghe" hidden="1">{#N/A,#N/A,FALSE,"Chi tiÆt"}</definedName>
    <definedName name="âfA" localSheetId="33" hidden="1">{"'Sheet1'!$L$16"}</definedName>
    <definedName name="âfA" hidden="1">{"'Sheet1'!$L$16"}</definedName>
    <definedName name="afasfsagfas" localSheetId="33" hidden="1">{#N/A,#N/A,FALSE,"Chi tiÆt"}</definedName>
    <definedName name="afasfsagfas" hidden="1">{#N/A,#N/A,FALSE,"Chi tiÆt"}</definedName>
    <definedName name="ăg" localSheetId="33" hidden="1">{"'Sheet1'!$L$16"}</definedName>
    <definedName name="ăg" hidden="1">{"'Sheet1'!$L$16"}</definedName>
    <definedName name="àgdfgfdgdf" hidden="1">#REF!</definedName>
    <definedName name="AgentName" localSheetId="33">#REF!</definedName>
    <definedName name="àgfdgfdf" hidden="1">#REF!</definedName>
    <definedName name="ẩgg" localSheetId="33" hidden="1">{"'Sheet1'!$L$16"}</definedName>
    <definedName name="ẩgg" hidden="1">{"'Sheet1'!$L$16"}</definedName>
    <definedName name="ầgga" localSheetId="33" hidden="1">{"'Sheet1'!$L$16"}</definedName>
    <definedName name="ầgga" hidden="1">{"'Sheet1'!$L$16"}</definedName>
    <definedName name="aí6" localSheetId="33">#REF!</definedName>
    <definedName name="All_Item" localSheetId="33">#REF!</definedName>
    <definedName name="ALocalCoef" localSheetId="33">#REF!</definedName>
    <definedName name="Alpha">[31]BANGTRA!$C$122:$C$133</definedName>
    <definedName name="ALPIN" localSheetId="33">#N/A</definedName>
    <definedName name="ALPJYOU" localSheetId="33">#N/A</definedName>
    <definedName name="ALPTOI" localSheetId="33">#N/A</definedName>
    <definedName name="amoi" localSheetId="33" hidden="1">{"'Sheet1'!$L$16"}</definedName>
    <definedName name="amoi" hidden="1">{"'Sheet1'!$L$16"}</definedName>
    <definedName name="an">[32]Main!$F$228</definedName>
    <definedName name="Analysis_Rate">'[33]Dinh muc PM'!$D$17</definedName>
    <definedName name="anpha" localSheetId="33">#REF!</definedName>
    <definedName name="anscount" hidden="1">1</definedName>
    <definedName name="Antoan" localSheetId="33" hidden="1">{"'Sheet1'!$L$16"}</definedName>
    <definedName name="Antoan" hidden="1">{"'Sheet1'!$L$16"}</definedName>
    <definedName name="AoBok" localSheetId="33">#REF!</definedName>
    <definedName name="AppStateAndRepackage">[29]CustomerProfile!$B$27</definedName>
    <definedName name="Aps">[34]PEDESB!$D$543</definedName>
    <definedName name="AS2DocOpenMode" hidden="1">"AS2DocumentEdit"</definedName>
    <definedName name="asdffgggh" localSheetId="33" hidden="1">{"'Sheet1'!$L$16"}</definedName>
    <definedName name="asdffgggh" hidden="1">{"'Sheet1'!$L$16"}</definedName>
    <definedName name="ASellCoef" localSheetId="33">#REF!</definedName>
    <definedName name="asf" localSheetId="33" hidden="1">{"'Sheet1'!$L$16"}</definedName>
    <definedName name="asf" hidden="1">{"'Sheet1'!$L$16"}</definedName>
    <definedName name="ASP" localSheetId="33">#REF!</definedName>
    <definedName name="ATGT" localSheetId="33" hidden="1">{"'Sheet1'!$L$16"}</definedName>
    <definedName name="ATGT" hidden="1">{"'Sheet1'!$L$16"}</definedName>
    <definedName name="ATRAM" localSheetId="33">#REF!</definedName>
    <definedName name="AU" localSheetId="33" hidden="1">{"'Sheet1'!$L$16"}</definedName>
    <definedName name="AU" hidden="1">{"'Sheet1'!$L$16"}</definedName>
    <definedName name="avavgveqvaq" localSheetId="33" hidden="1">{"Offgrid",#N/A,FALSE,"OFFGRID";"Region",#N/A,FALSE,"REGION";"Offgrid -2",#N/A,FALSE,"OFFGRID";"WTP",#N/A,FALSE,"WTP";"WTP -2",#N/A,FALSE,"WTP";"Project",#N/A,FALSE,"PROJECT";"Summary -2",#N/A,FALSE,"SUMMARY"}</definedName>
    <definedName name="avavgveqvaq" hidden="1">{"Offgrid",#N/A,FALSE,"OFFGRID";"Region",#N/A,FALSE,"REGION";"Offgrid -2",#N/A,FALSE,"OFFGRID";"WTP",#N/A,FALSE,"WTP";"WTP -2",#N/A,FALSE,"WTP";"Project",#N/A,FALSE,"PROJECT";"Summary -2",#N/A,FALSE,"SUMMARY"}</definedName>
    <definedName name="b_1" localSheetId="33">#REF!</definedName>
    <definedName name="b_2" localSheetId="33">#REF!</definedName>
    <definedName name="b_3" localSheetId="33">#REF!</definedName>
    <definedName name="B_tinh" localSheetId="33">#REF!</definedName>
    <definedName name="B_VND">0.05</definedName>
    <definedName name="B_YEN">0.1</definedName>
    <definedName name="B6Apha" localSheetId="33">#REF!</definedName>
    <definedName name="B6beta" localSheetId="33">#REF!</definedName>
    <definedName name="B6d" localSheetId="33">#REF!</definedName>
    <definedName name="B6phi" localSheetId="33">#REF!</definedName>
    <definedName name="B7Csau" localSheetId="33">#REF!</definedName>
    <definedName name="B7dset" localSheetId="33">#REF!</definedName>
    <definedName name="B7R" localSheetId="33">#REF!</definedName>
    <definedName name="ba">"7/7/7"</definedName>
    <definedName name="Bai_ducdam_coc" localSheetId="33">#REF!</definedName>
    <definedName name="ban_dan" localSheetId="33">#REF!</definedName>
    <definedName name="Bang_cly" localSheetId="33">#REF!</definedName>
    <definedName name="Bang_CVC" localSheetId="33">#REF!</definedName>
    <definedName name="bang_gia" localSheetId="33">#REF!</definedName>
    <definedName name="Bang_travl" localSheetId="33">#REF!</definedName>
    <definedName name="Bang7_THKL_HCM" localSheetId="33" hidden="1">{"'Sheet1'!$L$16"}</definedName>
    <definedName name="Bang7_THKL_HCM" hidden="1">{"'Sheet1'!$L$16"}</definedName>
    <definedName name="Bangfs" localSheetId="33">#REF!</definedName>
    <definedName name="BangGia" localSheetId="33">#REF!</definedName>
    <definedName name="Bangtienluong" localSheetId="33">#REF!</definedName>
    <definedName name="banQL" localSheetId="33" hidden="1">{"'Sheet1'!$L$16"}</definedName>
    <definedName name="banQL" hidden="1">{"'Sheet1'!$L$16"}</definedName>
    <definedName name="Bao" localSheetId="33" hidden="1">{#N/A,#N/A,FALSE,"Chi tiÆt"}</definedName>
    <definedName name="Bao" hidden="1">{#N/A,#N/A,FALSE,"Chi tiÆt"}</definedName>
    <definedName name="BAOGIATHANG">[35]BAOGIATHANG!$B$3:$E$119</definedName>
    <definedName name="Bar">[36]B_B!$B$65:$J$66</definedName>
    <definedName name="BasicRemediation">[29]CustomerProfile!$B$25</definedName>
    <definedName name="BB" localSheetId="33">#REF!</definedName>
    <definedName name="BBAN" localSheetId="33">#REF!</definedName>
    <definedName name="bbb" localSheetId="33" hidden="1">{"'Sheet1'!$L$16"}</definedName>
    <definedName name="bbb" hidden="1">{"'Sheet1'!$L$16"}</definedName>
    <definedName name="bbbbbbbb">[7]XL4Poppy!$C$4</definedName>
    <definedName name="bbbbbbbbb">[7]XL4Poppy!$C$31</definedName>
    <definedName name="bc">[13]Main!$F$208</definedName>
    <definedName name="bd">[22]gVL!$Q$15</definedName>
    <definedName name="BDAY" localSheetId="33">#REF!</definedName>
    <definedName name="bdd">1.5</definedName>
    <definedName name="Be_duc_dam" localSheetId="33">#REF!</definedName>
    <definedName name="beff">[37]PEDESB!$D$113</definedName>
    <definedName name="Bep" localSheetId="33">#REF!</definedName>
    <definedName name="beta">20</definedName>
    <definedName name="BetongM150">'[38]chiet tinh'!$B$18:$D$23,'[38]chiet tinh'!$F$18:$F$23</definedName>
    <definedName name="BetongM200">'[38]chiet tinh'!$B$35:$D$39,'[38]chiet tinh'!$F$35:$F$39</definedName>
    <definedName name="BetongM50">'[38]chiet tinh'!$B$6:$D$8,'[38]chiet tinh'!$F$6:$F$8</definedName>
    <definedName name="BF1_" localSheetId="33">#REF!</definedName>
    <definedName name="BF2_" localSheetId="33">#REF!</definedName>
    <definedName name="BF3_" localSheetId="33">#REF!</definedName>
    <definedName name="BFBS" localSheetId="33">#REF!</definedName>
    <definedName name="BFES" localSheetId="33">#REF!</definedName>
    <definedName name="BFS" localSheetId="33">#REF!</definedName>
    <definedName name="BH">[39]btra!$D$49:$D$57</definedName>
    <definedName name="BHXH" localSheetId="33" hidden="1">{"'Sheet1'!$L$16"}</definedName>
    <definedName name="BHXH" hidden="1">{"'Sheet1'!$L$16"}</definedName>
    <definedName name="bia" localSheetId="33">#REF!</definedName>
    <definedName name="bia1BCKS" localSheetId="33">{"Book1","Tong du toan cap quang Gia lam.xls"}</definedName>
    <definedName name="bia1BCKS">{"Book1","Tong du toan cap quang Gia lam.xls"}</definedName>
    <definedName name="BizTalkAdapter">[29]CustomerProfile!$B$86</definedName>
    <definedName name="BizTalkAdapterComplexityScore">[29]CustomerProfile!$B$288</definedName>
    <definedName name="BizTalkBAMParts">[29]CustomerProfile!$B$90</definedName>
    <definedName name="BizTalkBAMProf">[29]CustomerProfile!$B$77</definedName>
    <definedName name="BizTalkBizRuleComplexity">[29]CustomerProfile!$B$283</definedName>
    <definedName name="BizTalkComplexity">[29]CustomerProfile!$B$298</definedName>
    <definedName name="BizTalkDepl">[29]BizTalk!$F$2</definedName>
    <definedName name="BizTalkDevStabil">[29]BizTalk!$E$2</definedName>
    <definedName name="BizTalkEnv">[29]BizTalk!$C$2</definedName>
    <definedName name="BizTalkFuncComplexityScore">[29]CustomerProfile!$B$287</definedName>
    <definedName name="BizTalkFuncComponents">[29]CustomerProfile!$B$89</definedName>
    <definedName name="BizTalkLookupPointComplexity">[29]CustomerProfile!$B$284</definedName>
    <definedName name="BizTalkMaps">[29]CustomerProfile!$B$82</definedName>
    <definedName name="BizTalkMapsComplex">[29]CustomerProfile!$B$84</definedName>
    <definedName name="BizTalkMapsMed">[29]CustomerProfile!$B$83</definedName>
    <definedName name="BizTalkNETComplexityScore">[29]CustomerProfile!$B$285</definedName>
    <definedName name="BizTalkNETComponents">[29]CustomerProfile!$B$85</definedName>
    <definedName name="BizTalkNumLookups">[29]CustomerProfile!$B$73</definedName>
    <definedName name="BizTalkNumPortsRec">[29]CustomerProfile!$B$70</definedName>
    <definedName name="BizTalkNumPortsSend">[29]CustomerProfile!$B$69</definedName>
    <definedName name="BizTalkNumPortsSpec">[29]CustomerProfile!$B$71</definedName>
    <definedName name="BizTalkNumRules">[29]CustomerProfile!$B$72</definedName>
    <definedName name="BizTalkPipeComplexityScore">[29]CustomerProfile!$B$286</definedName>
    <definedName name="BizTalkPipeComponents">[29]CustomerProfile!$B$88</definedName>
    <definedName name="BizTalkPlan">[29]BizTalk!$D$2</definedName>
    <definedName name="BizTalkPMBuild">[29]BizTalk!$E$68</definedName>
    <definedName name="BizTalkPMDeploy">[29]BizTalk!$F$68</definedName>
    <definedName name="BizTalkPMEnvision">[29]BizTalk!$C$68</definedName>
    <definedName name="BizTalkPMPlan">[29]BizTalk!$D$68</definedName>
    <definedName name="BizTalkPortComplexity">[29]CustomerProfile!$B$282</definedName>
    <definedName name="BizTalkProc">[29]CustomerProfile!$B$74</definedName>
    <definedName name="BizTalkProcComplex">[29]CustomerProfile!$B$76</definedName>
    <definedName name="BizTalkProcMed">[29]CustomerProfile!$B$75</definedName>
    <definedName name="BizTalkQABuild">[29]BizTalk!$E$69</definedName>
    <definedName name="BizTalkQADeploy">[29]BizTalk!$F$69</definedName>
    <definedName name="BizTalkQAEnvision">[29]BizTalk!$C$69</definedName>
    <definedName name="BizTalkQAPlan">[29]BizTalk!$D$69</definedName>
    <definedName name="BizTalkSchema">[29]CustomerProfile!$B$78</definedName>
    <definedName name="BizTalkSchemaComplex">[29]CustomerProfile!$B$80</definedName>
    <definedName name="BizTalkSchemaFlat">[29]CustomerProfile!$B$81</definedName>
    <definedName name="BizTalkSchemaMed">[29]CustomerProfile!$B$79</definedName>
    <definedName name="BizTalkScopeIncluded">[29]StartPage!$D$21</definedName>
    <definedName name="BizTalkSSO">[29]CustomerProfile!$B$91</definedName>
    <definedName name="bk_dis">80%</definedName>
    <definedName name="blang" localSheetId="33">#REF!</definedName>
    <definedName name="blc">[40]DTHH!$H$32</definedName>
    <definedName name="BLDG">[41]LEGEND!$D$8</definedName>
    <definedName name="blkh" localSheetId="33">#REF!</definedName>
    <definedName name="blkh1" localSheetId="33">#REF!</definedName>
    <definedName name="blong" localSheetId="33">#REF!</definedName>
    <definedName name="BMNV">[42]Sheet2!$E$8+[42]Sheet2!$A$5</definedName>
    <definedName name="boa">[43]gvl!$N$17</definedName>
    <definedName name="booo" localSheetId="33" hidden="1">{"'Summary'!$A$1:$J$46"}</definedName>
    <definedName name="booo" hidden="1">{"'Summary'!$A$1:$J$46"}</definedName>
    <definedName name="BOQ" localSheetId="33">#REF!</definedName>
    <definedName name="bosung" localSheetId="33" hidden="1">{"'Sheet1'!$L$16"}</definedName>
    <definedName name="bosung" hidden="1">{"'Sheet1'!$L$16"}</definedName>
    <definedName name="boxes" localSheetId="33">#REF!</definedName>
    <definedName name="bs">[13]Main!$B$74</definedName>
    <definedName name="bson" localSheetId="33">#REF!</definedName>
    <definedName name="BT" localSheetId="33">#REF!</definedName>
    <definedName name="BT_CT_Mong_Mo_Tru_Cau" localSheetId="33">#REF!</definedName>
    <definedName name="btai">[44]gvl!$Q$63</definedName>
    <definedName name="btham" localSheetId="33">#REF!</definedName>
    <definedName name="btl" localSheetId="33" hidden="1">{"'Sheet1'!$L$16"}</definedName>
    <definedName name="btl" hidden="1">{"'Sheet1'!$L$16"}</definedName>
    <definedName name="BTN_CPDD_tuoi_nhua_lot" localSheetId="33">#REF!</definedName>
    <definedName name="BTRAM" localSheetId="33">#REF!</definedName>
    <definedName name="bùc" localSheetId="33">{"Book1","Dt tonghop.xls"}</definedName>
    <definedName name="bùc">{"Book1","Dt tonghop.xls"}</definedName>
    <definedName name="Bulongma">8700</definedName>
    <definedName name="BUTTOAN" localSheetId="33">#REF!</definedName>
    <definedName name="BUTTOAN1" localSheetId="33">#REF!</definedName>
    <definedName name="Button_1">"FORM_Bao_cao_cong_no_List"</definedName>
    <definedName name="button_area_1" localSheetId="33">#REF!</definedName>
    <definedName name="BVCISUMMARY" localSheetId="33">#REF!</definedName>
    <definedName name="C.1.1..Phat_tuyen" localSheetId="33">#REF!</definedName>
    <definedName name="C.1.10..VC_Thu_cong_CG" localSheetId="33">#REF!</definedName>
    <definedName name="C.1.2..Chat_cay_thu_cong" localSheetId="33">#REF!</definedName>
    <definedName name="C.1.3..Chat_cay_may" localSheetId="33">#REF!</definedName>
    <definedName name="C.1.4..Dao_goc_cay" localSheetId="33">#REF!</definedName>
    <definedName name="C.1.5..Lam_duong_tam" localSheetId="33">#REF!</definedName>
    <definedName name="C.1.6..Lam_cau_tam" localSheetId="33">#REF!</definedName>
    <definedName name="C.1.7..Rai_da_chong_lun" localSheetId="33">#REF!</definedName>
    <definedName name="C.1.8..Lam_kho_tam" localSheetId="33">#REF!</definedName>
    <definedName name="C.1.8..San_mat_bang" localSheetId="33">#REF!</definedName>
    <definedName name="C.2.1..VC_Thu_cong" localSheetId="33">#REF!</definedName>
    <definedName name="C.2.2..VC_T_cong_CG" localSheetId="33">#REF!</definedName>
    <definedName name="C.2.3..Boc_do" localSheetId="33">#REF!</definedName>
    <definedName name="C.3.1..Dao_dat_mong_cot" localSheetId="33">#REF!</definedName>
    <definedName name="C.3.2..Dao_dat_de_dap" localSheetId="33">#REF!</definedName>
    <definedName name="C.3.3..Dap_dat_mong" localSheetId="33">#REF!</definedName>
    <definedName name="C.3.4..Dao_dap_TDia" localSheetId="33">#REF!</definedName>
    <definedName name="C.3.5..Dap_bo_bao" localSheetId="33">#REF!</definedName>
    <definedName name="C.3.6..Bom_tat_nuoc" localSheetId="33">#REF!</definedName>
    <definedName name="C.3.7..Dao_bun" localSheetId="33">#REF!</definedName>
    <definedName name="C.3.8..Dap_cat_CT" localSheetId="33">#REF!</definedName>
    <definedName name="C.3.9..Dao_pha_da" localSheetId="33">#REF!</definedName>
    <definedName name="C.4.1.Cot_thep" localSheetId="33">#REF!</definedName>
    <definedName name="C.4.2..Van_khuon" localSheetId="33">#REF!</definedName>
    <definedName name="C.4.3..Be_tong" localSheetId="33">#REF!</definedName>
    <definedName name="C.4.4..Lap_BT_D.San" localSheetId="33">#REF!</definedName>
    <definedName name="C.4.5..Xay_da_hoc" localSheetId="33">#REF!</definedName>
    <definedName name="C.4.6..Dong_coc" localSheetId="33">#REF!</definedName>
    <definedName name="C.4.7..Quet_Bi_tum" localSheetId="33">#REF!</definedName>
    <definedName name="C.5.1..Lap_cot_thep" localSheetId="33">#REF!</definedName>
    <definedName name="C.5.2..Lap_cot_BT" localSheetId="33">#REF!</definedName>
    <definedName name="C.5.3..Lap_dat_xa" localSheetId="33">#REF!</definedName>
    <definedName name="C.5.4..Lap_tiep_dia" localSheetId="33">#REF!</definedName>
    <definedName name="C.5.5..Son_sat_thep" localSheetId="33">#REF!</definedName>
    <definedName name="C.6.1..Lap_su_dung" localSheetId="33">#REF!</definedName>
    <definedName name="C.6.2..Lap_su_CS" localSheetId="33">#REF!</definedName>
    <definedName name="C.6.3..Su_chuoi_do" localSheetId="33">#REF!</definedName>
    <definedName name="C.6.4..Su_chuoi_neo" localSheetId="33">#REF!</definedName>
    <definedName name="C.6.5..Lap_phu_kien" localSheetId="33">#REF!</definedName>
    <definedName name="C.6.6..Ep_noi_day" localSheetId="33">#REF!</definedName>
    <definedName name="C.6.7..KD_vuot_CN" localSheetId="33">#REF!</definedName>
    <definedName name="C.6.8..Rai_cang_day" localSheetId="33">#REF!</definedName>
    <definedName name="C.6.9..Cap_quang" localSheetId="33">#REF!</definedName>
    <definedName name="C_" localSheetId="33">#REF!</definedName>
    <definedName name="C_VND">0.03</definedName>
    <definedName name="C_YEN">0.1</definedName>
    <definedName name="C2.7" localSheetId="33">#REF!</definedName>
    <definedName name="C3.0" localSheetId="33">#REF!</definedName>
    <definedName name="C3.5" localSheetId="33">#REF!</definedName>
    <definedName name="C3.7" localSheetId="33">#REF!</definedName>
    <definedName name="C4.0" localSheetId="33">#REF!</definedName>
    <definedName name="Cable" hidden="1">{"'Sheet1'!$L$16"}</definedName>
    <definedName name="CABLE2">'[45]MTO REV.0'!$A$1:$Q$570</definedName>
    <definedName name="CACAU">298161</definedName>
    <definedName name="CaiDat" localSheetId="7">#REF!</definedName>
    <definedName name="CaiDat" localSheetId="33">#REF!</definedName>
    <definedName name="CaiDatTong" localSheetId="7">#REF!</definedName>
    <definedName name="CaiDatTong" localSheetId="33">#REF!</definedName>
    <definedName name="CaiDatVAT" localSheetId="7">#REF!</definedName>
    <definedName name="CaiDatVAT" localSheetId="33">#REF!</definedName>
    <definedName name="CAMAY">[46]CaMay!$B$2:$E$8</definedName>
    <definedName name="CanCuDiaPhuong">'[47]Param (I)'!$B$126:$B$128</definedName>
    <definedName name="cap" localSheetId="33">#N/A</definedName>
    <definedName name="CAP_DIEN_AP">'[48]DLC DIEN AP'!$B$5:$F$9</definedName>
    <definedName name="cap_DUL_va_TC" localSheetId="33">#REF!</definedName>
    <definedName name="cap0.7" localSheetId="33">#REF!</definedName>
    <definedName name="capequip_price_erosion">'[5]1.0 Assumptions'!$D$81</definedName>
    <definedName name="CARL" localSheetId="33" hidden="1">{#N/A,#N/A,FALSE,"CCTV"}</definedName>
    <definedName name="CARL" hidden="1">{#N/A,#N/A,FALSE,"CCTV"}</definedName>
    <definedName name="CARL1" localSheetId="33" hidden="1">{#N/A,#N/A,FALSE,"CCTV"}</definedName>
    <definedName name="CARL1" hidden="1">{#N/A,#N/A,FALSE,"CCTV"}</definedName>
    <definedName name="CARL2" localSheetId="33" hidden="1">{#N/A,#N/A,FALSE,"CCTV"}</definedName>
    <definedName name="CARL2" hidden="1">{#N/A,#N/A,FALSE,"CCTV"}</definedName>
    <definedName name="Category_All" localSheetId="33">#REF!</definedName>
    <definedName name="CATIN" localSheetId="33">#N/A</definedName>
    <definedName name="CATJYOU" localSheetId="33">#N/A</definedName>
    <definedName name="CATREC" localSheetId="33">#N/A</definedName>
    <definedName name="CATSYU" localSheetId="33">#N/A</definedName>
    <definedName name="Caunho" localSheetId="33">#REF!</definedName>
    <definedName name="caunho1" localSheetId="33">ErrorHandler_1</definedName>
    <definedName name="cccccccccccc">[7]XL4Poppy!$C$9</definedName>
    <definedName name="ccd">[13]Main!$F$49</definedName>
    <definedName name="cd" hidden="1">#REF!</definedName>
    <definedName name="CDADD">'[48]SL dau tien'!$F$7</definedName>
    <definedName name="CDAI" localSheetId="33">#REF!</definedName>
    <definedName name="CDAY" localSheetId="33">#REF!</definedName>
    <definedName name="CDB" localSheetId="33">#REF!</definedName>
    <definedName name="cdc">[49]p1L_l_21m!$A$1:$G$1*1000+1030-100</definedName>
    <definedName name="CDD" localSheetId="33">#REF!</definedName>
    <definedName name="cddd1p">'[7]TONG HOP VL-NC'!$C$3</definedName>
    <definedName name="CDDD1PHA" localSheetId="33">#REF!</definedName>
    <definedName name="cddd3p">'[7]TONG HOP VL-NC'!$C$2</definedName>
    <definedName name="CDDD3PHA" localSheetId="33">#REF!</definedName>
    <definedName name="cdn" localSheetId="33">#REF!</definedName>
    <definedName name="celltips_area" localSheetId="33">#REF!</definedName>
    <definedName name="CELPNT" localSheetId="33">#REF!</definedName>
    <definedName name="CELPNT2" localSheetId="33">#REF!</definedName>
    <definedName name="cg" hidden="1">{"'Sheet1'!$L$16"}</definedName>
    <definedName name="CH" localSheetId="33">#REF!</definedName>
    <definedName name="Chang">'[50]Dinh nghia'!$A$3:$B$14</definedName>
    <definedName name="channel_size">'[5]1.0 Assumptions'!$D$29</definedName>
    <definedName name="Chi_tieát_phi" localSheetId="33">#REF!</definedName>
    <definedName name="chietchai2" localSheetId="33" hidden="1">{"'Sheet1'!$L$16"}</definedName>
    <definedName name="chietchai2" hidden="1">{"'Sheet1'!$L$16"}</definedName>
    <definedName name="chilk" localSheetId="33" hidden="1">{"'Sheet1'!$L$16"}</definedName>
    <definedName name="chilk" hidden="1">{"'Sheet1'!$L$16"}</definedName>
    <definedName name="chitiet3" localSheetId="33" hidden="1">{"'Sheet1'!$L$16"}</definedName>
    <definedName name="chitiet3" hidden="1">{"'Sheet1'!$L$16"}</definedName>
    <definedName name="chitietbgiang2" localSheetId="33" hidden="1">{"'Sheet1'!$L$16"}</definedName>
    <definedName name="chitietbgiang2" hidden="1">{"'Sheet1'!$L$16"}</definedName>
    <definedName name="chl" localSheetId="33" hidden="1">{"'Sheet1'!$L$16"}</definedName>
    <definedName name="chl" hidden="1">{"'Sheet1'!$L$16"}</definedName>
    <definedName name="Chuc_nang_moi">'[51]Tham chiếu list'!$A$2:$A$14</definedName>
    <definedName name="Chuc_nang_moi2">'[52]Tham chiếu list2'!$A$2:$A$14</definedName>
    <definedName name="chuc1" localSheetId="33">#REF!</definedName>
    <definedName name="chung">66</definedName>
    <definedName name="chuyen" localSheetId="33" hidden="1">{"'Sheet1'!$L$16"}</definedName>
    <definedName name="chuyen" hidden="1">{"'Sheet1'!$L$16"}</definedName>
    <definedName name="chuyengia1">[53]rate_TT18!$H$4</definedName>
    <definedName name="CK" localSheetId="33">#REF!</definedName>
    <definedName name="CL" localSheetId="33">#REF!</definedName>
    <definedName name="CLIENT">[41]LEGEND!$D$6</definedName>
    <definedName name="ClusterComplexity">[29]CustomerProfile!$B$183</definedName>
    <definedName name="CLVC">[54]CHITIET!$D$3</definedName>
    <definedName name="clvc1">[7]chitiet!$D$3</definedName>
    <definedName name="CLVC3">0.1</definedName>
    <definedName name="CLVC35" localSheetId="33">#REF!</definedName>
    <definedName name="CLVCTB" localSheetId="33">#REF!</definedName>
    <definedName name="CLVL" localSheetId="33">#REF!</definedName>
    <definedName name="CLyTC">[55]ThongSo!$C$11</definedName>
    <definedName name="cm" localSheetId="33" hidden="1">{"'Sheet1'!$L$16"}</definedName>
    <definedName name="cm" hidden="1">{"'Sheet1'!$L$16"}</definedName>
    <definedName name="CN3p">'[7]TONGKE3p '!$X$295</definedName>
    <definedName name="Co" localSheetId="33">#REF!</definedName>
    <definedName name="coc">[23]gVL!$N$25</definedName>
    <definedName name="Coc_BTCT" localSheetId="33">#REF!</definedName>
    <definedName name="COCUOIKY" localSheetId="33">#REF!</definedName>
    <definedName name="Code" hidden="1">#REF!</definedName>
    <definedName name="code_price">[56]code_price!$A$4:$C$101</definedName>
    <definedName name="Coding_Rate">'[33]Dinh muc PM'!$F$17</definedName>
    <definedName name="Cöï_ly_vaän_chuyeãn" localSheetId="33">#REF!</definedName>
    <definedName name="CÖÏ_LY_VAÄN_CHUYEÅN" localSheetId="33">#REF!</definedName>
    <definedName name="com_pup">[57]Policy!$C$9</definedName>
    <definedName name="com_reup">[57]Policy!$D$9</definedName>
    <definedName name="Comm" localSheetId="33">BlankMacro1</definedName>
    <definedName name="CommentCRP">"Texte 1"</definedName>
    <definedName name="ComplexityBizRules">[29]CustomerProfile!$B$212</definedName>
    <definedName name="CON_EQP_COS" localSheetId="33">#REF!</definedName>
    <definedName name="CON_EQP_COST" localSheetId="33">#REF!</definedName>
    <definedName name="con_l1">[58]Phuluc_rate_CG!$E$6</definedName>
    <definedName name="con_l2">[58]Phuluc_rate_CG!$E$7</definedName>
    <definedName name="con_l3">[58]Phuluc_rate_CG!$E$8</definedName>
    <definedName name="con_L4">[58]Phuluc_rate_CG!$E$9</definedName>
    <definedName name="CONC25" localSheetId="33">#REF!</definedName>
    <definedName name="CONC30" localSheetId="33">#REF!</definedName>
    <definedName name="CONCS25" localSheetId="33">#REF!</definedName>
    <definedName name="CONCS30" localSheetId="33">#REF!</definedName>
    <definedName name="Cong_HM_DTCT" localSheetId="33">#REF!</definedName>
    <definedName name="Cong_M_DTCT" localSheetId="33">#REF!</definedName>
    <definedName name="Cong_NC_DTCT" localSheetId="33">#REF!</definedName>
    <definedName name="Cong_VL_DTCT" localSheetId="33">#REF!</definedName>
    <definedName name="congGT" localSheetId="33" hidden="1">{"'Sheet1'!$L$16"}</definedName>
    <definedName name="congGT" hidden="1">{"'Sheet1'!$L$16"}</definedName>
    <definedName name="CONGPA1" hidden="1">{"'Sheet1'!$L$16"}</definedName>
    <definedName name="CONGTIEN" localSheetId="33">#REF!</definedName>
    <definedName name="CongVattu" localSheetId="33">#REF!</definedName>
    <definedName name="CONST_EQ" localSheetId="33">#REF!</definedName>
    <definedName name="Content1" localSheetId="33">ErrorHandler_1</definedName>
    <definedName name="Corp_tax">[59]Inputs!$E$45:$X$45</definedName>
    <definedName name="CoS">[28]Validation!$G$2:$G$47</definedName>
    <definedName name="COST.020" hidden="1">#REF!</definedName>
    <definedName name="COST.030" hidden="1">#REF!</definedName>
    <definedName name="COST.040" hidden="1">#REF!</definedName>
    <definedName name="COST.050" hidden="1">#REF!</definedName>
    <definedName name="COST.060" hidden="1">#REF!</definedName>
    <definedName name="COST.070" hidden="1">#REF!</definedName>
    <definedName name="COST.080" hidden="1">#REF!</definedName>
    <definedName name="COST.100" hidden="1">#REF!</definedName>
    <definedName name="COST.110" hidden="1">#REF!</definedName>
    <definedName name="COST.120" hidden="1">#REF!</definedName>
    <definedName name="COST.130" hidden="1">#REF!</definedName>
    <definedName name="COST.140" hidden="1">#REF!</definedName>
    <definedName name="COST.150" hidden="1">#REF!</definedName>
    <definedName name="COST.210" hidden="1">#REF!</definedName>
    <definedName name="COST.220" hidden="1">#REF!</definedName>
    <definedName name="COST.230" hidden="1">#REF!</definedName>
    <definedName name="COST.240" hidden="1">#REF!</definedName>
    <definedName name="COST.270" hidden="1">#REF!</definedName>
    <definedName name="COST.280" hidden="1">#REF!</definedName>
    <definedName name="COST.300" hidden="1">#REF!</definedName>
    <definedName name="COST.320" hidden="1">#REF!</definedName>
    <definedName name="COST.330" hidden="1">#REF!</definedName>
    <definedName name="COST.350" hidden="1">#REF!</definedName>
    <definedName name="COST.360" hidden="1">#REF!</definedName>
    <definedName name="COST.370" hidden="1">#REF!</definedName>
    <definedName name="COST.380" hidden="1">#REF!</definedName>
    <definedName name="COST.400" hidden="1">#REF!</definedName>
    <definedName name="COST290" hidden="1">#REF!</definedName>
    <definedName name="Cot_thep">[7]Du_lieu!$C$19</definedName>
    <definedName name="Cotsatma">9726</definedName>
    <definedName name="Cotthepma">9726</definedName>
    <definedName name="COTTUVAN_6">3</definedName>
    <definedName name="cotycap" localSheetId="33" hidden="1">{"'Sheet1'!$L$16"}</definedName>
    <definedName name="cotycap" hidden="1">{"'Sheet1'!$L$16"}</definedName>
    <definedName name="Countries">[28]Validation!$A$2:$A$301</definedName>
    <definedName name="couxlkd" localSheetId="33">#REF!</definedName>
    <definedName name="couxlkh" localSheetId="33">#REF!</definedName>
    <definedName name="couxlktnl" localSheetId="33">#REF!</definedName>
    <definedName name="couxlkttv" localSheetId="33">#REF!</definedName>
    <definedName name="couxlpxsx" localSheetId="33">#REF!</definedName>
    <definedName name="couxltc" localSheetId="33">#REF!</definedName>
    <definedName name="COVER" localSheetId="33">#REF!</definedName>
    <definedName name="CP" hidden="1">#REF!</definedName>
    <definedName name="CPC" localSheetId="33">#REF!</definedName>
    <definedName name="CPChung">'[60]Tong du toan'!$J$6</definedName>
    <definedName name="cpd">[22]gVL!$Q$20</definedName>
    <definedName name="cpdd">[61]gVL!$P$14</definedName>
    <definedName name="cpdd1" localSheetId="33">#REF!</definedName>
    <definedName name="cpdd2">[61]gVL!$P$19</definedName>
    <definedName name="CPDP">[62]Tonghop!$I$27</definedName>
    <definedName name="cplhsmt" localSheetId="33">#N/A</definedName>
    <definedName name="CPQLDA">[62]Tonghop!$I$8</definedName>
    <definedName name="cptdhsmt" localSheetId="33">#N/A</definedName>
    <definedName name="cptdtdt" localSheetId="33">#N/A</definedName>
    <definedName name="cptdtkkt" localSheetId="33">#N/A</definedName>
    <definedName name="CPTT_NO_TAX">[62]Tonghop!$G$7</definedName>
    <definedName name="CPTVXDCT">[62]Tonghop!$I$10</definedName>
    <definedName name="CPU_ratio">70%</definedName>
    <definedName name="CPVC100" localSheetId="33">#REF!</definedName>
    <definedName name="CPVC1KM">'[7]TH VL, NC, DDHT Thanhphuoc'!$J$19</definedName>
    <definedName name="CPVC35" localSheetId="33">#REF!</definedName>
    <definedName name="cr">[13]Main!$E$11</definedName>
    <definedName name="CRD" localSheetId="33">#REF!</definedName>
    <definedName name="CriticalApps">[29]CustomerProfile!$B$26</definedName>
    <definedName name="CRITINST" localSheetId="33">#REF!</definedName>
    <definedName name="CRITPURC" localSheetId="33">#REF!</definedName>
    <definedName name="CRS" localSheetId="33">#REF!</definedName>
    <definedName name="CS" localSheetId="33">#REF!</definedName>
    <definedName name="CS_10" localSheetId="33">#REF!</definedName>
    <definedName name="CS_100" localSheetId="33">#REF!</definedName>
    <definedName name="CS_10S" localSheetId="33">#REF!</definedName>
    <definedName name="CS_120" localSheetId="33">#REF!</definedName>
    <definedName name="CS_140" localSheetId="33">#REF!</definedName>
    <definedName name="CS_160" localSheetId="33">#REF!</definedName>
    <definedName name="CS_20" localSheetId="33">#REF!</definedName>
    <definedName name="CS_30" localSheetId="33">#REF!</definedName>
    <definedName name="CS_40" localSheetId="33">#REF!</definedName>
    <definedName name="CS_40S" localSheetId="33">#REF!</definedName>
    <definedName name="CS_5S" localSheetId="33">#REF!</definedName>
    <definedName name="CS_60" localSheetId="33">#REF!</definedName>
    <definedName name="CS_80" localSheetId="33">#REF!</definedName>
    <definedName name="CS_80S" localSheetId="33">#REF!</definedName>
    <definedName name="CS_STD" localSheetId="33">#REF!</definedName>
    <definedName name="CS_XS" localSheetId="33">#REF!</definedName>
    <definedName name="CS_XXS" localSheetId="33">#REF!</definedName>
    <definedName name="CSau" localSheetId="33">#REF!</definedName>
    <definedName name="csd3p" localSheetId="33">#REF!</definedName>
    <definedName name="csddg1p" localSheetId="33">#REF!</definedName>
    <definedName name="csddt1p" localSheetId="33">#REF!</definedName>
    <definedName name="csht3p" localSheetId="33">#REF!</definedName>
    <definedName name="CT" localSheetId="33">#REF!</definedName>
    <definedName name="CT3.2">[63]gVL!$N$15</definedName>
    <definedName name="ctbb" localSheetId="33">#REF!</definedName>
    <definedName name="ctbbt" localSheetId="33" hidden="1">{"'Sheet1'!$L$16"}</definedName>
    <definedName name="ctbbt" hidden="1">{"'Sheet1'!$L$16"}</definedName>
    <definedName name="CTCT1" localSheetId="33" hidden="1">{"'Sheet1'!$L$16"}</definedName>
    <definedName name="CTCT1" hidden="1">{"'Sheet1'!$L$16"}</definedName>
    <definedName name="ctdn9697" localSheetId="33">#REF!</definedName>
    <definedName name="CTH" localSheetId="33">#REF!</definedName>
    <definedName name="ctiep" localSheetId="33">#REF!</definedName>
    <definedName name="CTIET" localSheetId="33">#REF!</definedName>
    <definedName name="ctieu" localSheetId="33" hidden="1">{"'Sheet1'!$L$16"}</definedName>
    <definedName name="ctieu" hidden="1">{"'Sheet1'!$L$16"}</definedName>
    <definedName name="CTieu_H" localSheetId="33">#REF!</definedName>
    <definedName name="CTieuXB" localSheetId="33">#REF!</definedName>
    <definedName name="CTL" localSheetId="33">#REF!</definedName>
    <definedName name="ctmai" localSheetId="33">#REF!</definedName>
    <definedName name="ctong" localSheetId="33">#REF!</definedName>
    <definedName name="CTPhi">'[64]Cau hinh'!$C$123</definedName>
    <definedName name="CTRAM" localSheetId="33">#REF!</definedName>
    <definedName name="ctre" localSheetId="33">#REF!</definedName>
    <definedName name="CTsu" hidden="1">{"'Sheet1'!$L$16"}</definedName>
    <definedName name="ctt">[13]Eng!$E$478</definedName>
    <definedName name="cu_ly_1">[65]tra_vat_lieu!$A$219:$A$319</definedName>
    <definedName name="cung" localSheetId="33" hidden="1">{"'Sheet1'!$L$16"}</definedName>
    <definedName name="cung" hidden="1">{"'Sheet1'!$L$16"}</definedName>
    <definedName name="cuoc_vc" localSheetId="33">#REF!</definedName>
    <definedName name="Cuoc_vc_1">[65]tra_vat_lieu!$B$219:$G$319</definedName>
    <definedName name="cuoc_vc1" localSheetId="33">#REF!</definedName>
    <definedName name="cuond" localSheetId="33">#REF!</definedName>
    <definedName name="cuong" localSheetId="33">{"Thuxm2.xls","Sheet1"}</definedName>
    <definedName name="cuong">{"Thuxm2.xls","Sheet1"}</definedName>
    <definedName name="CURRENCY" localSheetId="33">#REF!</definedName>
    <definedName name="CurrencyName" localSheetId="33">#REF!</definedName>
    <definedName name="currentcurrencysymbolform">[66]PART_DISCOUNT!$D$1</definedName>
    <definedName name="CustomerName" localSheetId="33">#REF!</definedName>
    <definedName name="Customers">[30]Controls!$B$4:$B$36</definedName>
    <definedName name="cut" localSheetId="33">{"Thuxm2.xls","Sheet1"}</definedName>
    <definedName name="cut">{"Thuxm2.xls","Sheet1"}</definedName>
    <definedName name="cx" localSheetId="33">#REF!</definedName>
    <definedName name="Đ" hidden="1">#REF!</definedName>
    <definedName name="D_30">MATCH("D+30 *EU*",'[30]BBA Repair Price (ASB)'!$A$12:$Y$12,0)</definedName>
    <definedName name="D_60">MATCH("D+60 *EU*",'[30]BBA Repair Price (ASB)'!$A$12:$Y$12,0)</definedName>
    <definedName name="D_7101A_B" localSheetId="33">#REF!</definedName>
    <definedName name="D_90">MATCH("D+90 *EU*",'[30]BBA Repair Price (ASB)'!$A$12:$Y$12,0)</definedName>
    <definedName name="D_Gia">'[7]DON GIA'!$A$3:$F$240</definedName>
    <definedName name="D_giavt">'[67]Dgia vat tu'!$A$5:$F$226</definedName>
    <definedName name="D_kien">[68]DG!$G$2</definedName>
    <definedName name="D4.0">[69]A6_MAY!$C$10</definedName>
    <definedName name="da">[70]XL4Poppy!$C$27</definedName>
    <definedName name="dac">[70]XL4Poppy!$C$4</definedName>
    <definedName name="DAD" hidden="1">#REF!</definedName>
    <definedName name="dam">78000</definedName>
    <definedName name="dan">[71]XL4Poppy!$C$4</definedName>
    <definedName name="daodapong" localSheetId="33" hidden="1">{"'Sheet1'!$L$16"}</definedName>
    <definedName name="daodapong" hidden="1">{"'Sheet1'!$L$16"}</definedName>
    <definedName name="Daodat">[72]Daodat!$C$13:$Q$50</definedName>
    <definedName name="daotd">'[9]CT Thang Mo'!$B$323:$H$323</definedName>
    <definedName name="dap">'[9]CT Thang Mo'!$B$39:$H$39</definedName>
    <definedName name="daptd">'[9]CT Thang Mo'!$B$324:$H$324</definedName>
    <definedName name="data" localSheetId="33">#REF!</definedName>
    <definedName name="DATA_DATA2_List" localSheetId="33">#REF!</definedName>
    <definedName name="data1" localSheetId="33">#REF!</definedName>
    <definedName name="data10" localSheetId="33">#REF!</definedName>
    <definedName name="Data11" localSheetId="33">#REF!</definedName>
    <definedName name="data12" localSheetId="33">#REF!</definedName>
    <definedName name="data13" localSheetId="33">#REF!</definedName>
    <definedName name="data14" localSheetId="33">#REF!</definedName>
    <definedName name="data15" localSheetId="33">#REF!</definedName>
    <definedName name="data16" localSheetId="33">#REF!</definedName>
    <definedName name="data17" localSheetId="33">#REF!</definedName>
    <definedName name="data18" localSheetId="33">#REF!</definedName>
    <definedName name="data19" localSheetId="33">#REF!</definedName>
    <definedName name="data2" localSheetId="33">#REF!</definedName>
    <definedName name="data20" localSheetId="33">#REF!</definedName>
    <definedName name="data21" localSheetId="33">#REF!</definedName>
    <definedName name="data22" localSheetId="33">#REF!</definedName>
    <definedName name="data23" localSheetId="33">#REF!</definedName>
    <definedName name="data24" localSheetId="33">#REF!</definedName>
    <definedName name="data25" localSheetId="33">#REF!</definedName>
    <definedName name="data26" localSheetId="33">#REF!</definedName>
    <definedName name="data27" localSheetId="33">#REF!</definedName>
    <definedName name="data28" localSheetId="33">#REF!</definedName>
    <definedName name="data29" localSheetId="33">#REF!</definedName>
    <definedName name="data3" localSheetId="33">#REF!</definedName>
    <definedName name="data30" localSheetId="33">#REF!</definedName>
    <definedName name="data31" localSheetId="33">#REF!</definedName>
    <definedName name="data32" localSheetId="33">#REF!</definedName>
    <definedName name="data33" localSheetId="33">#REF!</definedName>
    <definedName name="data34" localSheetId="33">#REF!</definedName>
    <definedName name="data35" localSheetId="33">#REF!</definedName>
    <definedName name="data36" localSheetId="33">#REF!</definedName>
    <definedName name="data37" localSheetId="33">#REF!</definedName>
    <definedName name="data38" localSheetId="33">#REF!</definedName>
    <definedName name="data39" localSheetId="33">#REF!</definedName>
    <definedName name="data4" localSheetId="33">#REF!</definedName>
    <definedName name="data40" localSheetId="33">#REF!</definedName>
    <definedName name="Data41" localSheetId="33">#REF!</definedName>
    <definedName name="data42" localSheetId="33">#REF!</definedName>
    <definedName name="data43" localSheetId="33">#REF!</definedName>
    <definedName name="data44" localSheetId="33">#REF!</definedName>
    <definedName name="data45" localSheetId="33">#REF!</definedName>
    <definedName name="data46" localSheetId="33">#REF!</definedName>
    <definedName name="data47" localSheetId="33">#REF!</definedName>
    <definedName name="data48" localSheetId="33">#REF!</definedName>
    <definedName name="data49" localSheetId="33">#REF!</definedName>
    <definedName name="data5" localSheetId="33">#REF!</definedName>
    <definedName name="data50" localSheetId="33">#REF!</definedName>
    <definedName name="data51" localSheetId="33">#REF!</definedName>
    <definedName name="data52" localSheetId="33">#REF!</definedName>
    <definedName name="data53" localSheetId="33">#REF!</definedName>
    <definedName name="data54" localSheetId="33">#REF!</definedName>
    <definedName name="data55" localSheetId="33">#REF!</definedName>
    <definedName name="data56" localSheetId="33">#REF!</definedName>
    <definedName name="data57" localSheetId="33">#REF!</definedName>
    <definedName name="data58" localSheetId="33">#REF!</definedName>
    <definedName name="data59" localSheetId="33">#REF!</definedName>
    <definedName name="data6" localSheetId="33">#REF!</definedName>
    <definedName name="data60" localSheetId="33">#REF!</definedName>
    <definedName name="data61" localSheetId="33">#REF!</definedName>
    <definedName name="data62" localSheetId="33">#REF!</definedName>
    <definedName name="data63" localSheetId="33">#REF!</definedName>
    <definedName name="data64" localSheetId="33">#REF!</definedName>
    <definedName name="data65" localSheetId="33">#REF!</definedName>
    <definedName name="data66" localSheetId="33">#REF!</definedName>
    <definedName name="data67" localSheetId="33">#REF!</definedName>
    <definedName name="data68" localSheetId="33">#REF!</definedName>
    <definedName name="data69" localSheetId="33">#REF!</definedName>
    <definedName name="data7" localSheetId="33">#REF!</definedName>
    <definedName name="data70" localSheetId="33">#REF!</definedName>
    <definedName name="data8" localSheetId="33">#REF!</definedName>
    <definedName name="data9" localSheetId="33">#REF!</definedName>
    <definedName name="DataFilter">[73]!DataFilter</definedName>
    <definedName name="DataSort">[73]!DataSort</definedName>
    <definedName name="DATATKDT" localSheetId="33">#REF!</definedName>
    <definedName name="DATDAO" localSheetId="33">#REF!</definedName>
    <definedName name="DaysPerServerBuild">[29]CustomerProfile!$B$8</definedName>
    <definedName name="db">[44]gvl!$Q$67</definedName>
    <definedName name="dbapp">200</definedName>
    <definedName name="dbdisc">0.8</definedName>
    <definedName name="dcc">[22]gVL!$Q$50</definedName>
    <definedName name="dcct" localSheetId="33">#REF!</definedName>
    <definedName name="dche" localSheetId="33">#REF!</definedName>
    <definedName name="dcl">[22]gVL!$Q$40</definedName>
    <definedName name="DCL_22">12117600</definedName>
    <definedName name="DCL_35">25490000</definedName>
    <definedName name="dcncong">'[74]Cac Thong So '!$C$7</definedName>
    <definedName name="DD" localSheetId="33">#REF!</definedName>
    <definedName name="dd0.5x1">[22]gVL!$Q$10</definedName>
    <definedName name="dd1pnc">[7]chitiet!$G$404</definedName>
    <definedName name="dd1pvl">[7]chitiet!$G$383</definedName>
    <definedName name="dd1x2">[7]gvl!$N$9</definedName>
    <definedName name="dd2x4">[22]gVL!$Q$12</definedName>
    <definedName name="dd4x6">[23]gVL!$N$10</definedName>
    <definedName name="ddd" localSheetId="33" hidden="1">{"'Sheet1'!$L$16"}</definedName>
    <definedName name="ddd" hidden="1">{"'Sheet1'!$L$16"}</definedName>
    <definedName name="ddia">[23]gVL!$N$41</definedName>
    <definedName name="ddien">[22]gVL!$Q$51</definedName>
    <definedName name="ddtt1pnc">[54]CHITIET!$G$530</definedName>
    <definedName name="ddtt1pvl">[54]CHITIET!$G$526</definedName>
    <definedName name="ddtt3pnc">[54]CHITIET!$G$522</definedName>
    <definedName name="ddtt3pvl">[54]CHITIET!$G$518</definedName>
    <definedName name="deedfsd" localSheetId="33" hidden="1">{"'Sheet1'!$L$16"}</definedName>
    <definedName name="deedfsd" hidden="1">{"'Sheet1'!$L$16"}</definedName>
    <definedName name="deg">[37]PEDESB!$D$12</definedName>
    <definedName name="den_bu" localSheetId="33">#REF!</definedName>
    <definedName name="Deployment">'[75]Danh mục đầu tư'!$A$6:$AK$142</definedName>
    <definedName name="Design_Rate">'[33]Dinh muc PM'!$E$17</definedName>
    <definedName name="DesktopComplexity">[29]CustomerProfile!$B$209</definedName>
    <definedName name="DesktopDepl">[29]Desktop!$F$2</definedName>
    <definedName name="DesktopDevStabil">[29]Desktop!$E$2</definedName>
    <definedName name="DesktopEnv">[29]Desktop!$C$2</definedName>
    <definedName name="DesktopPlan">[29]Desktop!$D$2</definedName>
    <definedName name="DesktopPMBuild">[29]Desktop!$E$60</definedName>
    <definedName name="DesktopPMDeploy">[29]Desktop!$F$60</definedName>
    <definedName name="DesktopPMEnvision">[29]Desktop!$C$60</definedName>
    <definedName name="DesktopPMPlan">[29]Desktop!$D$60</definedName>
    <definedName name="DesktopQABuild">[29]Desktop!$E$61</definedName>
    <definedName name="DesktopQADeploy">[29]Desktop!$F$61</definedName>
    <definedName name="DesktopQAEnvision">[29]Desktop!$C$61</definedName>
    <definedName name="DesktopQAPlan">[29]Desktop!$D$61</definedName>
    <definedName name="DesktopScopeIncluded">[29]StartPage!$D$15</definedName>
    <definedName name="detail_omni">#REF!,#REF!,#REF!,#REF!,#REF!,#REF!,#REF!,#REF!,#REF!,#REF!,#REF!,#REF!</definedName>
    <definedName name="detail_pricing">[76]XCDR!#REF!,[76]XCDR!#REF!,[76]XCDR!#REF!,[76]XCDR!#REF!,[76]XCDR!#REF!,[76]XCDR!$E:$E,[76]XCDR!#REF!,[76]XCDR!#REF!</definedName>
    <definedName name="detail_sector">#REF!,#REF!,#REF!,#REF!,#REF!,#REF!,#REF!,#REF!,#REF!,#REF!,#REF!,#REF!,#REF!,#REF!,#REF!,#REF!,#REF!,#REF!,#REF!,#REF!,#REF!,#REF!,#REF!,#REF!,#REF!,#REF!,#REF!,#REF!,#REF!</definedName>
    <definedName name="đfbgdgă" localSheetId="33" hidden="1">{"Offgrid",#N/A,FALSE,"OFFGRID";"Region",#N/A,FALSE,"REGION";"Offgrid -2",#N/A,FALSE,"OFFGRID";"WTP",#N/A,FALSE,"WTP";"WTP -2",#N/A,FALSE,"WTP";"Project",#N/A,FALSE,"PROJECT";"Summary -2",#N/A,FALSE,"SUMMARY"}</definedName>
    <definedName name="đfbgdgă" hidden="1">{"Offgrid",#N/A,FALSE,"OFFGRID";"Region",#N/A,FALSE,"REGION";"Offgrid -2",#N/A,FALSE,"OFFGRID";"WTP",#N/A,FALSE,"WTP";"WTP -2",#N/A,FALSE,"WTP";"Project",#N/A,FALSE,"PROJECT";"Summary -2",#N/A,FALSE,"SUMMARY"}</definedName>
    <definedName name="dfd" localSheetId="33">#REF!</definedName>
    <definedName name="dfdfd" hidden="1">#REF!</definedName>
    <definedName name="đfdfd" hidden="1">#REF!</definedName>
    <definedName name="dfdsfdsf" hidden="1">#REF!</definedName>
    <definedName name="dfgh" localSheetId="33" hidden="1">{#N/A,#N/A,FALSE,"Chi tiÆt"}</definedName>
    <definedName name="dfgh" hidden="1">{#N/A,#N/A,FALSE,"Chi tiÆt"}</definedName>
    <definedName name="dfgmsdkg" hidden="1">#REF!</definedName>
    <definedName name="dfh" localSheetId="33" hidden="1">{"'Sheet1'!$L$16"}</definedName>
    <definedName name="dfh" hidden="1">{"'Sheet1'!$L$16"}</definedName>
    <definedName name="dflk" localSheetId="33">#N/A</definedName>
    <definedName name="dflt1" localSheetId="33">'[77]Customize Your Invoice'!$E$22</definedName>
    <definedName name="dflt2" localSheetId="33">'[77]Customize Your Invoice'!$E$23</definedName>
    <definedName name="dflt3" localSheetId="33">'[77]Customize Your Invoice'!$D$24</definedName>
    <definedName name="dflt4" localSheetId="33">'[77]Customize Your Invoice'!$E$26</definedName>
    <definedName name="dflt5" localSheetId="33">'[77]Customize Your Invoice'!$E$27</definedName>
    <definedName name="dflt6" localSheetId="33">'[77]Customize Your Invoice'!$D$28</definedName>
    <definedName name="dflt7" localSheetId="33">'[77]Customize Your Invoice'!$G$27</definedName>
    <definedName name="đfnfndfn" localSheetId="33" hidden="1">{#N/A,#N/A,FALSE,"Chi tiÆt"}</definedName>
    <definedName name="đfnfndfn" hidden="1">{#N/A,#N/A,FALSE,"Chi tiÆt"}</definedName>
    <definedName name="dfsfsd" localSheetId="33" hidden="1">{"'Sheet1'!$L$16"}</definedName>
    <definedName name="dfsfsd" hidden="1">{"'Sheet1'!$L$16"}</definedName>
    <definedName name="dfsgfdshgffg" localSheetId="33" hidden="1">{"'Sheet1'!$L$16"}</definedName>
    <definedName name="dfsgfdshgffg" hidden="1">{"'Sheet1'!$L$16"}</definedName>
    <definedName name="DG_CTP">'[78]Tham so'!$C$13</definedName>
    <definedName name="DGCANTHO">'[79]DG CANTHO'!$A$3:$F$212</definedName>
    <definedName name="DGCTI592" localSheetId="33">#REF!</definedName>
    <definedName name="dgdagkadfkg" hidden="1">#REF!</definedName>
    <definedName name="dgdfgdfgf" hidden="1">#REF!</definedName>
    <definedName name="DGIA">[80]§gi¸!$B$3:$G$190</definedName>
    <definedName name="DGiaT">[46]DGiaT!$B$4:$J$313</definedName>
    <definedName name="DGiaTN">[46]DGiaTN!$C$4:$H$373</definedName>
    <definedName name="DGKS">'[81]Phan tich-DGKS'!$A$5:$L$5734</definedName>
    <definedName name="DGM">[7]DONGIA!$A$453:$F$459</definedName>
    <definedName name="dgnc" localSheetId="33">#REF!</definedName>
    <definedName name="DGNCTT">[82]dnc4!$A$3:$F$329</definedName>
    <definedName name="dgsdfgdfag" hidden="1">#REF!</definedName>
    <definedName name="DGTH1">[7]DONGIA!$A$414:$G$452</definedName>
    <definedName name="dgth2">[7]DONGIA!$A$414:$G$439</definedName>
    <definedName name="DGTN">[46]DGiaTN!$C$4:$H$372</definedName>
    <definedName name="DGTR">[7]DONGIA!$A$472:$I$521</definedName>
    <definedName name="DGTV" localSheetId="33">#REF!</definedName>
    <definedName name="dgvc">'[83]V_c noi bo'!$A$11:$J$26</definedName>
    <definedName name="dgvl" localSheetId="33">#REF!</definedName>
    <definedName name="DGVL1">[7]DONGIA!$A$5:$F$235</definedName>
    <definedName name="Dgvlcau">[84]ptvl!$B$6:$J$334</definedName>
    <definedName name="DGVT">'[7]DON GIA'!$C$5:$G$137</definedName>
    <definedName name="dgXDCB_dd">[85]DGXDCB_DD!$A$1:$H$8939</definedName>
    <definedName name="đhf" localSheetId="33" hidden="1">{"'Sheet1'!$L$16"}</definedName>
    <definedName name="đhf" hidden="1">{"'Sheet1'!$L$16"}</definedName>
    <definedName name="dhtdh" localSheetId="33" hidden="1">{"Offgrid",#N/A,FALSE,"OFFGRID";"Region",#N/A,FALSE,"REGION";"Offgrid -2",#N/A,FALSE,"OFFGRID";"WTP",#N/A,FALSE,"WTP";"WTP -2",#N/A,FALSE,"WTP";"Project",#N/A,FALSE,"PROJECT";"Summary -2",#N/A,FALSE,"SUMMARY"}</definedName>
    <definedName name="dhtdh" hidden="1">{"Offgrid",#N/A,FALSE,"OFFGRID";"Region",#N/A,FALSE,"REGION";"Offgrid -2",#N/A,FALSE,"OFFGRID";"WTP",#N/A,FALSE,"WTP";"WTP -2",#N/A,FALSE,"WTP";"Project",#N/A,FALSE,"PROJECT";"Summary -2",#N/A,FALSE,"SUMMARY"}</definedName>
    <definedName name="DIABAN">'[48]SL dau tien'!$F$2</definedName>
    <definedName name="DIALOG_6">FALSE</definedName>
    <definedName name="diengiai" localSheetId="33">#REF!</definedName>
    <definedName name="DINHKHOAN" localSheetId="33">#REF!</definedName>
    <definedName name="direct1" hidden="1">#REF!</definedName>
    <definedName name="DirectoryCleanliness">[29]CustomerProfile!$B$213</definedName>
    <definedName name="DIS" localSheetId="33">#REF!</definedName>
    <definedName name="Dis_AV">0.25</definedName>
    <definedName name="Dis_Blue">0.1</definedName>
    <definedName name="Dis_Cisco">0.2</definedName>
    <definedName name="dis_CP">0.85</definedName>
    <definedName name="dis_f5">0.95</definedName>
    <definedName name="dis_f5_GTM">0.7</definedName>
    <definedName name="dis_F5_LTM">0.7</definedName>
    <definedName name="dis_hp_blade">0.9</definedName>
    <definedName name="dis_hp_server">0.8</definedName>
    <definedName name="dis_hp_store">0.8</definedName>
    <definedName name="Dis_HWMA">[86]Summary!$E$11</definedName>
    <definedName name="Dis_IBM">0.2</definedName>
    <definedName name="Dis_Juni">0.2</definedName>
    <definedName name="Dis_Mor">0.1</definedName>
    <definedName name="Dis_MS">0.1</definedName>
    <definedName name="dis_ora">0.95</definedName>
    <definedName name="Dis_PAN">0.2</definedName>
    <definedName name="Dis_PC">0.9</definedName>
    <definedName name="dis_power">0.9</definedName>
    <definedName name="dis_server">0.15</definedName>
    <definedName name="DIS_SPARC">0.85</definedName>
    <definedName name="Dis_Spare">[87]DISCOUNT!$B$87</definedName>
    <definedName name="dis_superdome">0.7</definedName>
    <definedName name="Dis_SYM">0.1</definedName>
    <definedName name="dis_unix">0.3</definedName>
    <definedName name="dis_UPS">0.1</definedName>
    <definedName name="Dis_VMw">0.1</definedName>
    <definedName name="dis_vtl">0.8</definedName>
    <definedName name="DisAccommodation" localSheetId="33">#REF!</definedName>
    <definedName name="DisBattery" localSheetId="33">#REF!</definedName>
    <definedName name="DisBoard" localSheetId="33">#REF!</definedName>
    <definedName name="DisBoughten" localSheetId="33">#REF!</definedName>
    <definedName name="Disc_APC">'[88]Tonghop theo Vendor'!$H$8</definedName>
    <definedName name="Disc_CS">'[88]Tonghop theo Vendor'!$H$7</definedName>
    <definedName name="Disc_FJ">'[88]Tonghop theo Vendor'!$H$11</definedName>
    <definedName name="Disc_HP">'[88]Tonghop theo Vendor'!$H$6</definedName>
    <definedName name="Disc_IBM">'[88]Tonghop theo Vendor'!$H$5</definedName>
    <definedName name="Disc_MS">'[88]Tonghop theo Vendor'!$H$9</definedName>
    <definedName name="Disc_ORC">'[88]Tonghop theo Vendor'!$H$12</definedName>
    <definedName name="Disc_Other">'[88]Tonghop theo Vendor'!$H$14</definedName>
    <definedName name="disc_power">1</definedName>
    <definedName name="Disc_Redhat">'[88]Tonghop theo Vendor'!$H$10</definedName>
    <definedName name="Discount" hidden="1">#REF!</definedName>
    <definedName name="Discount_Rate" localSheetId="33">#REF!</definedName>
    <definedName name="DiscTable">[89]Tables!$C$39:$D$44</definedName>
    <definedName name="DisDDF" localSheetId="33">#REF!</definedName>
    <definedName name="DisDeInspectionFee" localSheetId="33">#REF!</definedName>
    <definedName name="DisDoc" localSheetId="33">#REF!</definedName>
    <definedName name="DisFrame" localSheetId="33">#REF!</definedName>
    <definedName name="DisFreightFee" localSheetId="33">#REF!</definedName>
    <definedName name="DisInsuranceFee" localSheetId="33">#REF!</definedName>
    <definedName name="DisLicense" localSheetId="33">#REF!</definedName>
    <definedName name="DisMaintenanceFee" localSheetId="33">#REF!</definedName>
    <definedName name="DisMaterial" localSheetId="33">#REF!</definedName>
    <definedName name="DisMDF" localSheetId="33">#REF!</definedName>
    <definedName name="DisN2000Accessorial" localSheetId="33">#REF!</definedName>
    <definedName name="DisN2000Client" localSheetId="33">#REF!</definedName>
    <definedName name="DisN2000Hardware" localSheetId="33">#REF!</definedName>
    <definedName name="DisN2000Manual" localSheetId="33">#REF!</definedName>
    <definedName name="DisODF" localSheetId="33">#REF!</definedName>
    <definedName name="DisOptionEquipment" localSheetId="33">#REF!</definedName>
    <definedName name="DisOptionFreight" localSheetId="33">#REF!</definedName>
    <definedName name="DisOptionInsurance" localSheetId="33">#REF!</definedName>
    <definedName name="DisOptionMaintenance" localSheetId="33">#REF!</definedName>
    <definedName name="DisOptionService" localSheetId="33">#REF!</definedName>
    <definedName name="DisOtherMain" localSheetId="33">#REF!</definedName>
    <definedName name="display_area_1" localSheetId="33">#REF!</definedName>
    <definedName name="display_area_2" localSheetId="33">#REF!</definedName>
    <definedName name="DisPMaterial" localSheetId="33">#REF!</definedName>
    <definedName name="DisPower" localSheetId="33">#REF!</definedName>
    <definedName name="DisRack" localSheetId="33">#REF!</definedName>
    <definedName name="DisSelfMadeSoftware" localSheetId="33">#REF!</definedName>
    <definedName name="DisServiceFee" localSheetId="33">#REF!</definedName>
    <definedName name="DisSoftware" localSheetId="33">#REF!</definedName>
    <definedName name="DisSpare" localSheetId="33">#REF!</definedName>
    <definedName name="DisTerminal" localSheetId="33">#REF!</definedName>
    <definedName name="DisTrainBrazil" localSheetId="33">#REF!</definedName>
    <definedName name="DisTrainChina" localSheetId="33">#REF!</definedName>
    <definedName name="DisTrainEgypt" localSheetId="33">#REF!</definedName>
    <definedName name="DisTrainFlight" localSheetId="33">#REF!</definedName>
    <definedName name="DisTrainMalaysia" localSheetId="33">#REF!</definedName>
    <definedName name="DisTrainRussia" localSheetId="33">#REF!</definedName>
    <definedName name="DisTrainSite" localSheetId="33">#REF!</definedName>
    <definedName name="DisTransmit" localSheetId="33">#REF!</definedName>
    <definedName name="dj" localSheetId="33" hidden="1">{"'Sheet1'!$L$16"}</definedName>
    <definedName name="dj" hidden="1">{"'Sheet1'!$L$16"}</definedName>
    <definedName name="DLCC" localSheetId="33">#REF!</definedName>
    <definedName name="DLCT" localSheetId="33">#REF!</definedName>
    <definedName name="DLCTG" localSheetId="33">#REF!</definedName>
    <definedName name="DM1.993">[90]DMQL!$C$3:$N$5</definedName>
    <definedName name="DM2.993">[90]DMQL!$C$9:$N$11</definedName>
    <definedName name="DM2378a">[91]!DM2378a</definedName>
    <definedName name="DM2378b">[91]!DM2378b</definedName>
    <definedName name="DM3.993">[90]DMQL!$C$15:$K$18</definedName>
    <definedName name="DM4.993">[90]DMQL!$C$22:$N$24</definedName>
    <definedName name="DM5.993">[90]DMQL!$C$28:$M$30</definedName>
    <definedName name="DM6.993">[90]DMQL!$C$34:$M$36</definedName>
    <definedName name="DM7.993">[90]DMQL!$C$40:$M$42</definedName>
    <definedName name="DM8.993">[90]DMQL!$C$46:$M$48</definedName>
    <definedName name="DM9.993">[90]DMQL!$C$52:$M$54</definedName>
    <definedName name="dmat" localSheetId="33">#REF!</definedName>
    <definedName name="DMDT">[92]DMDT!$A$2:$C$165</definedName>
    <definedName name="DMLD">[91]!CDLDTB</definedName>
    <definedName name="DMnhanvien">[93]nhanvien!$B$4:$G$14</definedName>
    <definedName name="dmoi" localSheetId="33">#REF!</definedName>
    <definedName name="DMTAIKHOAN">[92]DMTK!$A$2:$B$62</definedName>
    <definedName name="DMTT19">[94]DMQL!$C$73:$K$75</definedName>
    <definedName name="dmz">[22]gVL!$Q$45</definedName>
    <definedName name="dno">[22]gVL!$Q$49</definedName>
    <definedName name="dobt" localSheetId="33">#REF!</definedName>
    <definedName name="doclb" localSheetId="33">#REF!</definedName>
    <definedName name="Document_array" localSheetId="33">{"Book1"}</definedName>
    <definedName name="Document_array">{"Book1"}</definedName>
    <definedName name="Document_array_3" localSheetId="33">{"Book1","b¸o gi¸ pc.xls","baogia tyenquang.xls"}</definedName>
    <definedName name="Document_array_3">{"Book1","b¸o gi¸ pc.xls","baogia tyenquang.xls"}</definedName>
    <definedName name="Documents_array" localSheetId="33">#REF!</definedName>
    <definedName name="dolcb" localSheetId="33">#REF!</definedName>
    <definedName name="Don_gia">'[95]Don gia Tay Ninh'!$A$5:$F$326</definedName>
    <definedName name="DON_GIA_VAT_TU">'[96]DG vat tu'!$A$1</definedName>
    <definedName name="Don_giahanam">'[97]Don gia Dak Lak'!$A$5:$F$316</definedName>
    <definedName name="Don_giaIII">'[98]Don gia III'!$A$3:$F$293</definedName>
    <definedName name="Don_gianhanam">'[97]Don gia Dak Lak'!$A$5:$F$316</definedName>
    <definedName name="Don_giatp">'[99]dg tphcm'!$A$4:$F$970</definedName>
    <definedName name="Don_giavl">'[98]Don gia CT'!$A$4:$F$228</definedName>
    <definedName name="Dong_coc" localSheetId="33">#REF!</definedName>
    <definedName name="Dongia">'[100]Tham so'!$B$29:$C$61</definedName>
    <definedName name="Dongia_III">'[67]Don gia_III'!$A$4:$F$293</definedName>
    <definedName name="dongia1">[7]DG!$A$4:$H$606</definedName>
    <definedName name="DONGIATRAM">'[101]DON GIA TRAM _3_'!$C$4:$L$611</definedName>
    <definedName name="DONGTIEUDEBANG_6">40</definedName>
    <definedName name="DONGTUVAN_6">51</definedName>
    <definedName name="donnees">[102]PROFILE!$D$3,[102]PROFILE!$F$3,[102]PROFILE!$D$5:$D$6,[102]PROFILE!$F$5:$F$6,[102]PROFILE!$E$8:$E$10,[102]PROFILE!$D$14:$E$14,[102]PROFILE!$C$15:$E$68</definedName>
    <definedName name="Drop2">[7]!Drop2</definedName>
    <definedName name="Drop3">[7]!Drop3</definedName>
    <definedName name="drop4">[7]!Drop3</definedName>
    <definedName name="DS_MH">[103]PTDGCT!$D$4:$D$153</definedName>
    <definedName name="DS1p1vc" localSheetId="33">#REF!</definedName>
    <definedName name="ds1pnc" localSheetId="33">#REF!</definedName>
    <definedName name="ds1pvl" localSheetId="33">#REF!</definedName>
    <definedName name="ds3pctnc" localSheetId="33">#REF!</definedName>
    <definedName name="ds3pctvc" localSheetId="33">#REF!</definedName>
    <definedName name="ds3pctvl" localSheetId="33">#REF!</definedName>
    <definedName name="ds3pnc" localSheetId="33">#REF!</definedName>
    <definedName name="ds3pvl" localSheetId="33">#REF!</definedName>
    <definedName name="dsElements">'[90]PL II.4'!$B$106:$B$121</definedName>
    <definedName name="DSet" localSheetId="33">#REF!</definedName>
    <definedName name="DSFDSGADGDFGSFDGDFG" localSheetId="33">#N/A</definedName>
    <definedName name="dsfsdfsd" hidden="1">#REF!</definedName>
    <definedName name="dsGab1">[94]DMQL!$C$3:$M$3</definedName>
    <definedName name="dsGab2">[94]DMQL!$C$6:$K$6</definedName>
    <definedName name="dsGab3">[94]DMQL!$C$73:$K$73</definedName>
    <definedName name="dsGab4">[90]DMQL!$C$22:$N$22</definedName>
    <definedName name="dsGab5">[90]DMQL!$C$28:$M$28</definedName>
    <definedName name="dsGab6">[90]DMQL!$C$34:$M$34</definedName>
    <definedName name="dsGab7">[90]DMQL!$C$40:$M$40</definedName>
    <definedName name="dsGab8">[90]DMQL!$C$46:$M$46</definedName>
    <definedName name="dsGab9">[90]DMQL!$C$52:$M$52</definedName>
    <definedName name="dsgsw.sgrs.grsg_.sg" localSheetId="33" hidden="1">{#N/A,#N/A,FALSE,"Chi tiÆt"}</definedName>
    <definedName name="dsgsw.sgrs.grsg_.sg" hidden="1">{#N/A,#N/A,FALSE,"Chi tiÆt"}</definedName>
    <definedName name="dsGTT19">[90]DMQL!$C$57:$K$57</definedName>
    <definedName name="DSLCheckService">[28]Validation!$H$2:$H$4</definedName>
    <definedName name="dsLoaiYC">[104]DMQL!$O$2:$O$6</definedName>
    <definedName name="DSNhom">[105]UC!$C$2:$C$79</definedName>
    <definedName name="DSPK1p1nc" localSheetId="33">#REF!</definedName>
    <definedName name="DSPK1p1vl" localSheetId="33">#REF!</definedName>
    <definedName name="DSPK1pnc" localSheetId="33">#REF!</definedName>
    <definedName name="DSPK1pvl" localSheetId="33">#REF!</definedName>
    <definedName name="DSUMDATA" localSheetId="33">#REF!</definedName>
    <definedName name="dtcnnxi" localSheetId="33">{"Thuxm2.xls","Sheet1"}</definedName>
    <definedName name="dtcnnxi">{"Thuxm2.xls","Sheet1"}</definedName>
    <definedName name="dtct">[13]Main!$F$234</definedName>
    <definedName name="DTKL">'[79]Dutoan KL'!$A$5:$F$580</definedName>
    <definedName name="DTKT3" localSheetId="33" hidden="1">{"'Sheet1'!$L$16"}</definedName>
    <definedName name="DTKT3" hidden="1">{"'Sheet1'!$L$16"}</definedName>
    <definedName name="DTTK" localSheetId="33" hidden="1">{"'Sheet1'!$L$16"}</definedName>
    <definedName name="DTTK" hidden="1">{"'Sheet1'!$L$16"}</definedName>
    <definedName name="DTTVGM163" localSheetId="33" hidden="1">{"'Sheet1'!$L$16"}</definedName>
    <definedName name="DTTVGM163" hidden="1">{"'Sheet1'!$L$16"}</definedName>
    <definedName name="Du" hidden="1">#REF!</definedName>
    <definedName name="DU_TOAN_CHI_TIET_TBA">'[106]chi tiet TBA'!$A$1:$B$1</definedName>
    <definedName name="DUCO">[92]SODU!$D$2:$D$105</definedName>
    <definedName name="DUNO">[92]SODU!$C$2:$C$105</definedName>
    <definedName name="duoi" localSheetId="33">#REF!</definedName>
    <definedName name="Duong_dau_cau" localSheetId="33">#REF!</definedName>
    <definedName name="dutoan">[107]XL4Poppy!$A$15</definedName>
    <definedName name="dutoanc2" localSheetId="33" hidden="1">{"'Sheet1'!$L$16"}</definedName>
    <definedName name="dutoanc2" hidden="1">{"'Sheet1'!$L$16"}</definedName>
    <definedName name="dv">[37]PEDESB!$G$944</definedName>
    <definedName name="dvt">[108]Sheet1!$B$3</definedName>
    <definedName name="DWPRICE" hidden="1">[109]Quantity!#REF!</definedName>
    <definedName name="DY" localSheetId="33">#REF!</definedName>
    <definedName name="DZ6gd1">'[110]CTDZ6kv (gd1) '!$B$7:$J$175</definedName>
    <definedName name="dzgd1">'[110]CTDZ 0.4+cto (GD1)'!$A$7:$I$94</definedName>
    <definedName name="e" localSheetId="33">Drop3</definedName>
    <definedName name="E_p" localSheetId="33">#REF!</definedName>
    <definedName name="EcG">[37]PEDESB!$E$59</definedName>
    <definedName name="Eci">[37]PEDESB!$F$527</definedName>
    <definedName name="Ecs">[37]PEDESB!$E$67</definedName>
    <definedName name="ED" localSheetId="33" hidden="1">{#N/A,#N/A,FALSE,"CCTV"}</definedName>
    <definedName name="ED" hidden="1">{#N/A,#N/A,FALSE,"CCTV"}</definedName>
    <definedName name="EEPE" localSheetId="33" hidden="1">{"'Summary'!$A$1:$J$46"}</definedName>
    <definedName name="EEPE" hidden="1">{"'Summary'!$A$1:$J$46"}</definedName>
    <definedName name="EEQ" localSheetId="33" hidden="1">{"'Summary'!$A$1:$J$46"}</definedName>
    <definedName name="EEQ" hidden="1">{"'Summary'!$A$1:$J$46"}</definedName>
    <definedName name="EF" localSheetId="33">#REF!</definedName>
    <definedName name="Effort_LT_NCQLAHS">'[111]KP nang cap PM'!$C$20</definedName>
    <definedName name="egw" localSheetId="33" hidden="1">{"Offgrid",#N/A,FALSE,"OFFGRID";"Region",#N/A,FALSE,"REGION";"Offgrid -2",#N/A,FALSE,"OFFGRID";"WTP",#N/A,FALSE,"WTP";"WTP -2",#N/A,FALSE,"WTP";"Project",#N/A,FALSE,"PROJECT";"Summary -2",#N/A,FALSE,"SUMMARY"}</definedName>
    <definedName name="egw" hidden="1">{"Offgrid",#N/A,FALSE,"OFFGRID";"Region",#N/A,FALSE,"REGION";"Offgrid -2",#N/A,FALSE,"OFFGRID";"WTP",#N/A,FALSE,"WTP";"WTP -2",#N/A,FALSE,"WTP";"Project",#N/A,FALSE,"PROJECT";"Summary -2",#N/A,FALSE,"SUMMARY"}</definedName>
    <definedName name="eheh" localSheetId="33" hidden="1">{"Offgrid",#N/A,FALSE,"OFFGRID";"Region",#N/A,FALSE,"REGION";"Offgrid -2",#N/A,FALSE,"OFFGRID";"WTP",#N/A,FALSE,"WTP";"WTP -2",#N/A,FALSE,"WTP";"Project",#N/A,FALSE,"PROJECT";"Summary -2",#N/A,FALSE,"SUMMARY"}</definedName>
    <definedName name="eheh" hidden="1">{"Offgrid",#N/A,FALSE,"OFFGRID";"Region",#N/A,FALSE,"REGION";"Offgrid -2",#N/A,FALSE,"OFFGRID";"WTP",#N/A,FALSE,"WTP";"WTP -2",#N/A,FALSE,"WTP";"Project",#N/A,FALSE,"PROJECT";"Summary -2",#N/A,FALSE,"SUMMARY"}</definedName>
    <definedName name="EL6_">[112]Solieu!$I$84</definedName>
    <definedName name="ELLEN1" localSheetId="33" hidden="1">{#N/A,#N/A,FALSE,"CCTV"}</definedName>
    <definedName name="ELLEN1" hidden="1">{#N/A,#N/A,FALSE,"CCTV"}</definedName>
    <definedName name="ELLEN10" localSheetId="33" hidden="1">{#N/A,#N/A,FALSE,"CCTV"}</definedName>
    <definedName name="ELLEN10" hidden="1">{#N/A,#N/A,FALSE,"CCTV"}</definedName>
    <definedName name="ELLEN11" localSheetId="33" hidden="1">{#N/A,#N/A,FALSE,"CCTV"}</definedName>
    <definedName name="ELLEN11" hidden="1">{#N/A,#N/A,FALSE,"CCTV"}</definedName>
    <definedName name="ELLEN12" localSheetId="33" hidden="1">{#N/A,#N/A,FALSE,"CCTV"}</definedName>
    <definedName name="ELLEN12" hidden="1">{#N/A,#N/A,FALSE,"CCTV"}</definedName>
    <definedName name="ELLEN13" localSheetId="33" hidden="1">{#N/A,#N/A,FALSE,"CCTV"}</definedName>
    <definedName name="ELLEN13" hidden="1">{#N/A,#N/A,FALSE,"CCTV"}</definedName>
    <definedName name="ELLEN14" localSheetId="33" hidden="1">{#N/A,#N/A,FALSE,"CCTV"}</definedName>
    <definedName name="ELLEN14" hidden="1">{#N/A,#N/A,FALSE,"CCTV"}</definedName>
    <definedName name="ELLEN15" localSheetId="33" hidden="1">{#N/A,#N/A,FALSE,"CCTV"}</definedName>
    <definedName name="ELLEN15" hidden="1">{#N/A,#N/A,FALSE,"CCTV"}</definedName>
    <definedName name="ELLEN16" localSheetId="33" hidden="1">{#N/A,#N/A,FALSE,"CCTV"}</definedName>
    <definedName name="ELLEN16" hidden="1">{#N/A,#N/A,FALSE,"CCTV"}</definedName>
    <definedName name="ELLEN17" localSheetId="33" hidden="1">{#N/A,#N/A,FALSE,"CCTV"}</definedName>
    <definedName name="ELLEN17" hidden="1">{#N/A,#N/A,FALSE,"CCTV"}</definedName>
    <definedName name="ELLEN18" localSheetId="33" hidden="1">{#N/A,#N/A,FALSE,"CCTV"}</definedName>
    <definedName name="ELLEN18" hidden="1">{#N/A,#N/A,FALSE,"CCTV"}</definedName>
    <definedName name="ELLEN19" localSheetId="33" hidden="1">{#N/A,#N/A,FALSE,"CCTV"}</definedName>
    <definedName name="ELLEN19" hidden="1">{#N/A,#N/A,FALSE,"CCTV"}</definedName>
    <definedName name="ELLEN2" localSheetId="33" hidden="1">{#N/A,#N/A,FALSE,"CCTV"}</definedName>
    <definedName name="ELLEN2" hidden="1">{#N/A,#N/A,FALSE,"CCTV"}</definedName>
    <definedName name="ELLEN3" localSheetId="33" hidden="1">{#N/A,#N/A,FALSE,"CCTV"}</definedName>
    <definedName name="ELLEN3" hidden="1">{#N/A,#N/A,FALSE,"CCTV"}</definedName>
    <definedName name="ELLEN4" localSheetId="33" hidden="1">{#N/A,#N/A,FALSE,"CCTV"}</definedName>
    <definedName name="ELLEN4" hidden="1">{#N/A,#N/A,FALSE,"CCTV"}</definedName>
    <definedName name="ELLEN5" localSheetId="33" hidden="1">{#N/A,#N/A,FALSE,"CCTV"}</definedName>
    <definedName name="ELLEN5" hidden="1">{#N/A,#N/A,FALSE,"CCTV"}</definedName>
    <definedName name="ELLEN6" localSheetId="33" hidden="1">{#N/A,#N/A,FALSE,"CCTV"}</definedName>
    <definedName name="ELLEN6" hidden="1">{#N/A,#N/A,FALSE,"CCTV"}</definedName>
    <definedName name="ELLEN7" localSheetId="33" hidden="1">{#N/A,#N/A,FALSE,"CCTV"}</definedName>
    <definedName name="ELLEN7" hidden="1">{#N/A,#N/A,FALSE,"CCTV"}</definedName>
    <definedName name="ELLEN8" localSheetId="33" hidden="1">{#N/A,#N/A,FALSE,"CCTV"}</definedName>
    <definedName name="ELLEN8" hidden="1">{#N/A,#N/A,FALSE,"CCTV"}</definedName>
    <definedName name="ELLEN9" localSheetId="33" hidden="1">{#N/A,#N/A,FALSE,"CCTV"}</definedName>
    <definedName name="ELLEN9" hidden="1">{#N/A,#N/A,FALSE,"CCTV"}</definedName>
    <definedName name="End_1" localSheetId="33">#REF!</definedName>
    <definedName name="End_10" localSheetId="33">#REF!</definedName>
    <definedName name="End_11" localSheetId="33">#REF!</definedName>
    <definedName name="End_12" localSheetId="33">#REF!</definedName>
    <definedName name="End_13" localSheetId="33">#REF!</definedName>
    <definedName name="End_2" localSheetId="33">#REF!</definedName>
    <definedName name="End_3" localSheetId="33">#REF!</definedName>
    <definedName name="End_4" localSheetId="33">#REF!</definedName>
    <definedName name="End_5" localSheetId="33">#REF!</definedName>
    <definedName name="End_6" localSheetId="33">#REF!</definedName>
    <definedName name="End_7" localSheetId="33">#REF!</definedName>
    <definedName name="End_8" localSheetId="33">#REF!</definedName>
    <definedName name="End_9" localSheetId="33">#REF!</definedName>
    <definedName name="Endpoint1">'[30]BBA Repair Price'!$AD$1000</definedName>
    <definedName name="Endpoint2">'[30]BBA Repair Price (ASB)'!$Z$1000</definedName>
    <definedName name="Ep">[37]PEDESB!$E$81</definedName>
    <definedName name="EQ" localSheetId="33">#REF!</definedName>
    <definedName name="ertûhh">'[7]#REF'!$C$9</definedName>
    <definedName name="esgtew" localSheetId="33" hidden="1">{#N/A,#N/A,FALSE,"Chi tiÆt"}</definedName>
    <definedName name="esgtew" hidden="1">{#N/A,#N/A,FALSE,"Chi tiÆt"}</definedName>
    <definedName name="etethtehbdex" localSheetId="33" hidden="1">{#N/A,#N/A,FALSE,"Chi tiÆt"}</definedName>
    <definedName name="etethtehbdex" hidden="1">{#N/A,#N/A,FALSE,"Chi tiÆt"}</definedName>
    <definedName name="êthtêt" localSheetId="33" hidden="1">{"Offgrid",#N/A,FALSE,"OFFGRID";"Region",#N/A,FALSE,"REGION";"Offgrid -2",#N/A,FALSE,"OFFGRID";"WTP",#N/A,FALSE,"WTP";"WTP -2",#N/A,FALSE,"WTP";"Project",#N/A,FALSE,"PROJECT";"Summary -2",#N/A,FALSE,"SUMMARY"}</definedName>
    <definedName name="êthtêt" hidden="1">{"Offgrid",#N/A,FALSE,"OFFGRID";"Region",#N/A,FALSE,"REGION";"Offgrid -2",#N/A,FALSE,"OFFGRID";"WTP",#N/A,FALSE,"WTP";"WTP -2",#N/A,FALSE,"WTP";"Project",#N/A,FALSE,"PROJECT";"Summary -2",#N/A,FALSE,"SUMMARY"}</definedName>
    <definedName name="etqgsg_đhs" localSheetId="33" hidden="1">{"'Sheet1'!$L$16"}</definedName>
    <definedName name="etqgsg_đhs" hidden="1">{"'Sheet1'!$L$16"}</definedName>
    <definedName name="etrw45.đ" localSheetId="33" hidden="1">{"Offgrid",#N/A,FALSE,"OFFGRID";"Region",#N/A,FALSE,"REGION";"Offgrid -2",#N/A,FALSE,"OFFGRID";"WTP",#N/A,FALSE,"WTP";"WTP -2",#N/A,FALSE,"WTP";"Project",#N/A,FALSE,"PROJECT";"Summary -2",#N/A,FALSE,"SUMMARY"}</definedName>
    <definedName name="etrw45.đ" hidden="1">{"Offgrid",#N/A,FALSE,"OFFGRID";"Region",#N/A,FALSE,"REGION";"Offgrid -2",#N/A,FALSE,"OFFGRID";"WTP",#N/A,FALSE,"WTP";"WTP -2",#N/A,FALSE,"WTP";"Project",#N/A,FALSE,"PROJECT";"Summary -2",#N/A,FALSE,"SUMMARY"}</definedName>
    <definedName name="EW" localSheetId="33" hidden="1">{"'Summary'!$A$1:$J$46"}</definedName>
    <definedName name="EW" hidden="1">{"'Summary'!$A$1:$J$46"}</definedName>
    <definedName name="ewf" hidden="1">#REF!</definedName>
    <definedName name="ex_rate">22500</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Excel_BuiltIn_Database" localSheetId="33">#REF!</definedName>
    <definedName name="Excel_BuiltIn_Extract" localSheetId="33">#REF!</definedName>
    <definedName name="Excel_BuiltIn_Print_Area" localSheetId="33">#REF!</definedName>
    <definedName name="Excel_BuiltIn_Print_Titles" localSheetId="33">#REF!</definedName>
    <definedName name="ExchangeAveMailboxSize">[29]CustomerProfile!$B$19</definedName>
    <definedName name="ExchangeComplexity">[29]CustomerProfile!$B$196</definedName>
    <definedName name="ExchangeDataMigrationRate">[29]CustomerProfile!$B$20</definedName>
    <definedName name="ExchangeFieldSites">[29]CustomerProfile!$B$16</definedName>
    <definedName name="ExchangeMajorServers">[29]CustomerProfile!$B$13</definedName>
    <definedName name="ExchangeMajorSites">[29]CustomerProfile!$B$12</definedName>
    <definedName name="ExchangePilotWeeks">[29]CustomerProfile!$B$21</definedName>
    <definedName name="ExchangePMBuild">[29]Exchange!$E$127</definedName>
    <definedName name="ExchangePMDeploy">[29]Exchange!$F$127</definedName>
    <definedName name="ExchangePMEnvision">[29]Exchange!$C$127</definedName>
    <definedName name="ExchangePMPlan">[29]Exchange!$D$127</definedName>
    <definedName name="ExchangeQABuild">[29]Exchange!$E$128</definedName>
    <definedName name="ExchangeQADeploy">[29]Exchange!$F$128</definedName>
    <definedName name="ExchangeQAEnvision">[29]Exchange!$C$128</definedName>
    <definedName name="ExchangeQAPlan">[29]Exchange!$D$128</definedName>
    <definedName name="ExchangeRangerBuild">[29]Exchange!$E$129</definedName>
    <definedName name="ExchangeRangerPlan">[29]Exchange!$D$129</definedName>
    <definedName name="ExchangeRegionalServers">[29]CustomerProfile!$B$15</definedName>
    <definedName name="ExchangeRegionalSites">[29]CustomerProfile!$B$14</definedName>
    <definedName name="ExchangeScopeIncluded">[29]StartPage!$D$14</definedName>
    <definedName name="ExchCurrentServerLocations">[29]CustomerProfile!$B$17</definedName>
    <definedName name="ExchDepl">[29]Exchange!$F$2</definedName>
    <definedName name="ExchDevStabil">[29]Exchange!$E$2</definedName>
    <definedName name="ExchEnv">[29]Exchange!$C$2</definedName>
    <definedName name="ExchPlan">[29]Exchange!$D$2</definedName>
    <definedName name="EXPORT" localSheetId="33">#REF!</definedName>
    <definedName name="extended">[113]BTS6!#REF!,[113]BTS6!#REF!,[113]BTS6!#REF!,[113]BTS6!#REF!,[113]BTS6!#REF!,[113]BTS6!#REF!,[113]BTS6!#REF!,[113]BTS6!#REF!,[113]BTS6!#REF!,[113]BTS6!#REF!,[113]BTS6!#REF!,[113]BTS6!#REF!,[113]BTS6!#REF!,[113]BTS6!#REF!,[113]BTS6!#REF!,[113]BTS6!#REF!,[113]BTS6!#REF!,[113]BTS6!#REF!,[113]BTS6!#REF!,[113]BTS6!#REF!,[113]BTS6!#REF!,[113]BTS6!#REF!,[113]BTS6!#REF!,[113]BTS6!#REF!,[113]BTS6!#REF!,[113]BTS6!#REF!,[113]BTS6!#REF!,[113]BTS6!#REF!,[113]BTS6!#REF!,[113]BTS6!#REF!,[113]BTS6!#REF!,[113]BTS6!#REF!</definedName>
    <definedName name="eygswgq" localSheetId="33" hidden="1">{#N/A,#N/A,FALSE,"Chi tiÆt"}</definedName>
    <definedName name="eygswgq" hidden="1">{#N/A,#N/A,FALSE,"Chi tiÆt"}</definedName>
    <definedName name="êyh" localSheetId="33" hidden="1">{"Offgrid",#N/A,FALSE,"OFFGRID";"Region",#N/A,FALSE,"REGION";"Offgrid -2",#N/A,FALSE,"OFFGRID";"WTP",#N/A,FALSE,"WTP";"WTP -2",#N/A,FALSE,"WTP";"Project",#N/A,FALSE,"PROJECT";"Summary -2",#N/A,FALSE,"SUMMARY"}</definedName>
    <definedName name="êyh" hidden="1">{"Offgrid",#N/A,FALSE,"OFFGRID";"Region",#N/A,FALSE,"REGION";"Offgrid -2",#N/A,FALSE,"OFFGRID";"WTP",#N/A,FALSE,"WTP";"WTP -2",#N/A,FALSE,"WTP";"Project",#N/A,FALSE,"PROJECT";"Summary -2",#N/A,FALSE,"SUMMARY"}</definedName>
    <definedName name="f" localSheetId="33">#REF!</definedName>
    <definedName name="fáaafafaf" localSheetId="33" hidden="1">{"'Sheet1'!$L$16"}</definedName>
    <definedName name="fáaafafaf" hidden="1">{"'Sheet1'!$L$16"}</definedName>
    <definedName name="FACTOR" localSheetId="33">#REF!</definedName>
    <definedName name="factor_sparc">0.5</definedName>
    <definedName name="factor_unix">1</definedName>
    <definedName name="factor_x86">0.5</definedName>
    <definedName name="fasfaga" localSheetId="33" hidden="1">{"'Sheet1'!$L$16"}</definedName>
    <definedName name="fasfaga" hidden="1">{"'Sheet1'!$L$16"}</definedName>
    <definedName name="fbsdggdsf" localSheetId="33">{"DZ-TDTB2.XLS","Dcksat.xls"}</definedName>
    <definedName name="fbsdggdsf">{"DZ-TDTB2.XLS","Dcksat.xls"}</definedName>
    <definedName name="fbsdggdsf_3" localSheetId="33">{"DZ-TDTB2.XLS","Dcksat.xls"}</definedName>
    <definedName name="fbsdggdsf_3">{"DZ-TDTB2.XLS","Dcksat.xls"}</definedName>
    <definedName name="fc" localSheetId="33">#REF!</definedName>
    <definedName name="fcg">[37]PEDESB!$G$54</definedName>
    <definedName name="fcig">[37]PEDESB!$G$55</definedName>
    <definedName name="FCode" hidden="1">#REF!</definedName>
    <definedName name="fcS">[37]PEDESB!$F$65</definedName>
    <definedName name="fdd">[13]Main!$F$215</definedName>
    <definedName name="fdf" localSheetId="33" hidden="1">{"'Sheet1'!$L$16"}</definedName>
    <definedName name="fdf" hidden="1">{"'Sheet1'!$L$16"}</definedName>
    <definedName name="fdg" localSheetId="33" hidden="1">{"'Sheet1'!$L$16"}</definedName>
    <definedName name="fdg" hidden="1">{"'Sheet1'!$L$16"}</definedName>
    <definedName name="fdgdfgdfg" hidden="1">#REF!</definedName>
    <definedName name="fdgfg" localSheetId="33" hidden="1">{"'Sheet1'!$L$16"}</definedName>
    <definedName name="fdgfg" hidden="1">{"'Sheet1'!$L$16"}</definedName>
    <definedName name="fđhbfbd" localSheetId="33" hidden="1">{#N/A,#N/A,FALSE,"Chi tiÆt"}</definedName>
    <definedName name="fđhbfbd" hidden="1">{#N/A,#N/A,FALSE,"Chi tiÆt"}</definedName>
    <definedName name="fđhh" localSheetId="33" hidden="1">{"'Sheet1'!$L$16"}</definedName>
    <definedName name="fđhh" hidden="1">{"'Sheet1'!$L$16"}</definedName>
    <definedName name="fds" localSheetId="33">{"Book1"}</definedName>
    <definedName name="fds">{"Book1"}</definedName>
    <definedName name="fdsfsdfd" localSheetId="33" hidden="1">{"'Sheet1'!$L$16"}</definedName>
    <definedName name="fdsfsdfd" hidden="1">{"'Sheet1'!$L$16"}</definedName>
    <definedName name="ffas" localSheetId="33" hidden="1">{"'Sheet1'!$L$16"}</definedName>
    <definedName name="ffas" hidden="1">{"'Sheet1'!$L$16"}</definedName>
    <definedName name="FFF" localSheetId="33">BlankMacro1</definedName>
    <definedName name="FFFF" hidden="1">"C:\2689\Q\??\00q3961????PTA3??\MyHTML.htm"</definedName>
    <definedName name="fffffffffffffff" localSheetId="33" hidden="1">{"'Sheet1'!$L$16"}</definedName>
    <definedName name="fffffffffffffff" hidden="1">{"'Sheet1'!$L$16"}</definedName>
    <definedName name="fg" localSheetId="33" hidden="1">{"'Sheet1'!$L$16"}</definedName>
    <definedName name="fg" hidden="1">{"'Sheet1'!$L$16"}</definedName>
    <definedName name="fgafdfdg" hidden="1">#REF!</definedName>
    <definedName name="fgdfagfdf" hidden="1">#REF!</definedName>
    <definedName name="fgdfgddfgfd" hidden="1">#REF!</definedName>
    <definedName name="fgdfgfgfd" hidden="1">#REF!</definedName>
    <definedName name="fgfdaghffg" hidden="1">#REF!</definedName>
    <definedName name="fghdfhdfg" hidden="1">#REF!</definedName>
    <definedName name="fgkjmgky.yulyu." localSheetId="33" hidden="1">{"Offgrid",#N/A,FALSE,"OFFGRID";"Region",#N/A,FALSE,"REGION";"Offgrid -2",#N/A,FALSE,"OFFGRID";"WTP",#N/A,FALSE,"WTP";"WTP -2",#N/A,FALSE,"WTP";"Project",#N/A,FALSE,"PROJECT";"Summary -2",#N/A,FALSE,"SUMMARY"}</definedName>
    <definedName name="fgkjmgky.yulyu." hidden="1">{"Offgrid",#N/A,FALSE,"OFFGRID";"Region",#N/A,FALSE,"REGION";"Offgrid -2",#N/A,FALSE,"OFFGRID";"WTP",#N/A,FALSE,"WTP";"WTP -2",#N/A,FALSE,"WTP";"Project",#N/A,FALSE,"PROJECT";"Summary -2",#N/A,FALSE,"SUMMARY"}</definedName>
    <definedName name="fgn" localSheetId="33" hidden="1">{"'Sheet1'!$L$16"}</definedName>
    <definedName name="fgn" hidden="1">{"'Sheet1'!$L$16"}</definedName>
    <definedName name="fhfgfsdgfd" hidden="1">#REF!</definedName>
    <definedName name="fhgadfhadf" hidden="1">#REF!</definedName>
    <definedName name="fhlkdkgl" hidden="1">#REF!</definedName>
    <definedName name="fhsdgfdff" hidden="1">#REF!</definedName>
    <definedName name="fhtđhêhd" localSheetId="33" hidden="1">{"Offgrid",#N/A,FALSE,"OFFGRID";"Region",#N/A,FALSE,"REGION";"Offgrid -2",#N/A,FALSE,"OFFGRID";"WTP",#N/A,FALSE,"WTP";"WTP -2",#N/A,FALSE,"WTP";"Project",#N/A,FALSE,"PROJECT";"Summary -2",#N/A,FALSE,"SUMMARY"}</definedName>
    <definedName name="fhtđhêhd" hidden="1">{"Offgrid",#N/A,FALSE,"OFFGRID";"Region",#N/A,FALSE,"REGION";"Offgrid -2",#N/A,FALSE,"OFFGRID";"WTP",#N/A,FALSE,"WTP";"WTP -2",#N/A,FALSE,"WTP";"Project",#N/A,FALSE,"PROJECT";"Summary -2",#N/A,FALSE,"SUMMARY"}</definedName>
    <definedName name="FI_12">4820</definedName>
    <definedName name="FIL" localSheetId="33">#REF!</definedName>
    <definedName name="FILE" localSheetId="33">#REF!</definedName>
    <definedName name="finclb" localSheetId="33">#REF!</definedName>
    <definedName name="FIT" localSheetId="33">BlankMacro1</definedName>
    <definedName name="FITT2" localSheetId="33">BlankMacro1</definedName>
    <definedName name="FITTING2" localSheetId="33">BlankMacro1</definedName>
    <definedName name="FLG" localSheetId="33">BlankMacro1</definedName>
    <definedName name="Flv">[31]BANGTRA!$B$122:$B$133</definedName>
    <definedName name="foo" localSheetId="33">ErrorHandler_1</definedName>
    <definedName name="FOR" localSheetId="33" hidden="1">{#N/A,#N/A,FALSE,"CCTV"}</definedName>
    <definedName name="FOR" hidden="1">{#N/A,#N/A,FALSE,"CCTV"}</definedName>
    <definedName name="FORMAT" localSheetId="33" hidden="1">{#N/A,#N/A,FALSE,"CCTV"}</definedName>
    <definedName name="FORMAT" hidden="1">{#N/A,#N/A,FALSE,"CCTV"}</definedName>
    <definedName name="fpy">[37]PEDESB!$E$80</definedName>
    <definedName name="frame_ratio">'[5]1.0 Assumptions'!$D$28</definedName>
    <definedName name="frequency_band">'[5]1.0 Assumptions'!$D$25</definedName>
    <definedName name="FRFRFR" localSheetId="33" hidden="1">{"'Sheet1'!$L$16"}</definedName>
    <definedName name="FRFRFR" hidden="1">{"'Sheet1'!$L$16"}</definedName>
    <definedName name="frG">[37]PEDESB!$E$61</definedName>
    <definedName name="fsdfdsf" localSheetId="33" hidden="1">{"'Sheet1'!$L$16"}</definedName>
    <definedName name="fsdfdsf" hidden="1">{"'Sheet1'!$L$16"}</definedName>
    <definedName name="ftgfg" localSheetId="33" hidden="1">{#N/A,#N/A,FALSE,"CCTV"}</definedName>
    <definedName name="ftgfg" hidden="1">{#N/A,#N/A,FALSE,"CCTV"}</definedName>
    <definedName name="G" hidden="1">#REF!</definedName>
    <definedName name="G.vl.nc.m">[114]GVL!$B$9:$I$232</definedName>
    <definedName name="g_1" localSheetId="33">#REF!</definedName>
    <definedName name="G_2" localSheetId="33">#REF!</definedName>
    <definedName name="g_3" localSheetId="33">#REF!</definedName>
    <definedName name="gach">[115]gVL!$Q$60</definedName>
    <definedName name="gachlat" localSheetId="33">#REF!</definedName>
    <definedName name="gachxay" localSheetId="33">#REF!</definedName>
    <definedName name="gamatc">'[116]DO AM DT'!$AD$84</definedName>
    <definedName name="garbage">#REF!,#REF!,#REF!,#REF!,#REF!,#REF!,#REF!,#REF!,#REF!,#REF!,#REF!,#REF!,#REF!,#REF!,#REF!,#REF!,#REF!,#REF!,#REF!,#REF!,#REF!,#REF!,#REF!,#REF!,#REF!,#REF!,#REF!,#REF!,#REF!</definedName>
    <definedName name="gas" localSheetId="33">#REF!</definedName>
    <definedName name="gc">[117]gvl!$N$28</definedName>
    <definedName name="gcE">[37]PEDESB!$G$56</definedName>
    <definedName name="gchi" localSheetId="33">#REF!</definedName>
    <definedName name="gcm">'[118]gia vt_nc_may'!$H$7:$I$17</definedName>
    <definedName name="gd1_tygia">[119]GĐ1_Infrastructute!$G$3</definedName>
    <definedName name="gdfgdfgdf" localSheetId="33" hidden="1">{"'Sheet1'!$L$16"}</definedName>
    <definedName name="gdfgdfgdf" hidden="1">{"'Sheet1'!$L$16"}</definedName>
    <definedName name="gdg" localSheetId="33" hidden="1">{"'Sheet1'!$L$16"}</definedName>
    <definedName name="gdg" hidden="1">{"'Sheet1'!$L$16"}</definedName>
    <definedName name="gDL">[37]PEDESB!$G$57</definedName>
    <definedName name="gee" hidden="1">{"'Sheet1'!$L$16"}</definedName>
    <definedName name="geff" localSheetId="33">#REF!</definedName>
    <definedName name="gfdghf" localSheetId="33" hidden="1">{"Offgrid",#N/A,FALSE,"OFFGRID";"Region",#N/A,FALSE,"REGION";"Offgrid -2",#N/A,FALSE,"OFFGRID";"WTP",#N/A,FALSE,"WTP";"WTP -2",#N/A,FALSE,"WTP";"Project",#N/A,FALSE,"PROJECT";"Summary -2",#N/A,FALSE,"SUMMARY"}</definedName>
    <definedName name="gfdghf" hidden="1">{"Offgrid",#N/A,FALSE,"OFFGRID";"Region",#N/A,FALSE,"REGION";"Offgrid -2",#N/A,FALSE,"OFFGRID";"WTP",#N/A,FALSE,"WTP";"WTP -2",#N/A,FALSE,"WTP";"Project",#N/A,FALSE,"PROJECT";"Summary -2",#N/A,FALSE,"SUMMARY"}</definedName>
    <definedName name="gfhgadfkgkadf" hidden="1">#REF!</definedName>
    <definedName name="ggaq" localSheetId="33" hidden="1">{"Offgrid",#N/A,FALSE,"OFFGRID";"Region",#N/A,FALSE,"REGION";"Offgrid -2",#N/A,FALSE,"OFFGRID";"WTP",#N/A,FALSE,"WTP";"WTP -2",#N/A,FALSE,"WTP";"Project",#N/A,FALSE,"PROJECT";"Summary -2",#N/A,FALSE,"SUMMARY"}</definedName>
    <definedName name="ggaq" hidden="1">{"Offgrid",#N/A,FALSE,"OFFGRID";"Region",#N/A,FALSE,"REGION";"Offgrid -2",#N/A,FALSE,"OFFGRID";"WTP",#N/A,FALSE,"WTP";"WTP -2",#N/A,FALSE,"WTP";"Project",#N/A,FALSE,"PROJECT";"Summary -2",#N/A,FALSE,"SUMMARY"}</definedName>
    <definedName name="ggg" localSheetId="33" hidden="1">{"'Sheet1'!$L$16"}</definedName>
    <definedName name="ggg" hidden="1">{"'Sheet1'!$L$16"}</definedName>
    <definedName name="gggg" localSheetId="33" hidden="1">{"'Sheet1'!$L$16"}</definedName>
    <definedName name="gggg" hidden="1">{"'Sheet1'!$L$16"}</definedName>
    <definedName name="gghh" localSheetId="33" hidden="1">{"'Sheet1'!$L$16"}</definedName>
    <definedName name="gghh" hidden="1">{"'Sheet1'!$L$16"}</definedName>
    <definedName name="gghjgh" hidden="1">#REF!</definedName>
    <definedName name="ggsf" hidden="1">#REF!</definedName>
    <definedName name="ghàdgfadgdf" hidden="1">#REF!</definedName>
    <definedName name="ghhjd" hidden="1">{"'Sheet1'!$L$16"}</definedName>
    <definedName name="ghichu" localSheetId="33">#REF!</definedName>
    <definedName name="gi">0.4</definedName>
    <definedName name="Gia_6">500</definedName>
    <definedName name="Gia_CT" localSheetId="33">#REF!</definedName>
    <definedName name="Gia_PhongDoi">'[64]Cau hinh'!$C$119</definedName>
    <definedName name="gia_tien" localSheetId="33">#REF!</definedName>
    <definedName name="gia_tien_1" localSheetId="33">#REF!</definedName>
    <definedName name="gia_tien_2" localSheetId="33">#REF!</definedName>
    <definedName name="gia_tien_3" localSheetId="33">#REF!</definedName>
    <definedName name="gia_tien_BTN" localSheetId="33">#REF!</definedName>
    <definedName name="Gia_VT" localSheetId="33">#REF!</definedName>
    <definedName name="giaca">'[120]dg-VTu'!$C$6:$F$55</definedName>
    <definedName name="giaD10" localSheetId="33">#REF!</definedName>
    <definedName name="giaD12_22" localSheetId="33">#REF!</definedName>
    <definedName name="GiaDT">'[121]TSo DT PMNB'!$B$31:$C$63</definedName>
    <definedName name="GIAIDOAN">#REF!,#REF!,#REF!</definedName>
    <definedName name="GIATB" localSheetId="33">#REF!</definedName>
    <definedName name="Giathitruong" localSheetId="33">#REF!</definedName>
    <definedName name="GiaTinhTLMin">'[122]Đầu vào'!$F$41</definedName>
    <definedName name="GiaTon06">55000</definedName>
    <definedName name="GIATRITB_6">400</definedName>
    <definedName name="GIATRITUVAN_6">550</definedName>
    <definedName name="GIATRIXL_6">550</definedName>
    <definedName name="GIATRIXLTB_6">950</definedName>
    <definedName name="GIAVLIEUTN" localSheetId="33">#REF!</definedName>
    <definedName name="GIAVT">'[79]Dutoan KL'!$A$7:$F$581</definedName>
    <definedName name="Gib_6">1000</definedName>
    <definedName name="gjrđjsjs" localSheetId="33" hidden="1">{"'Sheet1'!$L$16"}</definedName>
    <definedName name="gjrđjsjs" hidden="1">{"'Sheet1'!$L$16"}</definedName>
    <definedName name="gl3p" localSheetId="33">#REF!</definedName>
    <definedName name="gld" localSheetId="33">#REF!</definedName>
    <definedName name="gnc">'[118]gia vt_nc_may'!$E$7:$F$12</definedName>
    <definedName name="GoBack">[73]Sheet1!GoBack</definedName>
    <definedName name="gong" localSheetId="33">#REF!</definedName>
    <definedName name="Gpmht">'[123]4.Phan mem bản quyền'!$F$11</definedName>
    <definedName name="Gpmud">'[123]3. PM Ung dung'!$E$6</definedName>
    <definedName name="GPROC2">'[124]BSC Design'!$Y$82</definedName>
    <definedName name="gs" localSheetId="33">#REF!</definedName>
    <definedName name="gsktxd" localSheetId="33">#N/A</definedName>
    <definedName name="Gtbmc">'[123]2 May chu-thiet bi'!$E$26</definedName>
    <definedName name="gtct" localSheetId="33">#N/A</definedName>
    <definedName name="gteyhưez" localSheetId="33" hidden="1">{"'Sheet1'!$L$16"}</definedName>
    <definedName name="gteyhưez" hidden="1">{"'Sheet1'!$L$16"}</definedName>
    <definedName name="Gtldcd">'[94]Các hệ số'!$E$8</definedName>
    <definedName name="GTOTAL" localSheetId="33" hidden="1">{"'Sheet1'!$L$16"}</definedName>
    <definedName name="GTOTAL" hidden="1">{"'Sheet1'!$L$16"}</definedName>
    <definedName name="Gttb1">'[94]Các hệ số'!$E$6</definedName>
    <definedName name="Gttb2">'[94]Các hệ số'!$E$7</definedName>
    <definedName name="GTXL" localSheetId="33">#REF!</definedName>
    <definedName name="Guarantee_Duration">[125]Input!$C$6</definedName>
    <definedName name="gv">[22]gVL!$Q$28</definedName>
    <definedName name="gvl">[126]GVL!$A$6:$F$131</definedName>
    <definedName name="gvt">'[118]gia vt_nc_may'!$B$7:$C$159</definedName>
    <definedName name="gwf" localSheetId="33" hidden="1">{#N/A,#N/A,FALSE,"Chi tiÆt"}</definedName>
    <definedName name="gwf" hidden="1">{#N/A,#N/A,FALSE,"Chi tiÆt"}</definedName>
    <definedName name="Gxd">'[127]TH Kinh phi'!$G$42</definedName>
    <definedName name="gxm" localSheetId="33">#REF!</definedName>
    <definedName name="GXMAX" localSheetId="33">#REF!</definedName>
    <definedName name="GXMIN" localSheetId="33">#REF!</definedName>
    <definedName name="GYMAX" localSheetId="33">#REF!</definedName>
    <definedName name="GYMIN" localSheetId="33">#REF!</definedName>
    <definedName name="h_d" localSheetId="33">#REF!</definedName>
    <definedName name="H_THUCHTHH" localSheetId="33">#REF!</definedName>
    <definedName name="H_THUCTT" localSheetId="33">#REF!</definedName>
    <definedName name="h_xoa" localSheetId="33" hidden="1">{"'Sheet1'!$L$16"}</definedName>
    <definedName name="h_xoa" hidden="1">{"'Sheet1'!$L$16"}</definedName>
    <definedName name="h_xoa2" localSheetId="33" hidden="1">{"'Sheet1'!$L$16"}</definedName>
    <definedName name="h_xoa2" hidden="1">{"'Sheet1'!$L$16"}</definedName>
    <definedName name="Ha" localSheetId="33">#REF!</definedName>
    <definedName name="hai" localSheetId="33" hidden="1">{"'Sheet1'!$L$16"}</definedName>
    <definedName name="hai" hidden="1">{"'Sheet1'!$L$16"}</definedName>
    <definedName name="Hang_muc_khac" localSheetId="33">#REF!</definedName>
    <definedName name="hanh" localSheetId="33" hidden="1">{"'Sheet1'!$L$16"}</definedName>
    <definedName name="hanh" hidden="1">{"'Sheet1'!$L$16"}</definedName>
    <definedName name="HapCKVA" localSheetId="33">#REF!</definedName>
    <definedName name="HapCKvar" localSheetId="33">#REF!</definedName>
    <definedName name="HapCKW" localSheetId="33">#REF!</definedName>
    <definedName name="HapIKVA" localSheetId="33">#REF!</definedName>
    <definedName name="HapIKvar" localSheetId="33">#REF!</definedName>
    <definedName name="HapIKW" localSheetId="33">#REF!</definedName>
    <definedName name="HapKVA" localSheetId="33">#REF!</definedName>
    <definedName name="HapSKVA" localSheetId="33">#REF!</definedName>
    <definedName name="HapSKW" localSheetId="33">#REF!</definedName>
    <definedName name="has">[37]PEDESB!$D$15</definedName>
    <definedName name="hb">[40]DTHH!$H$34</definedName>
    <definedName name="hbb">[13]Main!$G$76</definedName>
    <definedName name="hc" localSheetId="33">#REF!</definedName>
    <definedName name="HCHANH1" localSheetId="33">#REF!</definedName>
    <definedName name="HCM" localSheetId="33">#REF!</definedName>
    <definedName name="HCNA" localSheetId="33" hidden="1">{"'Sheet1'!$L$16"}</definedName>
    <definedName name="HCNA" hidden="1">{"'Sheet1'!$L$16"}</definedName>
    <definedName name="hddapp">200</definedName>
    <definedName name="hdfgdgdg" hidden="1">#REF!</definedName>
    <definedName name="HDGT">[46]DGiaT!$B$1:$K$1</definedName>
    <definedName name="HDGTN">[46]DGiaTN!$C$1:$H$1</definedName>
    <definedName name="Heä_soá_laép_xaø_H">1.7</definedName>
    <definedName name="heä_soá_sình_laày" localSheetId="33">#REF!</definedName>
    <definedName name="heđbe" localSheetId="33" hidden="1">{"Offgrid",#N/A,FALSE,"OFFGRID";"Region",#N/A,FALSE,"REGION";"Offgrid -2",#N/A,FALSE,"OFFGRID";"WTP",#N/A,FALSE,"WTP";"WTP -2",#N/A,FALSE,"WTP";"Project",#N/A,FALSE,"PROJECT";"Summary -2",#N/A,FALSE,"SUMMARY"}</definedName>
    <definedName name="heđbe" hidden="1">{"Offgrid",#N/A,FALSE,"OFFGRID";"Region",#N/A,FALSE,"REGION";"Offgrid -2",#N/A,FALSE,"OFFGRID";"WTP",#N/A,FALSE,"WTP";"WTP -2",#N/A,FALSE,"WTP";"Project",#N/A,FALSE,"PROJECT";"Summary -2",#N/A,FALSE,"SUMMARY"}</definedName>
    <definedName name="hee_opjg" localSheetId="33" hidden="1">{"'Sheet1'!$L$16"}</definedName>
    <definedName name="hee_opjg" hidden="1">{"'Sheet1'!$L$16"}</definedName>
    <definedName name="Hesotang">1.05</definedName>
    <definedName name="Hesoton">1</definedName>
    <definedName name="hethongthoatnuocngoainha" hidden="1">#REF!</definedName>
    <definedName name="hẻy" localSheetId="33" hidden="1">{"'Sheet1'!$L$16"}</definedName>
    <definedName name="hẻy" hidden="1">{"'Sheet1'!$L$16"}</definedName>
    <definedName name="HF" localSheetId="33">#REF!</definedName>
    <definedName name="hg">[37]PEDESB!$B$94</definedName>
    <definedName name="hgadgag" localSheetId="33" hidden="1">{"Offgrid",#N/A,FALSE,"OFFGRID";"Region",#N/A,FALSE,"REGION";"Offgrid -2",#N/A,FALSE,"OFFGRID";"WTP",#N/A,FALSE,"WTP";"WTP -2",#N/A,FALSE,"WTP";"Project",#N/A,FALSE,"PROJECT";"Summary -2",#N/A,FALSE,"SUMMARY"}</definedName>
    <definedName name="hgadgag" hidden="1">{"Offgrid",#N/A,FALSE,"OFFGRID";"Region",#N/A,FALSE,"REGION";"Offgrid -2",#N/A,FALSE,"OFFGRID";"WTP",#N/A,FALSE,"WTP";"WTP -2",#N/A,FALSE,"WTP";"Project",#N/A,FALSE,"PROJECT";"Summary -2",#N/A,FALSE,"SUMMARY"}</definedName>
    <definedName name="hgf">[7]Xuat!$I$7:$I$800</definedName>
    <definedName name="hgh" hidden="1">#REF!</definedName>
    <definedName name="hgre_zdfhgfd" localSheetId="33" hidden="1">{"'Sheet1'!$L$16"}</definedName>
    <definedName name="hgre_zdfhgfd" hidden="1">{"'Sheet1'!$L$16"}</definedName>
    <definedName name="HHcat" localSheetId="33">#REF!</definedName>
    <definedName name="HHda" localSheetId="33">#REF!</definedName>
    <definedName name="hhhthrh" localSheetId="33" hidden="1">{#N/A,#N/A,FALSE,"Chi tiÆt"}</definedName>
    <definedName name="hhhthrh" hidden="1">{#N/A,#N/A,FALSE,"Chi tiÆt"}</definedName>
    <definedName name="hhjh" localSheetId="33">#N/A</definedName>
    <definedName name="HHTT" localSheetId="33">#REF!</definedName>
    <definedName name="HHxm" localSheetId="33">#REF!</definedName>
    <definedName name="HiddenRows" hidden="1">#REF!</definedName>
    <definedName name="hien" localSheetId="33">#REF!</definedName>
    <definedName name="hïngd" localSheetId="33">#N/A</definedName>
    <definedName name="Hinh_thuc" localSheetId="33">#REF!</definedName>
    <definedName name="HinhThucCanCu">'[47]Param (I)'!$B$110:$B$123</definedName>
    <definedName name="hj" localSheetId="33" hidden="1">{#N/A,#N/A,FALSE,"Chi tiÆt"}</definedName>
    <definedName name="hj" hidden="1">{#N/A,#N/A,FALSE,"Chi tiÆt"}</definedName>
    <definedName name="hjhj" localSheetId="33" hidden="1">{"'Sheet1'!$L$16"}</definedName>
    <definedName name="hjhj" hidden="1">{"'Sheet1'!$L$16"}</definedName>
    <definedName name="hlc">[40]DTHH!$H$33</definedName>
    <definedName name="HM_1">[128]PA2!$B$6:$B$142</definedName>
    <definedName name="HM_2">[128]PA3!$B$6:$B$560</definedName>
    <definedName name="hoa" localSheetId="33" hidden="1">{"'Sheet1'!$L$16"}</definedName>
    <definedName name="hoa" hidden="1">{"'Sheet1'!$L$16"}</definedName>
    <definedName name="hoc">55000</definedName>
    <definedName name="Host_Thu_Duc_SAG" localSheetId="33">#REF!</definedName>
    <definedName name="hp_cloud">0.7</definedName>
    <definedName name="hp_cloud_blade">0.75</definedName>
    <definedName name="hp_hw">0.82</definedName>
    <definedName name="hp_SAN_fabric">0.75</definedName>
    <definedName name="hp_sw">0.85</definedName>
    <definedName name="hpv">[37]PEDESB!$D$16</definedName>
    <definedName name="hrhe" localSheetId="33" hidden="1">{"Offgrid",#N/A,FALSE,"OFFGRID";"Region",#N/A,FALSE,"REGION";"Offgrid -2",#N/A,FALSE,"OFFGRID";"WTP",#N/A,FALSE,"WTP";"WTP -2",#N/A,FALSE,"WTP";"Project",#N/A,FALSE,"PROJECT";"Summary -2",#N/A,FALSE,"SUMMARY"}</definedName>
    <definedName name="hrhe" hidden="1">{"Offgrid",#N/A,FALSE,"OFFGRID";"Region",#N/A,FALSE,"REGION";"Offgrid -2",#N/A,FALSE,"OFFGRID";"WTP",#N/A,FALSE,"WTP";"WTP -2",#N/A,FALSE,"WTP";"Project",#N/A,FALSE,"PROJECT";"Summary -2",#N/A,FALSE,"SUMMARY"}</definedName>
    <definedName name="HSBDVC">[48]HSKVUC!$B$28:$H$35</definedName>
    <definedName name="hscpc" localSheetId="33">#REF!</definedName>
    <definedName name="HSCT3">0.1</definedName>
    <definedName name="HSDC">'[129]CHITIET VL_NC_TT1p'!$G$6</definedName>
    <definedName name="hsdc1" localSheetId="33">#REF!</definedName>
    <definedName name="HsDien">'[122]Đầu vào'!$D$35</definedName>
    <definedName name="HsDiezel">'[122]Đầu vào'!$D$33</definedName>
    <definedName name="HSDN">2.5</definedName>
    <definedName name="HSG">1.1</definedName>
    <definedName name="hsgbhtgrư" localSheetId="33" hidden="1">{#N/A,#N/A,FALSE,"Chi tiÆt"}</definedName>
    <definedName name="hsgbhtgrư" hidden="1">{#N/A,#N/A,FALSE,"Chi tiÆt"}</definedName>
    <definedName name="HSHH" localSheetId="33">#REF!</definedName>
    <definedName name="HSHHUT" localSheetId="33">#REF!</definedName>
    <definedName name="HSKD">'[129]CHITIET VL_NC_TT1p'!$G$7</definedName>
    <definedName name="HsKhauHao">'[122]Đầu vào'!$F$42</definedName>
    <definedName name="HSKK">[54]CHITIET!$D$4</definedName>
    <definedName name="hskk1">[7]chitiet!$D$4</definedName>
    <definedName name="HSKK35" localSheetId="33">#REF!</definedName>
    <definedName name="HSKVXL_MTC">[48]HSKVUC!$B$20:$J$21</definedName>
    <definedName name="HSKVXL_NC">[48]HSKVUC!$B$7:$J$14</definedName>
    <definedName name="HSlanxe">[112]Solieu!$D$15</definedName>
    <definedName name="HSLX" localSheetId="33">#REF!</definedName>
    <definedName name="HSLXH">1.7</definedName>
    <definedName name="HSLXP" localSheetId="33">#REF!</definedName>
    <definedName name="hsmay">'[74]Cac Thong So '!$C$16</definedName>
    <definedName name="HsMazut">'[122]Đầu vào'!$D$34</definedName>
    <definedName name="hsms">[13]Main!$E$276</definedName>
    <definedName name="HSNC">[7]Du_lieu!$C$6</definedName>
    <definedName name="hsnc_cau">1.626</definedName>
    <definedName name="hsnc_cau2">1.626</definedName>
    <definedName name="hsnc_d">1.6356</definedName>
    <definedName name="hsnc_d2">1.6356</definedName>
    <definedName name="hso">'[130]he so'!$C$2</definedName>
    <definedName name="HSSL" localSheetId="33">#REF!</definedName>
    <definedName name="HSTHUE" localSheetId="33">#REF!</definedName>
    <definedName name="hsUd" localSheetId="33">#REF!</definedName>
    <definedName name="HSVAT" localSheetId="33">#REF!</definedName>
    <definedName name="HSVC1" localSheetId="33">#REF!</definedName>
    <definedName name="HSVC2" localSheetId="33">#REF!</definedName>
    <definedName name="HSVC3" localSheetId="33">#REF!</definedName>
    <definedName name="hsvl">1</definedName>
    <definedName name="hsvl2">1</definedName>
    <definedName name="HsXang">'[122]Đầu vào'!$D$36</definedName>
    <definedName name="HTD" localSheetId="33">#REF!</definedName>
    <definedName name="HTHH" localSheetId="33">#REF!</definedName>
    <definedName name="htjhtjftj" localSheetId="33" hidden="1">{#N/A,#N/A,FALSE,"Chi tiÆt"}</definedName>
    <definedName name="htjhtjftj" hidden="1">{#N/A,#N/A,FALSE,"Chi tiÆt"}</definedName>
    <definedName name="htlm" localSheetId="33" hidden="1">{"'Sheet1'!$L$16"}</definedName>
    <definedName name="htlm" hidden="1">{"'Sheet1'!$L$16"}</definedName>
    <definedName name="HTML_CodePage" hidden="1">950</definedName>
    <definedName name="HTML_Control" localSheetId="33" hidden="1">{"'Sheet1'!$L$16"}</definedName>
    <definedName name="HTML_Control" hidden="1">{"'Sheet1'!$L$16"}</definedName>
    <definedName name="html_control_xoa2" localSheetId="33" hidden="1">{"'Sheet1'!$L$16"}</definedName>
    <definedName name="html_control_xoa2" hidden="1">{"'Sheet1'!$L$16"}</definedName>
    <definedName name="HTML_Control2" localSheetId="33" hidden="1">{"'Sheet1'!$L$16"}</definedName>
    <definedName name="HTML_Control2" hidden="1">{"'Sheet1'!$L$16"}</definedName>
    <definedName name="HTMl_Control3" localSheetId="33" hidden="1">{"'Sheet1'!$L$16"}</definedName>
    <definedName name="HTMl_Control3" hidden="1">{"'Sheet1'!$L$16"}</definedName>
    <definedName name="HTML_Control4" localSheetId="33" hidden="1">{"'Sheet1'!$L$16"}</definedName>
    <definedName name="HTML_Control4" hidden="1">{"'Sheet1'!$L$16"}</definedName>
    <definedName name="HTML_Controlmoi" localSheetId="33" hidden="1">{"'Sheet1'!$L$16"}</definedName>
    <definedName name="HTML_Controlmoi"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PathFilemoi" hidden="1">"C:\2689\Q\國內\00q3961台化龍德PTA3建造\MyHTML.htm"</definedName>
    <definedName name="HTML_Title" hidden="1">"00Q3961-SUM"</definedName>
    <definedName name="HTMLmoi" localSheetId="33" hidden="1">{"'Sheet1'!$L$16"}</definedName>
    <definedName name="HTMLmoi" hidden="1">{"'Sheet1'!$L$16"}</definedName>
    <definedName name="HTN" localSheetId="33">#REF!</definedName>
    <definedName name="HTNC" localSheetId="33">#REF!</definedName>
    <definedName name="HTNL" localSheetId="33" hidden="1">{"'Sheet1'!$L$16"}</definedName>
    <definedName name="HTNL" hidden="1">{"'Sheet1'!$L$16"}</definedName>
    <definedName name="htriu4" localSheetId="33" hidden="1">{#N/A,#N/A,FALSE,"Chi tiÆt"}</definedName>
    <definedName name="htriu4" hidden="1">{#N/A,#N/A,FALSE,"Chi tiÆt"}</definedName>
    <definedName name="HTVL" localSheetId="33">#REF!</definedName>
    <definedName name="hu" localSheetId="33" hidden="1">{"'Sheet1'!$L$16"}</definedName>
    <definedName name="hu" hidden="1">{"'Sheet1'!$L$16"}</definedName>
    <definedName name="Hub_Switch">[131]Data!$C$1:$C$140</definedName>
    <definedName name="hui" localSheetId="33" hidden="1">{"'Sheet1'!$L$16"}</definedName>
    <definedName name="hui" hidden="1">{"'Sheet1'!$L$16"}</definedName>
    <definedName name="hung" localSheetId="33">#REF!</definedName>
    <definedName name="hunmg" localSheetId="33">#N/A</definedName>
    <definedName name="huong" localSheetId="33" hidden="1">{"'Sheet1'!$L$16"}</definedName>
    <definedName name="huong" hidden="1">{"'Sheet1'!$L$16"}</definedName>
    <definedName name="huy" localSheetId="33" hidden="1">{"'Sheet1'!$L$16"}</definedName>
    <definedName name="huy" hidden="1">{"'Sheet1'!$L$16"}</definedName>
    <definedName name="huy_xoa" localSheetId="33" hidden="1">{"'Sheet1'!$L$16"}</definedName>
    <definedName name="huy_xoa" hidden="1">{"'Sheet1'!$L$16"}</definedName>
    <definedName name="huy_xoa2" localSheetId="33" hidden="1">{"'Sheet1'!$L$16"}</definedName>
    <definedName name="huy_xoa2" hidden="1">{"'Sheet1'!$L$16"}</definedName>
    <definedName name="huy1moi" localSheetId="33" hidden="1">{"'Sheet1'!$L$16"}</definedName>
    <definedName name="huy1moi" hidden="1">{"'Sheet1'!$L$16"}</definedName>
    <definedName name="huyen" hidden="1">{"'Sheet1'!$L$16"}</definedName>
    <definedName name="huymoi" localSheetId="33" hidden="1">{"'Sheet1'!$L$16"}</definedName>
    <definedName name="huymoi" hidden="1">{"'Sheet1'!$L$16"}</definedName>
    <definedName name="hw_vat">0.1</definedName>
    <definedName name="I" localSheetId="33">#REF!</definedName>
    <definedName name="I_p" localSheetId="33">#REF!</definedName>
    <definedName name="IA">0.7</definedName>
    <definedName name="IDLAB_COST" localSheetId="33">#REF!</definedName>
    <definedName name="Idm" localSheetId="33">#REF!</definedName>
    <definedName name="IDM_target">[132]list!$D$38:$D$40</definedName>
    <definedName name="Impact_Importance">[133]Taxonomy!$L$5:$L$12</definedName>
    <definedName name="IMPORT" localSheetId="33">#REF!</definedName>
    <definedName name="in_thousands">'[5]1.0 Assumptions'!$E$516</definedName>
    <definedName name="IND_LAB" localSheetId="33">#REF!</definedName>
    <definedName name="Indirect_channel">'[5]1.0 Assumptions'!$D$113</definedName>
    <definedName name="INDIRECT_COST" hidden="1">#REF!</definedName>
    <definedName name="INDMANP" localSheetId="33">#REF!</definedName>
    <definedName name="INPUT" localSheetId="33">#REF!</definedName>
    <definedName name="INPUT1" localSheetId="33">#REF!</definedName>
    <definedName name="ịth" localSheetId="33" hidden="1">{"'Sheet1'!$L$16"}</definedName>
    <definedName name="ịth" hidden="1">{"'Sheet1'!$L$16"}</definedName>
    <definedName name="ix">[37]Sheet1!$G$44</definedName>
    <definedName name="Ixx">[37]PEDESB!$D$138</definedName>
    <definedName name="iy">[37]Sheet1!$H$44</definedName>
    <definedName name="j" localSheetId="33">#REF!</definedName>
    <definedName name="j356C8" localSheetId="33">#REF!</definedName>
    <definedName name="jhhkjh" localSheetId="33" hidden="1">{"'Sheet1'!$L$16"}</definedName>
    <definedName name="jhhkjh" hidden="1">{"'Sheet1'!$L$16"}</definedName>
    <definedName name="jhnjnn" localSheetId="33">#REF!</definedName>
    <definedName name="jjjjj" localSheetId="33" hidden="1">{"'Sheet1'!$L$16"}</definedName>
    <definedName name="jjjjj" hidden="1">{"'Sheet1'!$L$16"}</definedName>
    <definedName name="jkh" localSheetId="33" hidden="1">{"'Sheet1'!$L$16"}</definedName>
    <definedName name="jkh" hidden="1">{"'Sheet1'!$L$16"}</definedName>
    <definedName name="jkjk" localSheetId="33" hidden="1">{"'Sheet1'!$L$16"}</definedName>
    <definedName name="jkjk" hidden="1">{"'Sheet1'!$L$16"}</definedName>
    <definedName name="junk">#REF!,#REF!,#REF!,#REF!,#REF!,#REF!</definedName>
    <definedName name="jýỵy" localSheetId="33" hidden="1">{"'Sheet1'!$L$16"}</definedName>
    <definedName name="jýỵy" hidden="1">{"'Sheet1'!$L$16"}</definedName>
    <definedName name="K_1" localSheetId="33">#N/A</definedName>
    <definedName name="K_2" localSheetId="33">#N/A</definedName>
    <definedName name="K_ADM">[134]General!$H$10</definedName>
    <definedName name="K_DWDM">[134]General!$H$12</definedName>
    <definedName name="K_LOCAL">[134]General!$H$15</definedName>
    <definedName name="K_OTHER">[134]General!$H$17</definedName>
    <definedName name="K_SERVICE">[134]General!$H$16</definedName>
    <definedName name="K_TMNHW">[134]General!$H$13</definedName>
    <definedName name="K_TMNSW">[134]General!$H$14</definedName>
    <definedName name="K_VIDEO">[134]General!$H$11</definedName>
    <definedName name="k_xoa" localSheetId="33" hidden="1">{"Offgrid",#N/A,FALSE,"OFFGRID";"Region",#N/A,FALSE,"REGION";"Offgrid -2",#N/A,FALSE,"OFFGRID";"WTP",#N/A,FALSE,"WTP";"WTP -2",#N/A,FALSE,"WTP";"Project",#N/A,FALSE,"PROJECT";"Summary -2",#N/A,FALSE,"SUMMARY"}</definedName>
    <definedName name="k_xoa" hidden="1">{"Offgrid",#N/A,FALSE,"OFFGRID";"Region",#N/A,FALSE,"REGION";"Offgrid -2",#N/A,FALSE,"OFFGRID";"WTP",#N/A,FALSE,"WTP";"WTP -2",#N/A,FALSE,"WTP";"Project",#N/A,FALSE,"PROJECT";"Summary -2",#N/A,FALSE,"SUMMARY"}</definedName>
    <definedName name="k_xoa2" localSheetId="33" hidden="1">{"Offgrid",#N/A,FALSE,"OFFGRID";"Region",#N/A,FALSE,"REGION";"Offgrid -2",#N/A,FALSE,"OFFGRID";"WTP",#N/A,FALSE,"WTP";"WTP -2",#N/A,FALSE,"WTP";"Project",#N/A,FALSE,"PROJECT";"Summary -2",#N/A,FALSE,"SUMMARY"}</definedName>
    <definedName name="k_xoa2" hidden="1">{"Offgrid",#N/A,FALSE,"OFFGRID";"Region",#N/A,FALSE,"REGION";"Offgrid -2",#N/A,FALSE,"OFFGRID";"WTP",#N/A,FALSE,"WTP";"WTP -2",#N/A,FALSE,"WTP";"Project",#N/A,FALSE,"PROJECT";"Summary -2",#N/A,FALSE,"SUMMARY"}</definedName>
    <definedName name="ka" localSheetId="33">2</definedName>
    <definedName name="KAE" localSheetId="33">#REF!</definedName>
    <definedName name="KAS" localSheetId="33">#REF!</definedName>
    <definedName name="kcd">[13]Main!$E$18</definedName>
    <definedName name="kcong" localSheetId="33">#REF!</definedName>
    <definedName name="kcqu">[13]Main!$E$34</definedName>
    <definedName name="kdien" localSheetId="33">#REF!</definedName>
    <definedName name="kdkk" localSheetId="33" hidden="1">{"'Sheet1'!$L$16"}</definedName>
    <definedName name="kdkk" hidden="1">{"'Sheet1'!$L$16"}</definedName>
    <definedName name="KeBve" localSheetId="33">#REF!</definedName>
    <definedName name="kfhdgsghfds">'[7]#REF'!$C$4</definedName>
    <definedName name="KH_Chang" localSheetId="33">#REF!</definedName>
    <definedName name="khac">2</definedName>
    <definedName name="KHCT" localSheetId="33">#REF!</definedName>
    <definedName name="kho">"kh¶o"</definedName>
    <definedName name="KHOILUONGTL">[135]TienLuong!$Q$7:$Q$2175</definedName>
    <definedName name="khongtruotgia" localSheetId="33" hidden="1">{"'Sheet1'!$L$16"}</definedName>
    <definedName name="khongtruotgia" hidden="1">{"'Sheet1'!$L$16"}</definedName>
    <definedName name="KHSX" localSheetId="33" hidden="1">{"'Sheet1'!$L$16"}</definedName>
    <definedName name="KHSX" hidden="1">{"'Sheet1'!$L$16"}</definedName>
    <definedName name="KhuyenmaiUPS">"AutoShape 264"</definedName>
    <definedName name="Kidc10">'[94]Các hệ số'!$J$34</definedName>
    <definedName name="Kidc11">'[94]Các hệ số'!$J$35</definedName>
    <definedName name="Kiem_tra_trung_ten" localSheetId="33">#REF!</definedName>
    <definedName name="kiemtoan">#REF!+SUM(#REF!)</definedName>
    <definedName name="kj" localSheetId="33">#REF!</definedName>
    <definedName name="kk">[136]dghn!$A$4:$F$1528</definedName>
    <definedName name="kkkk" localSheetId="33" hidden="1">{"'Sheet1'!$L$16"}</definedName>
    <definedName name="kkkk" hidden="1">{"'Sheet1'!$L$16"}</definedName>
    <definedName name="KL">'[137]Gia BTN'!$D:$D</definedName>
    <definedName name="KL_1">[128]PA2!$D$6:$D$142</definedName>
    <definedName name="KL_2">[128]PA3!$D$6:$D$560</definedName>
    <definedName name="KL_cau">[138]ptvt!$G$2:$G$47</definedName>
    <definedName name="KLAM" localSheetId="33">#REF!</definedName>
    <definedName name="Klassy" hidden="1">{"'Sheet1'!$L$16"}</definedName>
    <definedName name="KLC" localSheetId="33">#REF!</definedName>
    <definedName name="klcau">[139]ptvt_dg!$H$14:$H$581</definedName>
    <definedName name="klctbb" localSheetId="33">#REF!</definedName>
    <definedName name="Kldocv" localSheetId="33">{"Thuxm2.xls","Sheet1"}</definedName>
    <definedName name="Kldocv">{"Thuxm2.xls","Sheet1"}</definedName>
    <definedName name="KLTHDN" localSheetId="33">#REF!</definedName>
    <definedName name="KLTHNH" localSheetId="33">{"ÿÿÿÿÿ","DT cau tam Ha trinh 7.xls","DT cau tam Ha trinh 3.xls"}</definedName>
    <definedName name="KLTHNH">{"ÿÿÿÿÿ","DT cau tam Ha trinh 7.xls","DT cau tam Ha trinh 3.xls"}</definedName>
    <definedName name="kltho">[140]KL_THO!$A$8:$O$1046</definedName>
    <definedName name="Kluong">'[141]Gia Du Thau '!$E:$E</definedName>
    <definedName name="KLVANKHUON" localSheetId="33">#REF!</definedName>
    <definedName name="KLVLD">[142]ChiTietDZ!$I$8:$I$1296</definedName>
    <definedName name="KLVLD1">[142]VuaBT!$H$7:$H$63</definedName>
    <definedName name="kno">[44]gvl!$Q$59</definedName>
    <definedName name="kp1ph" localSheetId="33">#REF!</definedName>
    <definedName name="ksbn" localSheetId="33" hidden="1">{"'Sheet1'!$L$16"}</definedName>
    <definedName name="ksbn" hidden="1">{"'Sheet1'!$L$16"}</definedName>
    <definedName name="KSDA" localSheetId="33" hidden="1">{"'Sheet1'!$L$16"}</definedName>
    <definedName name="KSDA" hidden="1">{"'Sheet1'!$L$16"}</definedName>
    <definedName name="kshn" localSheetId="33" hidden="1">{"'Sheet1'!$L$16"}</definedName>
    <definedName name="kshn" hidden="1">{"'Sheet1'!$L$16"}</definedName>
    <definedName name="ksls" localSheetId="33" hidden="1">{"'Sheet1'!$L$16"}</definedName>
    <definedName name="ksls" hidden="1">{"'Sheet1'!$L$16"}</definedName>
    <definedName name="KSTK" localSheetId="33">#REF!</definedName>
    <definedName name="kt" localSheetId="33" hidden="1">{"'Sheet1'!$L$16"}</definedName>
    <definedName name="kt" hidden="1">{"'Sheet1'!$L$16"}</definedName>
    <definedName name="ktdk0" localSheetId="33" hidden="1">{#N/A,#N/A,FALSE,"Chi tiÆt"}</definedName>
    <definedName name="ktdk0" hidden="1">{#N/A,#N/A,FALSE,"Chi tiÆt"}</definedName>
    <definedName name="KTQT">[91]!KTQT</definedName>
    <definedName name="KTQTb">[91]!KTQTb</definedName>
    <definedName name="KVC" localSheetId="33">#REF!</definedName>
    <definedName name="l" localSheetId="33">#REF!</definedName>
    <definedName name="L_mong" localSheetId="33">#REF!</definedName>
    <definedName name="L1_rate">650000</definedName>
    <definedName name="L2_rate">1350000</definedName>
    <definedName name="L63x6">5800</definedName>
    <definedName name="LABEL" localSheetId="33">#REF!</definedName>
    <definedName name="lai" localSheetId="33" hidden="1">{"'Sheet1'!$L$16"}</definedName>
    <definedName name="lai" hidden="1">{"'Sheet1'!$L$16"}</definedName>
    <definedName name="lam" localSheetId="33" hidden="1">{"'Sheet1'!$L$16"}</definedName>
    <definedName name="lam" hidden="1">{"'Sheet1'!$L$16"}</definedName>
    <definedName name="LAMTHEM" localSheetId="33">#REF!</definedName>
    <definedName name="langson" localSheetId="33" hidden="1">{"'Sheet1'!$L$16"}</definedName>
    <definedName name="langson" hidden="1">{"'Sheet1'!$L$16"}</definedName>
    <definedName name="lao_keo_dam_cau" localSheetId="33">#REF!</definedName>
    <definedName name="Laodong">[7]TheodoingaycongT5!$B$14:$R$100</definedName>
    <definedName name="Lap_dat_td">'[143]M 67'!$A$37:$F$40</definedName>
    <definedName name="lapa">'[9]CT Thang Mo'!$B$350:$H$350</definedName>
    <definedName name="lapb">'[9]CT Thang Mo'!$B$370:$H$370</definedName>
    <definedName name="lapc">'[9]CT Thang Mo'!$B$390:$H$390</definedName>
    <definedName name="lb">[37]PEDESB!$D$5</definedName>
    <definedName name="lbcnckt" localSheetId="33">#N/A</definedName>
    <definedName name="LBS_22">107800000</definedName>
    <definedName name="LCB" localSheetId="33">#REF!</definedName>
    <definedName name="LCSClusterReady">[29]CustomerProfile!$B$250</definedName>
    <definedName name="LCSComplexity">[29]CustomerProfile!$B$260</definedName>
    <definedName name="LCSDepl">[29]LCS!$F$2</definedName>
    <definedName name="LCSDevStabil">[29]LCS!$E$2</definedName>
    <definedName name="LCSEnv">[29]LCS!$C$2</definedName>
    <definedName name="LCSPlan">[29]LCS!$D$2</definedName>
    <definedName name="LCSPMBuild">[29]LCS!$E$39</definedName>
    <definedName name="LCSPMDeploy">[29]LCS!$F$39</definedName>
    <definedName name="LCSPMEnvision">[29]LCS!$C$39</definedName>
    <definedName name="LCSPMPlan">[29]LCS!$D$39</definedName>
    <definedName name="LCSQABuild">[29]LCS!$E$40</definedName>
    <definedName name="LCSQADeploy">[29]LCS!$F$40</definedName>
    <definedName name="LCSQAEnvision">[29]LCS!$C$40</definedName>
    <definedName name="LCSQAPlan">[29]LCS!$D$40</definedName>
    <definedName name="LCSScopeIncluded">[29]StartPage!$D$19</definedName>
    <definedName name="LG" localSheetId="33">#REF!</definedName>
    <definedName name="license">[144]license!$E$2:$G$96</definedName>
    <definedName name="limcount" hidden="1">2</definedName>
    <definedName name="line" localSheetId="33">L36C6</definedName>
    <definedName name="Line1" localSheetId="33">#REF!</definedName>
    <definedName name="Line2" localSheetId="33">#REF!</definedName>
    <definedName name="Line3" localSheetId="33">#REF!</definedName>
    <definedName name="Link">'[145]Price Summary SAG &amp; TELEQ'!$E$13:$AX$34,'[145]Price Summary SAG &amp; TELEQ'!$E$52:$AX$55</definedName>
    <definedName name="LINKAGE_FN">'[146]Linkage Quote'!$B$1</definedName>
    <definedName name="List_Areas" localSheetId="33">#REF!</definedName>
    <definedName name="List_Chapters" localSheetId="33">#REF!</definedName>
    <definedName name="List_of_Material" localSheetId="33">#REF!</definedName>
    <definedName name="List_Sites" localSheetId="33">#REF!</definedName>
    <definedName name="LiveLoad">[37]PEDESB!$A$14</definedName>
    <definedName name="LK_hathe" localSheetId="33">#REF!</definedName>
    <definedName name="Ll">[147]solieu!$H$66</definedName>
    <definedName name="Lmk" localSheetId="33">#REF!</definedName>
    <definedName name="LN" localSheetId="33">#REF!</definedName>
    <definedName name="Loai" localSheetId="33">#REF!</definedName>
    <definedName name="LOAI_DUONG" localSheetId="33">#REF!</definedName>
    <definedName name="Loai_TD" localSheetId="33">#REF!</definedName>
    <definedName name="LOAICHUNGTU" localSheetId="33">#REF!</definedName>
    <definedName name="LoaiCN">[148]Draff1!$C$4:$C$50</definedName>
    <definedName name="LOAICN_KT">[149]Draff1!$C$150:$C$163</definedName>
    <definedName name="LOAÏI_CHÖÙNG_TÖØ" localSheetId="33">#REF!</definedName>
    <definedName name="LoaixeH" localSheetId="33">#REF!</definedName>
    <definedName name="LoaixeXB" localSheetId="33">#REF!</definedName>
    <definedName name="LOC" localSheetId="33">#REF!</definedName>
    <definedName name="LOCATION">[41]LEGEND!$D$7</definedName>
    <definedName name="LOM" localSheetId="33">#REF!</definedName>
    <definedName name="lón2">[150]Temp!$B$3</definedName>
    <definedName name="lón3">[150]Temp!$B$4</definedName>
    <definedName name="lón5">[150]Temp!$B$6</definedName>
    <definedName name="LOOP" localSheetId="33">#REF!</definedName>
    <definedName name="loss">[37]PEDESB!$E$633</definedName>
    <definedName name="Ls">[151]Load!$G$29</definedName>
    <definedName name="Ltc">[13]Main!$E$9</definedName>
    <definedName name="LTR" localSheetId="33">#REF!</definedName>
    <definedName name="ltre" localSheetId="33">#REF!</definedName>
    <definedName name="LUONG" localSheetId="33">#REF!</definedName>
    <definedName name="lVC" localSheetId="33">#REF!</definedName>
    <definedName name="LVX" localSheetId="33">#REF!</definedName>
    <definedName name="M12ba3p" localSheetId="33">#REF!</definedName>
    <definedName name="M12bb1p" localSheetId="33">#REF!</definedName>
    <definedName name="M12cbnc" localSheetId="33">#REF!</definedName>
    <definedName name="M12cbvl" localSheetId="33">#REF!</definedName>
    <definedName name="M14bb1p" localSheetId="33">#REF!</definedName>
    <definedName name="m8aanc" localSheetId="33">#REF!</definedName>
    <definedName name="m8aavl" localSheetId="33">#REF!</definedName>
    <definedName name="ma">[152]XL4Poppy!$A$26</definedName>
    <definedName name="Ma3pnc" localSheetId="33">#REF!</definedName>
    <definedName name="Ma3pvl" localSheetId="33">#REF!</definedName>
    <definedName name="Maa3pnc" localSheetId="33">#REF!</definedName>
    <definedName name="Maa3pvl" localSheetId="33">#REF!</definedName>
    <definedName name="MACRO" localSheetId="33">#REF!</definedName>
    <definedName name="Macro3" localSheetId="33">#REF!</definedName>
    <definedName name="MADONGIA">[135]TienLuong!$F$6:$F$2175</definedName>
    <definedName name="mahieu" localSheetId="33">#REF!</definedName>
    <definedName name="Mailboxes">[29]CustomerProfile!$B$11</definedName>
    <definedName name="maintenance_CapEx">'[5]1.0 Assumptions'!$D$80</definedName>
    <definedName name="MAJ_CON_EQP" localSheetId="33">#REF!</definedName>
    <definedName name="ManagementPacks">[29]CustomerProfile!$B$44</definedName>
    <definedName name="Manday">200</definedName>
    <definedName name="Maõ" localSheetId="33">#REF!</definedName>
    <definedName name="Mat_cau" localSheetId="33">#REF!</definedName>
    <definedName name="matit">[44]gvl!$Q$69</definedName>
    <definedName name="MATK">'[7]#REF'!$A$3:$B$79</definedName>
    <definedName name="MAVANKHUON" localSheetId="33">#REF!</definedName>
    <definedName name="MAVL">'[79]PT VATTU'!$G$4:$G$451</definedName>
    <definedName name="MAVLD">[142]ChiTietDZ!$D$8:$D$1296</definedName>
    <definedName name="MAVLD1">[142]VuaBT!$B$7:$B$63</definedName>
    <definedName name="MAVLTHDN" localSheetId="33">#REF!</definedName>
    <definedName name="MAVTTT">'[79]Dutoan KL'!$A$5:$A$580</definedName>
    <definedName name="Maykhoandung4.5KW">72334</definedName>
    <definedName name="Mba1p" localSheetId="33">#REF!</definedName>
    <definedName name="Mba3p" localSheetId="33">#REF!</definedName>
    <definedName name="Mbb3p" localSheetId="33">#REF!</definedName>
    <definedName name="Mbn1p" localSheetId="33">#REF!</definedName>
    <definedName name="mbt">[13]Main!$E$28</definedName>
    <definedName name="MCCO" localSheetId="33" hidden="1">{#N/A,#N/A,FALSE,"CCTV"}</definedName>
    <definedName name="MCCO" hidden="1">{#N/A,#N/A,FALSE,"CCTV"}</definedName>
    <definedName name="MCCO10" localSheetId="33" hidden="1">{#N/A,#N/A,FALSE,"CCTV"}</definedName>
    <definedName name="MCCO10" hidden="1">{#N/A,#N/A,FALSE,"CCTV"}</definedName>
    <definedName name="MCCO11" localSheetId="33" hidden="1">{#N/A,#N/A,FALSE,"CCTV"}</definedName>
    <definedName name="MCCO11" hidden="1">{#N/A,#N/A,FALSE,"CCTV"}</definedName>
    <definedName name="MCCO12" localSheetId="33" hidden="1">{#N/A,#N/A,FALSE,"CCTV"}</definedName>
    <definedName name="MCCO12" hidden="1">{#N/A,#N/A,FALSE,"CCTV"}</definedName>
    <definedName name="MCCO13" localSheetId="33" hidden="1">{#N/A,#N/A,FALSE,"CCTV"}</definedName>
    <definedName name="MCCO13" hidden="1">{#N/A,#N/A,FALSE,"CCTV"}</definedName>
    <definedName name="MCCO3" localSheetId="33" hidden="1">{#N/A,#N/A,FALSE,"CCTV"}</definedName>
    <definedName name="MCCO3" hidden="1">{#N/A,#N/A,FALSE,"CCTV"}</definedName>
    <definedName name="MCCO4" localSheetId="33" hidden="1">{#N/A,#N/A,FALSE,"CCTV"}</definedName>
    <definedName name="MCCO4" hidden="1">{#N/A,#N/A,FALSE,"CCTV"}</definedName>
    <definedName name="MCCO5" localSheetId="33" hidden="1">{#N/A,#N/A,FALSE,"CCTV"}</definedName>
    <definedName name="MCCO5" hidden="1">{#N/A,#N/A,FALSE,"CCTV"}</definedName>
    <definedName name="MCCO6" localSheetId="33" hidden="1">{#N/A,#N/A,FALSE,"CCTV"}</definedName>
    <definedName name="MCCO6" hidden="1">{#N/A,#N/A,FALSE,"CCTV"}</definedName>
    <definedName name="MCCO7" localSheetId="33" hidden="1">{#N/A,#N/A,FALSE,"CCTV"}</definedName>
    <definedName name="MCCO7" hidden="1">{#N/A,#N/A,FALSE,"CCTV"}</definedName>
    <definedName name="MCCO8" localSheetId="33" hidden="1">{#N/A,#N/A,FALSE,"CCTV"}</definedName>
    <definedName name="MCCO8" hidden="1">{#N/A,#N/A,FALSE,"CCTV"}</definedName>
    <definedName name="MCCO9" localSheetId="33" hidden="1">{#N/A,#N/A,FALSE,"CCTV"}</definedName>
    <definedName name="MCCO9" hidden="1">{#N/A,#N/A,FALSE,"CCTV"}</definedName>
    <definedName name="MCCOÙ" localSheetId="33" hidden="1">{#N/A,#N/A,FALSE,"CCTV"}</definedName>
    <definedName name="MCCOÙ" hidden="1">{#N/A,#N/A,FALSE,"CCTV"}</definedName>
    <definedName name="Mdo">[37]PEDESB!$B$466</definedName>
    <definedName name="MENU1" localSheetId="33">#REF!</definedName>
    <definedName name="MENUVIEW" localSheetId="33">#REF!</definedName>
    <definedName name="MESSAGE" localSheetId="33">#REF!</definedName>
    <definedName name="MESSAGE1" localSheetId="33">#REF!</definedName>
    <definedName name="MESSAGE2" localSheetId="33">#REF!</definedName>
    <definedName name="MG_A" localSheetId="33">#REF!</definedName>
    <definedName name="MGMTtimedisc">[89]Tables!$N$123:$Q$127</definedName>
    <definedName name="MH" localSheetId="33" hidden="1">{"'Sheet1'!$L$16"}</definedName>
    <definedName name="MH" hidden="1">{"'Sheet1'!$L$16"}</definedName>
    <definedName name="mhf" localSheetId="33">#N/A</definedName>
    <definedName name="MHHBH">[7]MHH!$A$7:$B$200</definedName>
    <definedName name="microwave_lease">'[5]1.0 Assumptions'!$D$110</definedName>
    <definedName name="microwave_OpEx">'[5]1.0 Assumptions'!$D$111</definedName>
    <definedName name="MIISComplexity">[29]CustomerProfile!$B$222</definedName>
    <definedName name="MIISDepl">[29]MIIS!$F$2</definedName>
    <definedName name="MIISDevStabil">[29]MIIS!$E$2</definedName>
    <definedName name="MIISEnv">[29]MIIS!$C$2</definedName>
    <definedName name="MIISPlan">[29]MIIS!$D$2</definedName>
    <definedName name="MIISPMBuild">[29]MIIS!$E$31</definedName>
    <definedName name="MIISPMDeploy">[29]MIIS!$F$31</definedName>
    <definedName name="MIISPMEnvision">[29]MIIS!$C$31</definedName>
    <definedName name="MIISPMPlan">[29]MIIS!$D$31</definedName>
    <definedName name="MIISQABuild">[29]MIIS!$E$32</definedName>
    <definedName name="MIISQADeploy">[29]MIIS!$F$32</definedName>
    <definedName name="MIISQAEnvision">[29]MIIS!$C$32</definedName>
    <definedName name="MIISQAPlan">[29]MIIS!$D$32</definedName>
    <definedName name="MIISScopeIncluded">[29]StartPage!$D$16</definedName>
    <definedName name="minh1" localSheetId="33">#REF!</definedName>
    <definedName name="mkbt1.5">'[12]NC&amp;M'!$G$65</definedName>
    <definedName name="MM_DV">'[78]Tham so'!$C$16</definedName>
    <definedName name="MM_LD">'[78]Tham so'!$C$15</definedName>
    <definedName name="MNTHTH">[112]Solieu!$E$27</definedName>
    <definedName name="mo" localSheetId="33" hidden="1">{"'Sheet1'!$L$16"}</definedName>
    <definedName name="mo" hidden="1">{"'Sheet1'!$L$16"}</definedName>
    <definedName name="MODIFY" localSheetId="33">#REF!</definedName>
    <definedName name="Module1.cplhsmt" localSheetId="33">#N/A</definedName>
    <definedName name="Module1.cptdhsmt" localSheetId="33">#N/A</definedName>
    <definedName name="Module1.cptdtdt" localSheetId="33">#N/A</definedName>
    <definedName name="Module1.cptdtkkt" localSheetId="33">#N/A</definedName>
    <definedName name="Module1.gsktxd" localSheetId="33">#N/A</definedName>
    <definedName name="Module1.qlda" localSheetId="33">#N/A</definedName>
    <definedName name="Module1.tinhqt" localSheetId="33">#N/A</definedName>
    <definedName name="moi" localSheetId="33" hidden="1">{"'Sheet1'!$L$16"}</definedName>
    <definedName name="moi" hidden="1">{"'Sheet1'!$L$16"}</definedName>
    <definedName name="MOMComplexity">[29]CustomerProfile!$B$247</definedName>
    <definedName name="MOMConnectors">[29]CustomerProfile!$B$45</definedName>
    <definedName name="MOMCustomManagementPacks">[29]CustomerProfile!$B$50</definedName>
    <definedName name="MOMCustomReports">[29]CustomerProfile!$B$49</definedName>
    <definedName name="MOMDepl">[29]SCOM!$F$2</definedName>
    <definedName name="MOMDevStabil">[29]SCOM!$E$2</definedName>
    <definedName name="MOMEndToEndApplications">[29]CustomerProfile!$B$48</definedName>
    <definedName name="MOMEnv">[29]SCOM!$C$2</definedName>
    <definedName name="MOMGateways">[29]CustomerProfile!$B$46</definedName>
    <definedName name="MOMMonitoredServers">[29]CustomerProfile!$B$42</definedName>
    <definedName name="MOMMonitoredWorkstations">[29]CustomerProfile!$B$43</definedName>
    <definedName name="MOMPlan">[29]SCOM!$D$2</definedName>
    <definedName name="MOMScopeIncluded">[29]StartPage!$D$18</definedName>
    <definedName name="MOMServers">[29]CustomerProfile!$B$47</definedName>
    <definedName name="months_nr">12</definedName>
    <definedName name="Morong4054_85" localSheetId="33">#REF!</definedName>
    <definedName name="morong4054_98" localSheetId="33">#REF!</definedName>
    <definedName name="MOSSDevStabil">[29]MOSS!$E$2</definedName>
    <definedName name="MOSSEnv">[29]MOSS!$C$2</definedName>
    <definedName name="MOSSPlan">[29]MOSS!$D$2</definedName>
    <definedName name="MOSSPMBuild">[29]MOSS!$E$132</definedName>
    <definedName name="MOSSPMDeploy">[29]MOSS!$F$132</definedName>
    <definedName name="MOSSPMEnvision">[29]MOSS!$C$132</definedName>
    <definedName name="MOSSPMPlan">[29]MOSS!$D$132</definedName>
    <definedName name="MOSSQABuild">[29]MOSS!$E$133</definedName>
    <definedName name="MOSSQADeploy">[29]MOSS!$F$133</definedName>
    <definedName name="MOSSQAEnvision">[29]MOSS!$C$133</definedName>
    <definedName name="MOSSQAPlan">[29]MOSS!$D$133</definedName>
    <definedName name="Moùng" localSheetId="33">#REF!</definedName>
    <definedName name="mrn.inv._.budget" localSheetId="33" hidden="1">{"invbud-1",#N/A,FALSE,"A";"invbud-1CW",#N/A,FALSE,"A";"Desinvesteringen",#N/A,FALSE,"C"}</definedName>
    <definedName name="mrn.inv._.budget" hidden="1">{"invbud-1",#N/A,FALSE,"A";"invbud-1CW",#N/A,FALSE,"A";"Desinvesteringen",#N/A,FALSE,"C"}</definedName>
    <definedName name="ms">[153]btraR_f!$B$25:$J$38</definedName>
    <definedName name="MSCT" localSheetId="33">#REF!</definedName>
    <definedName name="mtc" localSheetId="33">#REF!</definedName>
    <definedName name="Mtccau">[84]ptm!$B:$J</definedName>
    <definedName name="MTCHC">[7]TNHCHINH!$K$38</definedName>
    <definedName name="MTMAC12" localSheetId="33">#REF!</definedName>
    <definedName name="mtram" localSheetId="33">#REF!</definedName>
    <definedName name="mucdo">[154]Cate!$A$27:$A$29</definedName>
    <definedName name="mvac" localSheetId="33" hidden="1">{"'Sheet1'!$L$16"}</definedName>
    <definedName name="mvac" hidden="1">{"'Sheet1'!$L$16"}</definedName>
    <definedName name="n_1" localSheetId="33">#REF!</definedName>
    <definedName name="n_2" localSheetId="33">#REF!</definedName>
    <definedName name="n_3" localSheetId="33">#REF!</definedName>
    <definedName name="N1IN">'[7]TONGKE3p '!$U$295</definedName>
    <definedName name="n1pig" localSheetId="33">#REF!</definedName>
    <definedName name="N1pIGvc" localSheetId="33">#REF!</definedName>
    <definedName name="n1pind" localSheetId="33">#REF!</definedName>
    <definedName name="N1pINDvc" localSheetId="33">#REF!</definedName>
    <definedName name="n1ping" localSheetId="33">#REF!</definedName>
    <definedName name="N1pINGvc" localSheetId="33">#REF!</definedName>
    <definedName name="n1pint" localSheetId="33">#REF!</definedName>
    <definedName name="nam" localSheetId="33" hidden="1">{"'Sheet1'!$L$16"}</definedName>
    <definedName name="nam" hidden="1">{"'Sheet1'!$L$16"}</definedName>
    <definedName name="name2" localSheetId="33">#N/A</definedName>
    <definedName name="nc" localSheetId="33">#REF!</definedName>
    <definedName name="nc12m250">[14]Giathanh1m3BT!$H$22</definedName>
    <definedName name="nc1p" localSheetId="33">#REF!</definedName>
    <definedName name="nc3p" localSheetId="33">#REF!</definedName>
    <definedName name="ncb" localSheetId="33">#N/A</definedName>
    <definedName name="NCBD100" localSheetId="33">#REF!</definedName>
    <definedName name="NCBD200" localSheetId="33">#REF!</definedName>
    <definedName name="NCBD250" localSheetId="33">#REF!</definedName>
    <definedName name="NCcap0.7" localSheetId="33">#REF!</definedName>
    <definedName name="NCcap1" localSheetId="33">#REF!</definedName>
    <definedName name="NCCT3p" localSheetId="33">#REF!</definedName>
    <definedName name="NCHC">[7]TNHCHINH!$J$38</definedName>
    <definedName name="ncm100lv">[14]Giathanh1m3BT!$H$41</definedName>
    <definedName name="ncn3.5">'[12]NC&amp;M'!$H$13</definedName>
    <definedName name="ncn4.5">'[12]NC&amp;M'!$H$16</definedName>
    <definedName name="ncong" localSheetId="33">#REF!</definedName>
    <definedName name="nctram" localSheetId="33">#REF!</definedName>
    <definedName name="NCVC100" localSheetId="33">#REF!</definedName>
    <definedName name="NCVC200" localSheetId="33">#REF!</definedName>
    <definedName name="NCVC250" localSheetId="33">#REF!</definedName>
    <definedName name="NCVC3P" localSheetId="33">#REF!</definedName>
    <definedName name="ncxlkcs" localSheetId="33">#REF!</definedName>
    <definedName name="ncxlkd" localSheetId="33">#REF!</definedName>
    <definedName name="ncxlkh" localSheetId="33">#REF!</definedName>
    <definedName name="ncxlkt" localSheetId="33">#REF!</definedName>
    <definedName name="ncxlktnl" localSheetId="33">#REF!</definedName>
    <definedName name="ncxlpxsx" localSheetId="33">#REF!</definedName>
    <definedName name="ncxltc" localSheetId="33">#REF!</definedName>
    <definedName name="nd">[22]gVL!$Q$30</definedName>
    <definedName name="NdungChi">'[100]Tham so'!$B$29:$B$61</definedName>
    <definedName name="Ne" localSheetId="33" hidden="1">{"'Sheet1'!$L$16"}</definedName>
    <definedName name="Ne" hidden="1">{"'Sheet1'!$L$16"}</definedName>
    <definedName name="NET" localSheetId="33">#REF!</definedName>
    <definedName name="NET_ANA" localSheetId="33">#REF!</definedName>
    <definedName name="Net_Present_Value">'[5]2.0 Financial Summary'!$C$162:$L$162</definedName>
    <definedName name="network_loading">'[5]1.0 Assumptions'!$D$27</definedName>
    <definedName name="NEWNAME" localSheetId="33" hidden="1">{#N/A,#N/A,FALSE,"CCTV"}</definedName>
    <definedName name="NEWNAME" hidden="1">{#N/A,#N/A,FALSE,"CCTV"}</definedName>
    <definedName name="NEXT" localSheetId="33">#REF!</definedName>
    <definedName name="ngantl">[71]XL4Poppy!$C$9</definedName>
    <definedName name="ngau" localSheetId="33">#REF!</definedName>
    <definedName name="ngay23" localSheetId="33" hidden="1">{"'Sheet1'!$L$16"}</definedName>
    <definedName name="ngay23" hidden="1">{"'Sheet1'!$L$16"}</definedName>
    <definedName name="Ngaycong">[93]Chamcong!$B$4:$AK$13</definedName>
    <definedName name="NGHI" localSheetId="33">#REF!</definedName>
    <definedName name="ngu" localSheetId="33" hidden="1">{"'Sheet1'!$L$16"}</definedName>
    <definedName name="ngu" hidden="1">{"'Sheet1'!$L$16"}</definedName>
    <definedName name="nguoi">[13]Main!$C$118</definedName>
    <definedName name="NH" localSheetId="33">#REF!</definedName>
    <definedName name="Nhan_xet_cua_dai">"Picture 1"</definedName>
    <definedName name="nhancong">'[74]Gia Nhan Cong '!$B:$C</definedName>
    <definedName name="NHANTIEN" localSheetId="33">#REF!</definedName>
    <definedName name="nhap2" localSheetId="33">#N/A</definedName>
    <definedName name="nhapcb" localSheetId="33">#N/A</definedName>
    <definedName name="NHATKY" localSheetId="33">#REF!</definedName>
    <definedName name="nhfffd" localSheetId="33">{"DZ-TDTB2.XLS","Dcksat.xls"}</definedName>
    <definedName name="nhfffd">{"DZ-TDTB2.XLS","Dcksat.xls"}</definedName>
    <definedName name="nhfffd_3" localSheetId="33">{"DZ-TDTB2.XLS","Dcksat.xls"}</definedName>
    <definedName name="nhfffd_3">{"DZ-TDTB2.XLS","Dcksat.xls"}</definedName>
    <definedName name="nhn" localSheetId="33">#REF!</definedName>
    <definedName name="NhNgam" localSheetId="33">#REF!</definedName>
    <definedName name="Nhom3">'[155]Cac Thong So '!$C$13</definedName>
    <definedName name="NhomCanCu">'[47]Param (I)'!$B$104:$B$107</definedName>
    <definedName name="NHOMCONGTRINH_6">1</definedName>
    <definedName name="NHot" localSheetId="33">#REF!</definedName>
    <definedName name="NhTreo" localSheetId="33">#REF!</definedName>
    <definedName name="Nia_6">0.0154</definedName>
    <definedName name="Nib_6">0.0105</definedName>
    <definedName name="nig" localSheetId="33">#REF!</definedName>
    <definedName name="NIG13p">'[7]TONGKE3p '!$T$295</definedName>
    <definedName name="nig1p" localSheetId="33">#REF!</definedName>
    <definedName name="nig3p" localSheetId="33">#REF!</definedName>
    <definedName name="NIGnc" localSheetId="33">#REF!</definedName>
    <definedName name="nignc1p" localSheetId="33">#REF!</definedName>
    <definedName name="nignc3p">'[7]CHITIET VL-NC'!$G$107</definedName>
    <definedName name="NIGvc" localSheetId="33">#REF!</definedName>
    <definedName name="NIGvl" localSheetId="33">#REF!</definedName>
    <definedName name="nigvl1p" localSheetId="33">#REF!</definedName>
    <definedName name="nigvl3p">'[7]CHITIET VL-NC'!$G$99</definedName>
    <definedName name="nin" localSheetId="33">#REF!</definedName>
    <definedName name="nin14nc3p" localSheetId="33">#REF!</definedName>
    <definedName name="nin14vl3p" localSheetId="33">#REF!</definedName>
    <definedName name="nin1903p" localSheetId="33">#REF!</definedName>
    <definedName name="nin190nc3p" localSheetId="33">#REF!</definedName>
    <definedName name="nin190vl3p" localSheetId="33">#REF!</definedName>
    <definedName name="nin2903p" localSheetId="33">#REF!</definedName>
    <definedName name="nin290nc3p" localSheetId="33">#REF!</definedName>
    <definedName name="nin290vl3p" localSheetId="33">#REF!</definedName>
    <definedName name="nin3p" localSheetId="33">#REF!</definedName>
    <definedName name="nind" localSheetId="33">#REF!</definedName>
    <definedName name="nind1p" localSheetId="33">#REF!</definedName>
    <definedName name="nind3p" localSheetId="33">#REF!</definedName>
    <definedName name="nindnc1p" localSheetId="33">#REF!</definedName>
    <definedName name="nindnc3p" localSheetId="33">#REF!</definedName>
    <definedName name="NINDvc" localSheetId="33">#REF!</definedName>
    <definedName name="nindvl1p" localSheetId="33">#REF!</definedName>
    <definedName name="nindvl3p" localSheetId="33">#REF!</definedName>
    <definedName name="ning1p" localSheetId="33">#REF!</definedName>
    <definedName name="ningnc1p" localSheetId="33">#REF!</definedName>
    <definedName name="ningvl1p" localSheetId="33">#REF!</definedName>
    <definedName name="ninnc3p" localSheetId="33">#REF!</definedName>
    <definedName name="nint1p" localSheetId="33">#REF!</definedName>
    <definedName name="nintnc1p" localSheetId="33">#REF!</definedName>
    <definedName name="nintvl1p" localSheetId="33">#REF!</definedName>
    <definedName name="NINvc" localSheetId="33">#REF!</definedName>
    <definedName name="ninvl3p" localSheetId="33">#REF!</definedName>
    <definedName name="nl" localSheetId="33">#REF!</definedName>
    <definedName name="nl1p" localSheetId="33">#REF!</definedName>
    <definedName name="nl3p" localSheetId="33">#REF!</definedName>
    <definedName name="NLDLCTG" localSheetId="33">#REF!</definedName>
    <definedName name="nlnc3p" localSheetId="33">#REF!</definedName>
    <definedName name="nlnc3pha" localSheetId="33">#REF!</definedName>
    <definedName name="NLSCTG" localSheetId="33">#REF!</definedName>
    <definedName name="NLTK1p" localSheetId="33">#REF!</definedName>
    <definedName name="nlvl1">[7]chitiet!$G$302</definedName>
    <definedName name="nlvl3p" localSheetId="33">#REF!</definedName>
    <definedName name="nn" localSheetId="33">#REF!</definedName>
    <definedName name="nn1p" localSheetId="33">#REF!</definedName>
    <definedName name="nn3p" localSheetId="33">#REF!</definedName>
    <definedName name="nnn" localSheetId="33" hidden="1">{"'Sheet1'!$L$16"}</definedName>
    <definedName name="nnn" hidden="1">{"'Sheet1'!$L$16"}</definedName>
    <definedName name="nnnc3p" localSheetId="33">#REF!</definedName>
    <definedName name="nnvl3p" localSheetId="33">#REF!</definedName>
    <definedName name="No" localSheetId="33">#REF!</definedName>
    <definedName name="NOCU" localSheetId="33">#REF!</definedName>
    <definedName name="nodalpartno">[89]SCoTT!$F$158</definedName>
    <definedName name="NODEtimedisc">[89]Tables!$I$123:$L$127</definedName>
    <definedName name="none" localSheetId="33">#REF!</definedName>
    <definedName name="Nov19Plan">'[131]Nov19 Plan'!$A$7:$CJ$144</definedName>
    <definedName name="Nq" localSheetId="33">#REF!</definedName>
    <definedName name="nstrand">[37]PEDESB!$D$639</definedName>
    <definedName name="NToS" localSheetId="33">#N/A</definedName>
    <definedName name="NumberOfApplications">[29]CustomerProfile!$B$24</definedName>
    <definedName name="NumDirectories">[29]CustomerProfile!$B$32</definedName>
    <definedName name="NumForeignMailSystems">[29]CustomerProfile!$B$18</definedName>
    <definedName name="NumLCSLocations">[29]CustomerProfile!$B$53</definedName>
    <definedName name="nuoc">[7]gvl!$N$38</definedName>
    <definedName name="NUOCHKHOAN" localSheetId="33" hidden="1">{"'Sheet1'!$L$16"}</definedName>
    <definedName name="NUOCHKHOAN" hidden="1">{"'Sheet1'!$L$16"}</definedName>
    <definedName name="NUOCHKHOANMOI" localSheetId="33" hidden="1">{"'Sheet1'!$L$16"}</definedName>
    <definedName name="NUOCHKHOANMOI" hidden="1">{"'Sheet1'!$L$16"}</definedName>
    <definedName name="o" localSheetId="33" hidden="1">{"'Sheet1'!$L$16"}</definedName>
    <definedName name="o" hidden="1">{"'Sheet1'!$L$16"}</definedName>
    <definedName name="Ö135" localSheetId="33">#REF!</definedName>
    <definedName name="ong_cong_duc_san" localSheetId="33">#REF!</definedName>
    <definedName name="Ong_cong_hinh_hop_do_tai_cho" localSheetId="33">#REF!</definedName>
    <definedName name="ongsattrangkem" localSheetId="33">#REF!</definedName>
    <definedName name="oracle_db">0.85</definedName>
    <definedName name="OrderTable" hidden="1">#REF!</definedName>
    <definedName name="osapp">200</definedName>
    <definedName name="oto">[13]Main!$C$116</definedName>
    <definedName name="oü0" localSheetId="33">#REF!</definedName>
    <definedName name="Overhead_and_Profit">0</definedName>
    <definedName name="P3HE00020AA">[156]PART_DISCOUNT!$D$6</definedName>
    <definedName name="P3HE00024AA">[157]PART_DISCOUNT!$D$5</definedName>
    <definedName name="P3HE00024AADISCOUNT4050">[157]PART_DISCOUNT!$F$5</definedName>
    <definedName name="P3HE00027AADISCOUNT4050">[157]PART_DISCOUNT!$F$14</definedName>
    <definedName name="P3HE00229AA">[157]PART_DISCOUNT!$D$21</definedName>
    <definedName name="P3HE00229AADISCOUNT2021">[157]PART_DISCOUNT!$F$21</definedName>
    <definedName name="P3HE00231AADISCOUNT2021">[157]PART_DISCOUNT!$F$20</definedName>
    <definedName name="P3HE00233AADISCOUNT2021">[157]PART_DISCOUNT!$F$19</definedName>
    <definedName name="P3HE00241AB">[157]PART_DISCOUNT!$D$17</definedName>
    <definedName name="P3HE00241ABDISCOUNT4055">[157]PART_DISCOUNT!$F$17</definedName>
    <definedName name="P3HE00314AB">[157]PART_DISCOUNT!$D$16</definedName>
    <definedName name="P3HE00314ABDISCOUNT2018">[157]PART_DISCOUNT!$F$16</definedName>
    <definedName name="P3HE00316AA">[157]PART_DISCOUNT!$D$18</definedName>
    <definedName name="P3HE00316AADISCOUNT2021">[157]PART_DISCOUNT!$F$18</definedName>
    <definedName name="P3HE00317AA">[157]PART_DISCOUNT!$D$22</definedName>
    <definedName name="P3HE00317AADISCOUNT2021">[157]PART_DISCOUNT!$F$22</definedName>
    <definedName name="P3HE00564AA">[157]PART_DISCOUNT!$D$23</definedName>
    <definedName name="P3HE00564AADISCOUNT2024">[157]PART_DISCOUNT!$F$23</definedName>
    <definedName name="P90001010">[18]PART_DISCOUNT!$D$3</definedName>
    <definedName name="P90001010DISCOUNT">[18]PART_DISCOUNT!$F$3</definedName>
    <definedName name="P90003809">[18]PART_DISCOUNT!$D$15</definedName>
    <definedName name="P90003809DISCOUNT">[18]PART_DISCOUNT!$F$15</definedName>
    <definedName name="P90003819">[18]PART_DISCOUNT!$D$14</definedName>
    <definedName name="P90003819DISCOUNT">[18]PART_DISCOUNT!$F$14</definedName>
    <definedName name="P90006001">[18]PART_DISCOUNT!$D$4</definedName>
    <definedName name="P90006001DISCOUNT">[18]PART_DISCOUNT!$F$4</definedName>
    <definedName name="P90006009">[18]PART_DISCOUNT!$D$8</definedName>
    <definedName name="P90006009DISCOUNT">[18]PART_DISCOUNT!$F$8</definedName>
    <definedName name="P90056508">[18]PART_DISCOUNT!$D$11</definedName>
    <definedName name="P90056508DISCOUNT">[18]PART_DISCOUNT!$F$11</definedName>
    <definedName name="P90056802">[18]PART_DISCOUNT!$D$12</definedName>
    <definedName name="P90056802DISCOUNT">[18]PART_DISCOUNT!$F$12</definedName>
    <definedName name="P90056903">[18]PART_DISCOUNT!$D$13</definedName>
    <definedName name="P90056903DISCOUNT">[18]PART_DISCOUNT!$F$13</definedName>
    <definedName name="P90061765">[158]PART_DISCOUNT!$D$23</definedName>
    <definedName name="P90061765DISCOUNT">[158]PART_DISCOUNT!$F$23</definedName>
    <definedName name="P90066705">[18]PART_DISCOUNT!$D$10</definedName>
    <definedName name="P90066705DISCOUNT">[18]PART_DISCOUNT!$F$10</definedName>
    <definedName name="P90089001">[18]PART_DISCOUNT!$D$7</definedName>
    <definedName name="P90089001DISCOUNT">[18]PART_DISCOUNT!$F$7</definedName>
    <definedName name="P90152465">[158]PART_DISCOUNT!$D$22</definedName>
    <definedName name="P90152465DISCOUNT">[158]PART_DISCOUNT!$F$22</definedName>
    <definedName name="P90229301">[158]PART_DISCOUNT!$D$21</definedName>
    <definedName name="P90229301DISCOUNT">[158]PART_DISCOUNT!$F$21</definedName>
    <definedName name="P90229502">[158]PART_DISCOUNT!$D$18</definedName>
    <definedName name="P90229502DISCOUNT">[158]PART_DISCOUNT!$F$18</definedName>
    <definedName name="P90237801">[18]PART_DISCOUNT!$D$6</definedName>
    <definedName name="P90237801DISCOUNT">[18]PART_DISCOUNT!$F$6</definedName>
    <definedName name="P90254301">[159]PART_DISCOUNT!$D$20</definedName>
    <definedName name="P90254301DISCOUNT">[159]PART_DISCOUNT!$F$20</definedName>
    <definedName name="P90276702">[158]PART_DISCOUNT!$D$17</definedName>
    <definedName name="P90276702DISCOUNT">[158]PART_DISCOUNT!$F$17</definedName>
    <definedName name="P90334701">[158]PART_DISCOUNT!$D$6</definedName>
    <definedName name="P90334701DISCOUNT">[158]PART_DISCOUNT!$F$6</definedName>
    <definedName name="P90366906">[18]PART_DISCOUNT!$D$5</definedName>
    <definedName name="P90366906DISCOUNT">[18]PART_DISCOUNT!$F$5</definedName>
    <definedName name="P90444202">[160]PART_DISCOUNT!$D$14</definedName>
    <definedName name="P90444401">[160]PART_DISCOUNT!$D$25</definedName>
    <definedName name="P90445101">[160]PART_DISCOUNT!$D$24</definedName>
    <definedName name="P90445102">[160]PART_DISCOUNT!$D$23</definedName>
    <definedName name="P90445102DISCOUNT2022">[160]PART_DISCOUNT!$F$23</definedName>
    <definedName name="P90445252">[160]PART_DISCOUNT!$D$17</definedName>
    <definedName name="P90445252DISCOUNT2021">[160]PART_DISCOUNT!$F$17</definedName>
    <definedName name="P90445303">[160]PART_DISCOUNT!$D$15</definedName>
    <definedName name="P90445303DISCOUNT2020">[160]PART_DISCOUNT!$F$15</definedName>
    <definedName name="P90445722">[160]PART_DISCOUNT!$D$20</definedName>
    <definedName name="P90445722DISCOUNT2022">[160]PART_DISCOUNT!$F$20</definedName>
    <definedName name="P90445944">[160]PART_DISCOUNT!$D$19</definedName>
    <definedName name="P90445944DISCOUNT2022">[160]PART_DISCOUNT!$F$19</definedName>
    <definedName name="P90446003">[160]PART_DISCOUNT!$D$22</definedName>
    <definedName name="P90446003DISCOUNT2022">[160]PART_DISCOUNT!$F$22</definedName>
    <definedName name="P90446202">[160]PART_DISCOUNT!$D$18</definedName>
    <definedName name="P90446202DISCOUNT2022">[160]PART_DISCOUNT!$F$18</definedName>
    <definedName name="P90467201">[158]PART_DISCOUNT!$D$12</definedName>
    <definedName name="P90467201DISCOUNT">[158]PART_DISCOUNT!$F$12</definedName>
    <definedName name="P90468601">[158]PART_DISCOUNT!$D$20</definedName>
    <definedName name="P90468601DISCOUNT">[158]PART_DISCOUNT!$F$20</definedName>
    <definedName name="P90490701">[158]PART_DISCOUNT!$D$3</definedName>
    <definedName name="P90490701DISCOUNT">[158]PART_DISCOUNT!$F$3</definedName>
    <definedName name="P90608511">[158]PART_DISCOUNT!$D$4</definedName>
    <definedName name="P90608511DISCOUNT">[158]PART_DISCOUNT!$F$4</definedName>
    <definedName name="P90622617">[158]PART_DISCOUNT!$D$5</definedName>
    <definedName name="P90622617DISCOUNT">[158]PART_DISCOUNT!$F$5</definedName>
    <definedName name="P90635132">[158]PART_DISCOUNT!$D$10</definedName>
    <definedName name="P90635132DISCOUNT">[158]PART_DISCOUNT!$F$10</definedName>
    <definedName name="P90649901">[160]PART_DISCOUNT!$D$16</definedName>
    <definedName name="P90649901DISCOUNT2021">[160]PART_DISCOUNT!$F$16</definedName>
    <definedName name="P90654002">[18]PART_DISCOUNT!$D$16</definedName>
    <definedName name="P90654002DISCOUNT">[18]PART_DISCOUNT!$F$16</definedName>
    <definedName name="P90669901">[161]PART_DISCOUNT!$D$4</definedName>
    <definedName name="P90674301">[160]PART_DISCOUNT!$D$21</definedName>
    <definedName name="P90674301DISCOUNT2022">[160]PART_DISCOUNT!$F$21</definedName>
    <definedName name="P90689301">[160]PART_DISCOUNT!$D$26</definedName>
    <definedName name="P90689301DISCOUNT2024">[160]PART_DISCOUNT!$F$26</definedName>
    <definedName name="P90703901">[161]PART_DISCOUNT!$D$9</definedName>
    <definedName name="P90766201">[18]PART_DISCOUNT!$D$9</definedName>
    <definedName name="P90766201DISCOUNT">[18]PART_DISCOUNT!$F$9</definedName>
    <definedName name="P90769622">[159]PART_DISCOUNT!$D$9</definedName>
    <definedName name="P90769622DISCOUNT">[159]PART_DISCOUNT!$F$9</definedName>
    <definedName name="P90773101">[161]PART_DISCOUNT!$D$8</definedName>
    <definedName name="P90773201">[161]PART_DISCOUNT!$D$6</definedName>
    <definedName name="P90801701">[159]PART_DISCOUNT!$D$16</definedName>
    <definedName name="P90801701DISCOUNT">[159]PART_DISCOUNT!$F$16</definedName>
    <definedName name="P90830501">[159]PART_DISCOUNT!$D$15</definedName>
    <definedName name="P90830501DISCOUNT">[159]PART_DISCOUNT!$F$15</definedName>
    <definedName name="P90868711">[160]PART_DISCOUNT!$D$9</definedName>
    <definedName name="P90868711DISCOUNT2022">[160]PART_DISCOUNT!$F$9</definedName>
    <definedName name="PA" localSheetId="33">#REF!</definedName>
    <definedName name="PA.2314" localSheetId="33">#REF!</definedName>
    <definedName name="PA.3114" localSheetId="33">#REF!</definedName>
    <definedName name="PAIII_" localSheetId="33" hidden="1">{"'Sheet1'!$L$16"}</definedName>
    <definedName name="PAIII_" hidden="1">{"'Sheet1'!$L$16"}</definedName>
    <definedName name="Parem">[162]Parem!$A$5:$B$17</definedName>
    <definedName name="Pd" localSheetId="33">#REF!</definedName>
    <definedName name="PDO" localSheetId="33" hidden="1">{"'Summary'!$A$1:$J$46"}</definedName>
    <definedName name="PDO" hidden="1">{"'Summary'!$A$1:$J$46"}</definedName>
    <definedName name="pg">[13]Main!$F$108</definedName>
    <definedName name="pgia" localSheetId="33">#REF!</definedName>
    <definedName name="phai" localSheetId="33" hidden="1">{"'Sheet1'!$L$16"}</definedName>
    <definedName name="phai" hidden="1">{"'Sheet1'!$L$16"}</definedName>
    <definedName name="phanloaiYC">[154]Cate!$B$33:$B$37</definedName>
    <definedName name="PhanTramTangDA">'[163]Dữ liệu khảo sát'!$I$23</definedName>
    <definedName name="phg">[12]BGVL!$P$49</definedName>
    <definedName name="phu_luc_vua" localSheetId="33">#REF!</definedName>
    <definedName name="phuluc" localSheetId="33" hidden="1">{"'Sheet1'!$L$16"}</definedName>
    <definedName name="phuluc" hidden="1">{"'Sheet1'!$L$16"}</definedName>
    <definedName name="phuluc2" localSheetId="33" hidden="1">{"'Sheet1'!$L$16"}</definedName>
    <definedName name="phuluc2" hidden="1">{"'Sheet1'!$L$16"}</definedName>
    <definedName name="PileSize" localSheetId="33">#REF!</definedName>
    <definedName name="PileType" localSheetId="33">#REF!</definedName>
    <definedName name="PIP" localSheetId="33">BlankMacro1</definedName>
    <definedName name="PIPE2" localSheetId="33">BlankMacro1</definedName>
    <definedName name="PK" localSheetId="33">#REF!</definedName>
    <definedName name="PL" localSheetId="33" hidden="1">{"'Sheet1'!$L$16"}</definedName>
    <definedName name="PL" hidden="1">{"'Sheet1'!$L$16"}</definedName>
    <definedName name="PL04TSQD" localSheetId="33" hidden="1">{"'Sheet1'!$L$16"}</definedName>
    <definedName name="PL04TSQD" hidden="1">{"'Sheet1'!$L$16"}</definedName>
    <definedName name="plc">[13]Main!$F$110</definedName>
    <definedName name="PLOT" localSheetId="33">#REF!</definedName>
    <definedName name="PlucBcaoTD" localSheetId="33" hidden="1">{"'Sheet1'!$L$16"}</definedName>
    <definedName name="PlucBcaoTD" hidden="1">{"'Sheet1'!$L$16"}</definedName>
    <definedName name="PM">[164]IBASE!$AH$16:$AV$110</definedName>
    <definedName name="pmh" localSheetId="33">phm</definedName>
    <definedName name="PMNB">'[121]TSo DT PMNB'!$B$5:$G$27</definedName>
    <definedName name="PMNB_Col">'[121]TSo DT PMNB'!$B$5:$G$5</definedName>
    <definedName name="PMNB_Row">'[121]TSo DT PMNB'!$B$5:$B$27</definedName>
    <definedName name="png">[13]Main!$F$109</definedName>
    <definedName name="Port">[28]Validation!$F$2:$F$40</definedName>
    <definedName name="pph">[13]Main!$F$111</definedName>
    <definedName name="PPP" localSheetId="33">BlankMacro1</definedName>
    <definedName name="pr_nw">[165]Budget!$H$18</definedName>
    <definedName name="pr_sw">[165]Budget!$H$12</definedName>
    <definedName name="Prdb">[166]Pricelist!$A$1:$C$72</definedName>
    <definedName name="Prepare_Rate">'[33]Dinh muc PM'!$C$17</definedName>
    <definedName name="Prf_APC">'[88]Tonghop theo Vendor'!$I$8</definedName>
    <definedName name="Prf_CS">'[88]Tonghop theo Vendor'!$I$7</definedName>
    <definedName name="Prf_FJ">'[88]Tonghop theo Vendor'!$I$11</definedName>
    <definedName name="Prf_FPT">'[88]Tonghop theo Vendor'!$I$17</definedName>
    <definedName name="Prf_HP">'[88]Tonghop theo Vendor'!$I$6</definedName>
    <definedName name="Prf_IBM">'[88]Tonghop theo Vendor'!$I$5</definedName>
    <definedName name="Prf_MS">'[88]Tonghop theo Vendor'!$I$9</definedName>
    <definedName name="Prf_ORC">'[88]Tonghop theo Vendor'!$I$12</definedName>
    <definedName name="Prf_Other">'[88]Tonghop theo Vendor'!$I$14</definedName>
    <definedName name="Prf_Redhat">'[88]Tonghop theo Vendor'!$I$10</definedName>
    <definedName name="PRINT_TITLES_MI" localSheetId="33">#REF!</definedName>
    <definedName name="prjName" localSheetId="33">#REF!</definedName>
    <definedName name="prjNo" localSheetId="33">#REF!</definedName>
    <definedName name="Pro_Soil" localSheetId="33">#REF!</definedName>
    <definedName name="ProdForm" hidden="1">#REF!</definedName>
    <definedName name="PROJ">[41]LEGEND!$D$4</definedName>
    <definedName name="PROPOSAL" localSheetId="33">#REF!</definedName>
    <definedName name="PT" localSheetId="33">#REF!</definedName>
    <definedName name="PT_Duong" localSheetId="33">#REF!</definedName>
    <definedName name="ptbc" localSheetId="33">#REF!</definedName>
    <definedName name="ptdg" localSheetId="33">#REF!</definedName>
    <definedName name="PTDG_cau" localSheetId="33">#REF!</definedName>
    <definedName name="ptdg_cong" localSheetId="33">#REF!</definedName>
    <definedName name="ptdg_duong" localSheetId="33">#REF!</definedName>
    <definedName name="PTDGCT1">[103]PTDGCT!$D$4:$I$152</definedName>
    <definedName name="PTH" localSheetId="33">#REF!</definedName>
    <definedName name="PTNC">'[7]DON GIA'!$G$227</definedName>
    <definedName name="PTST">[167]sat!$A$6:$K$38</definedName>
    <definedName name="PTVT">[167]ptvt!$A$6:$X$128</definedName>
    <definedName name="qa">[168]!K_1</definedName>
    <definedName name="qd">[13]Main!$D$452</definedName>
    <definedName name="qềqg" localSheetId="33" hidden="1">{"'Sheet1'!$L$16"}</definedName>
    <definedName name="qềqg" hidden="1">{"'Sheet1'!$L$16"}</definedName>
    <definedName name="QF_SYS_BADRATIO" localSheetId="33">#REF!</definedName>
    <definedName name="QF_SYS_BRANCHOFFICE" localSheetId="33">#REF!</definedName>
    <definedName name="QF_SYS_COMPANYINFO" localSheetId="33">#REF!</definedName>
    <definedName name="QF_SYS_CTRLTEST" localSheetId="33">#REF!</definedName>
    <definedName name="QF_SYS_DDP" localSheetId="33">#REF!</definedName>
    <definedName name="QF_SYS_DEFAULT_CURRENCY" localSheetId="33">#REF!</definedName>
    <definedName name="QF_SYS_DEPARTMENTINFO" localSheetId="33">#REF!</definedName>
    <definedName name="QF_SYS_DLVYPLACE" localSheetId="33">#REF!</definedName>
    <definedName name="QF_SYS_EXCHANGE" localSheetId="33">#REF!</definedName>
    <definedName name="QF_SYS_OPERATOR" localSheetId="33">#REF!</definedName>
    <definedName name="QF_SYS_PRODUCT_LINE" localSheetId="33">#REF!</definedName>
    <definedName name="QF_SYS_PROJNAME" localSheetId="33">#REF!</definedName>
    <definedName name="QF_SYS_QUOTATION_NAME" localSheetId="33">#REF!</definedName>
    <definedName name="QF_SYS_QUOTATION_NO" localSheetId="33">#REF!</definedName>
    <definedName name="QF_SYS_REGHEAD" localSheetId="33">#REF!</definedName>
    <definedName name="QF_SYS_ROUNDUP_DECIMAL" localSheetId="33">#REF!</definedName>
    <definedName name="QF_SYS_SECURITY_FLAG" localSheetId="33">#REF!</definedName>
    <definedName name="QF_SYS_SPARMAXPER" localSheetId="33">#REF!</definedName>
    <definedName name="QF_SYS_SPDISCOUNT" localSheetId="33">#REF!</definedName>
    <definedName name="QF_SYS_TRADETERM" localSheetId="33">#REF!</definedName>
    <definedName name="QF_SYS_TRANSPORT" localSheetId="33">#REF!</definedName>
    <definedName name="QF_SYS_USE_ISSUENO" localSheetId="33">#REF!</definedName>
    <definedName name="QF_SYS_VALIDITY_DATE" localSheetId="33">#REF!</definedName>
    <definedName name="qlda" localSheetId="33">#N/A</definedName>
    <definedName name="QQ" localSheetId="33" hidden="1">{"'Sheet1'!$L$16"}</definedName>
    <definedName name="QQ" hidden="1">{"'Sheet1'!$L$16"}</definedName>
    <definedName name="qtebt" localSheetId="33">#REF!</definedName>
    <definedName name="QtuÊn" localSheetId="33">#N/A</definedName>
    <definedName name="qu" localSheetId="33">#REF!</definedName>
    <definedName name="Quote">[169]PR!$A$1:$L$41</definedName>
    <definedName name="qừq" localSheetId="33" hidden="1">{#N/A,#N/A,FALSE,"Chi tiÆt"}</definedName>
    <definedName name="qừq" hidden="1">{#N/A,#N/A,FALSE,"Chi tiÆt"}</definedName>
    <definedName name="quy" localSheetId="33" hidden="1">{"'Sheet1'!$L$16"}</definedName>
    <definedName name="quy" hidden="1">{"'Sheet1'!$L$16"}</definedName>
    <definedName name="qzqzqz10" localSheetId="33">#REF!</definedName>
    <definedName name="qzqzqz11" localSheetId="33">#REF!</definedName>
    <definedName name="qzqzqz12" localSheetId="33">#REF!</definedName>
    <definedName name="qzqzqz13" localSheetId="33">#REF!</definedName>
    <definedName name="qzqzqz14" localSheetId="33">#REF!</definedName>
    <definedName name="qzqzqz15" localSheetId="33">#REF!</definedName>
    <definedName name="qzqzqz16" localSheetId="33">#REF!</definedName>
    <definedName name="qzqzqz17" localSheetId="33">#REF!</definedName>
    <definedName name="qzqzqz18" localSheetId="33">#REF!</definedName>
    <definedName name="qzqzqz19" localSheetId="33">#REF!</definedName>
    <definedName name="qzqzqz20" localSheetId="33">#REF!</definedName>
    <definedName name="qzqzqz21" localSheetId="33">#REF!</definedName>
    <definedName name="qzqzqz22" localSheetId="33">#REF!</definedName>
    <definedName name="qzqzqz23" localSheetId="33">#REF!</definedName>
    <definedName name="qzqzqz24" localSheetId="33">#REF!</definedName>
    <definedName name="qzqzqz25" localSheetId="33">#REF!</definedName>
    <definedName name="qzqzqz26" localSheetId="33">#REF!</definedName>
    <definedName name="qzqzqz27" localSheetId="33">#REF!</definedName>
    <definedName name="qzqzqz28" localSheetId="33">#REF!</definedName>
    <definedName name="qzqzqz29" localSheetId="33">#REF!</definedName>
    <definedName name="qzqzqz30" localSheetId="33">#REF!</definedName>
    <definedName name="qzqzqz31" localSheetId="33">#REF!</definedName>
    <definedName name="qzqzqz32" localSheetId="33">#REF!</definedName>
    <definedName name="qzqzqz6" localSheetId="33">#REF!</definedName>
    <definedName name="qzqzqz7" localSheetId="33">#REF!</definedName>
    <definedName name="qzqzqz8" localSheetId="33">#REF!</definedName>
    <definedName name="qzqzqz9" localSheetId="33">#REF!</definedName>
    <definedName name="Ra">[70]XL4Poppy!$A$26</definedName>
    <definedName name="ra11p" localSheetId="33">#REF!</definedName>
    <definedName name="ra13p" localSheetId="33">#REF!</definedName>
    <definedName name="RAM_ratio">70%</definedName>
    <definedName name="rang1" localSheetId="33">#REF!</definedName>
    <definedName name="range" localSheetId="33">#REF!</definedName>
    <definedName name="Ranhxay" localSheetId="33" hidden="1">{"'Sheet1'!$L$16"}</definedName>
    <definedName name="Ranhxay" hidden="1">{"'Sheet1'!$L$16"}</definedName>
    <definedName name="rate">14000</definedName>
    <definedName name="ratio">70%</definedName>
    <definedName name="rb">[13]Main!$G$78</definedName>
    <definedName name="RCArea" hidden="1">#REF!</definedName>
    <definedName name="rct">[13]Main!$E$32</definedName>
    <definedName name="Rctpt" localSheetId="33">#REF!</definedName>
    <definedName name="RCU_Area1">'[170]BSC Design'!$E$15:$K$41,'[170]BSC Design'!$E$57:$K$78,'[170]BSC Design'!$E$94:$K$115,'[170]BSC Design'!$E$131:$K$163,'[170]BSC Design'!$E$179:$K$189,'[170]BSC Design'!$E$205:$K$218,'[170]BSC Design'!$E$234:$K$260,'[170]BSC Design'!$E$276:$K$301,'[170]BSC Design'!#REF!,'[170]BSC Design'!#REF!,'[170]BSC Design'!#REF!,'[170]BSC Design'!#REF!,'[170]BSC Design'!#REF!,'[170]BSC Design'!#REF!,'[170]BSC Design'!#REF!</definedName>
    <definedName name="RCU_Area2">'[170]BSC Design'!#REF!,'[170]BSC Design'!#REF!,'[170]BSC Design'!#REF!,'[170]BSC Design'!#REF!,'[170]BSC Design'!#REF!,'[170]BSC Design'!#REF!,'[170]BSC Design'!#REF!,'[170]BSC Design'!#REF!,'[170]BSC Design'!#REF!,'[170]BSC Design'!#REF!,'[170]BSC Design'!#REF!,'[170]BSC Design'!#REF!,'[170]BSC Design'!#REF!,'[170]BSC Design'!#REF!,'[170]BSC Design'!#REF!,'[170]BSC Design'!#REF!</definedName>
    <definedName name="rdrdd" localSheetId="33" hidden="1">{#N/A,#N/A,FALSE,"Chi tiÆt"}</definedName>
    <definedName name="rdrdd" hidden="1">{#N/A,#N/A,FALSE,"Chi tiÆt"}</definedName>
    <definedName name="RECOUT" localSheetId="33">#N/A</definedName>
    <definedName name="REO" localSheetId="33">#REF!</definedName>
    <definedName name="Repat_tax">[59]Inputs!$E$46:$X$46</definedName>
    <definedName name="REPORT_LINES_TO_FORMAT">'[171]bk-EMC'!#REF!,'[171]bk-EMC'!#REF!</definedName>
    <definedName name="REPORT_TOTALS_TO_FORMAT">'[171]bk-EMC'!#REF!,'[171]bk-EMC'!#REF!,'[171]bk-EMC'!#REF!</definedName>
    <definedName name="REPORT01" localSheetId="33">#REF!</definedName>
    <definedName name="REPORT02" localSheetId="33">#REF!</definedName>
    <definedName name="Result">'[75]Kết quả tính toán'!$A$3:$X$140</definedName>
    <definedName name="Result21" localSheetId="33" hidden="1">{"'Sheet1'!$L$16"}</definedName>
    <definedName name="Result21" hidden="1">{"'Sheet1'!$L$16"}</definedName>
    <definedName name="retÎtettt">[172]tra_vat_lieu!$B$4:$E$190</definedName>
    <definedName name="RFNZ3" localSheetId="33">#REF!</definedName>
    <definedName name="RFP003A" localSheetId="33">#REF!</definedName>
    <definedName name="RFP003B" localSheetId="33">#REF!</definedName>
    <definedName name="RFP003C" localSheetId="33">#REF!</definedName>
    <definedName name="RFP003D" localSheetId="33">#REF!</definedName>
    <definedName name="RFP003E" localSheetId="33">#REF!</definedName>
    <definedName name="RFP003F" localSheetId="33">#REF!</definedName>
    <definedName name="rgdf" localSheetId="33" hidden="1">{"'Sheet1'!$L$16"}</definedName>
    <definedName name="rgdf" hidden="1">{"'Sheet1'!$L$16"}</definedName>
    <definedName name="RH" localSheetId="33" hidden="1">{"'Sheet1'!$L$16"}</definedName>
    <definedName name="RH" hidden="1">{"'Sheet1'!$L$16"}</definedName>
    <definedName name="rhgrs" localSheetId="33" hidden="1">{"'Sheet1'!$L$16"}</definedName>
    <definedName name="rhgrs" hidden="1">{"'Sheet1'!$L$16"}</definedName>
    <definedName name="RHODIA" hidden="1">{"'DocTypeCode'!$A$142:$A$226"}</definedName>
    <definedName name="rhrewhehe" localSheetId="33" hidden="1">{#N/A,#N/A,FALSE,"Chi tiÆt"}</definedName>
    <definedName name="rhrewhehe" hidden="1">{#N/A,#N/A,FALSE,"Chi tiÆt"}</definedName>
    <definedName name="rjf" localSheetId="33" hidden="1">{"Offgrid",#N/A,FALSE,"OFFGRID";"Region",#N/A,FALSE,"REGION";"Offgrid -2",#N/A,FALSE,"OFFGRID";"WTP",#N/A,FALSE,"WTP";"WTP -2",#N/A,FALSE,"WTP";"Project",#N/A,FALSE,"PROJECT";"Summary -2",#N/A,FALSE,"SUMMARY"}</definedName>
    <definedName name="rjf" hidden="1">{"Offgrid",#N/A,FALSE,"OFFGRID";"Region",#N/A,FALSE,"REGION";"Offgrid -2",#N/A,FALSE,"OFFGRID";"WTP",#N/A,FALSE,"WTP";"WTP -2",#N/A,FALSE,"WTP";"Project",#N/A,FALSE,"PROJECT";"Summary -2",#N/A,FALSE,"SUMMARY"}</definedName>
    <definedName name="rkc">[13]Main!$E$33</definedName>
    <definedName name="rkd" localSheetId="33" hidden="1">{#N/A,#N/A,FALSE,"CCTV"}</definedName>
    <definedName name="rkd" hidden="1">{#N/A,#N/A,FALSE,"CCTV"}</definedName>
    <definedName name="RLd" localSheetId="33">#REF!</definedName>
    <definedName name="Rn">[17]TinhToan!$F$73</definedName>
    <definedName name="rng7770_OBX">'[173]7770 OBX Matrix'!$A$5:$J$20</definedName>
    <definedName name="RPLA" localSheetId="33" hidden="1">{"'Sheet1'!$L$16"}</definedName>
    <definedName name="RPLA" hidden="1">{"'Sheet1'!$L$16"}</definedName>
    <definedName name="rs_faf">[57]Policy!$F$5</definedName>
    <definedName name="rs16k_cm_nbr">[57]RSTN_Rules!$F$102</definedName>
    <definedName name="rs16k_pup">[57]Policy!$C$7</definedName>
    <definedName name="rs16k_reup">[57]Policy!$D$7</definedName>
    <definedName name="rs16k_slot_nbrs">[57]RSTN_Rules!$C$102</definedName>
    <definedName name="rs38k_pup">[57]Policy!$C$8</definedName>
    <definedName name="rs38k_reup">[57]Policy!$D$8</definedName>
    <definedName name="rs3k_base">[57]RSTN_Rules!$B$42</definedName>
    <definedName name="rs3k_pup">[57]Policy!$C$5</definedName>
    <definedName name="rs3k_reup">[57]Policy!$D$5</definedName>
    <definedName name="rs3k_slot_nbrs">[57]RSTN_Rules!$C$42</definedName>
    <definedName name="rs86k_base">[57]RSTN_Rules!$B$82</definedName>
    <definedName name="rs86k_cm">[57]RSTN_Rules!$E$82</definedName>
    <definedName name="rs86k_cm_nbr">[57]RSTN_Rules!$F$82</definedName>
    <definedName name="rs86k_pwr">[57]RSTN_Rules!$H$82</definedName>
    <definedName name="rs86k_slot_nbrs">[57]RSTN_Rules!$C$82</definedName>
    <definedName name="rs8k_cm_nbr">[57]RSTN_Rules!$F$62</definedName>
    <definedName name="rs8k_pup">[57]Policy!$C$6</definedName>
    <definedName name="rs8k_reup">[57]Policy!$D$6</definedName>
    <definedName name="rs8k_slot_nbrs">[57]RSTN_Rules!$C$62</definedName>
    <definedName name="ryedfg" localSheetId="33" hidden="1">{#N/A,#N/A,FALSE,"CCTV"}</definedName>
    <definedName name="ryedfg" hidden="1">{#N/A,#N/A,FALSE,"CCTV"}</definedName>
    <definedName name="ryhtrd" localSheetId="33" hidden="1">{#N/A,#N/A,FALSE,"Chi tiÆt"}</definedName>
    <definedName name="ryhtrd" hidden="1">{#N/A,#N/A,FALSE,"Chi tiÆt"}</definedName>
    <definedName name="SANComplexity">[29]CustomerProfile!$B$184</definedName>
    <definedName name="SAPBEXrevision" hidden="1">7</definedName>
    <definedName name="SAPBEXsysID" hidden="1">"P57"</definedName>
    <definedName name="SAPBEXwbID" hidden="1">"3JX5BV41R2KVEX9FV6LB6ZNYC"</definedName>
    <definedName name="sâsasas" hidden="1">#REF!</definedName>
    <definedName name="satu" localSheetId="33">#REF!</definedName>
    <definedName name="sau">'[10]Chiet tinh dz35'!$H$4</definedName>
    <definedName name="SB">[164]IBASE!$AH$7:$AL$14</definedName>
    <definedName name="scao98" localSheetId="33">#REF!</definedName>
    <definedName name="SCCMPMBuild">[29]SCCM!$E$65</definedName>
    <definedName name="SCCMPMDeploy">[29]SCCM!$F$65</definedName>
    <definedName name="SCCMPMEnvision">[29]SCCM!$C$65</definedName>
    <definedName name="SCCMPMPlan">[29]SCCM!$D$65</definedName>
    <definedName name="SCCMQABuild">[29]SCCM!$E$66</definedName>
    <definedName name="SCCMQADeploy">[29]SCCM!$F$66</definedName>
    <definedName name="SCCMQAEnvision">[29]SCCM!$C$66</definedName>
    <definedName name="SCCMQAPlan">[29]SCCM!$D$66</definedName>
    <definedName name="SCCR" localSheetId="33">#REF!</definedName>
    <definedName name="SCDT" localSheetId="33">#REF!</definedName>
    <definedName name="SCH" localSheetId="33">#REF!</definedName>
    <definedName name="SCOMPMBuild">[29]SCOM!$E$63</definedName>
    <definedName name="SCOMPMDeploy">[29]SCOM!$F$63</definedName>
    <definedName name="SCOMPMEnvision">[29]SCOM!$C$63</definedName>
    <definedName name="SCOMPMPlan">[29]SCOM!$D$63</definedName>
    <definedName name="SCOMQABuild">[29]SCOM!$E$64</definedName>
    <definedName name="SCOMQADeploy">[29]SCOM!$F$64</definedName>
    <definedName name="SCOMQAEnvision">[29]SCOM!$C$64</definedName>
    <definedName name="SCOMQAPlan">[29]SCOM!$D$64</definedName>
    <definedName name="scr">[174]gVL!$Q$33</definedName>
    <definedName name="SCT" localSheetId="33">#REF!</definedName>
    <definedName name="sd1p" localSheetId="33">#REF!</definedName>
    <definedName name="sdcsd" localSheetId="33" hidden="1">{"'Sheet1'!$L$16"}</definedName>
    <definedName name="sdcsd" hidden="1">{"'Sheet1'!$L$16"}</definedName>
    <definedName name="sdf" localSheetId="33" hidden="1">{"'Sheet1'!$L$16"}</definedName>
    <definedName name="sdf" hidden="1">{"'Sheet1'!$L$16"}</definedName>
    <definedName name="sdfgsdtg">[63]gVL!$N$19</definedName>
    <definedName name="sdfhsrtjh">'[7]#REF'!$C$31</definedName>
    <definedName name="sdfsdfsd" localSheetId="33" hidden="1">{"'Sheet1'!$L$16"}</definedName>
    <definedName name="sdfsdfsd" hidden="1">{"'Sheet1'!$L$16"}</definedName>
    <definedName name="SDG" localSheetId="33" hidden="1">{"'Sheet1'!$L$16"}</definedName>
    <definedName name="SDG" hidden="1">{"'Sheet1'!$L$16"}</definedName>
    <definedName name="SDMONG" localSheetId="33">#REF!</definedName>
    <definedName name="sdo">[117]gvl!$N$35</definedName>
    <definedName name="sds" localSheetId="33" hidden="1">{"'Sheet1'!$L$16"}</definedName>
    <definedName name="sds" hidden="1">{"'Sheet1'!$L$16"}</definedName>
    <definedName name="sdz" localSheetId="33" hidden="1">{"'Sheet1'!$L$16"}</definedName>
    <definedName name="sdz" hidden="1">{"'Sheet1'!$L$16"}</definedName>
    <definedName name="sencount" hidden="1">1</definedName>
    <definedName name="sfd" localSheetId="33" hidden="1">{"'Sheet1'!$L$16"}</definedName>
    <definedName name="sfd" hidden="1">{"'Sheet1'!$L$16"}</definedName>
    <definedName name="sff" localSheetId="33" hidden="1">{"'Sheet1'!$L$16"}</definedName>
    <definedName name="sff" hidden="1">{"'Sheet1'!$L$16"}</definedName>
    <definedName name="sfsd" localSheetId="33" hidden="1">{"'Sheet1'!$L$16"}</definedName>
    <definedName name="sfsd" hidden="1">{"'Sheet1'!$L$16"}</definedName>
    <definedName name="SG">[37]PEDESB!$D$13</definedName>
    <definedName name="sgfnvb">#REF!,#REF!,#REF!,#REF!,#REF!,#REF!,#REF!,#REF!,#REF!,#REF!,#REF!,#REF!</definedName>
    <definedName name="sgsr" localSheetId="33" hidden="1">{"'Sheet1'!$L$16"}</definedName>
    <definedName name="sgsr" hidden="1">{"'Sheet1'!$L$16"}</definedName>
    <definedName name="SharePointScopeIncluded">[29]StartPage!$D$20</definedName>
    <definedName name="SHDG" localSheetId="33">#REF!</definedName>
    <definedName name="sheet" localSheetId="33">{"Book1"}</definedName>
    <definedName name="sheet">{"Book1"}</definedName>
    <definedName name="sheet2" localSheetId="33" hidden="1">{"'Sheet1'!$L$16"}</definedName>
    <definedName name="sheet2" hidden="1">{"'Sheet1'!$L$16"}</definedName>
    <definedName name="shsrhtr" localSheetId="33" hidden="1">{"'Sheet1'!$L$16"}</definedName>
    <definedName name="shsrhtr" hidden="1">{"'Sheet1'!$L$16"}</definedName>
    <definedName name="sht1p" localSheetId="33">#REF!</definedName>
    <definedName name="sieucao" localSheetId="33">#REF!</definedName>
    <definedName name="SIGN" localSheetId="33">#REF!</definedName>
    <definedName name="SITE_EXPENSE" hidden="1">#REF!</definedName>
    <definedName name="Sites">[29]CustomerProfile!$B$7</definedName>
    <definedName name="SIZE" localSheetId="33">#REF!</definedName>
    <definedName name="SL_CRD" localSheetId="33">#REF!</definedName>
    <definedName name="SL_CRS" localSheetId="33">#REF!</definedName>
    <definedName name="SL_CS" localSheetId="33">#REF!</definedName>
    <definedName name="SL_DD" localSheetId="33">#REF!</definedName>
    <definedName name="SLA">[30]Controls!$F$4:$F$6</definedName>
    <definedName name="SMSAppPackaging">[29]CustomerProfile!$B$28</definedName>
    <definedName name="SMSComplexity">[29]CustomerProfile!$B$235</definedName>
    <definedName name="SMSDevStabil">[29]SCCM!$E$2</definedName>
    <definedName name="SMSEnv">[29]SCCM!$C$2</definedName>
    <definedName name="SMSManagedDesktops">[29]CustomerProfile!$B$36</definedName>
    <definedName name="SMSManagedServers">[29]CustomerProfile!$B$37</definedName>
    <definedName name="SMSPlan">[29]SCCM!$D$2</definedName>
    <definedName name="SMSPrimarySites">[29]CustomerProfile!$B$35</definedName>
    <definedName name="SMSScopeIncluded">[29]StartPage!$D$17</definedName>
    <definedName name="So_Chu.Drop1">[7]!So_Chu.Drop1</definedName>
    <definedName name="So_Chu.Drop3">[7]!So_Chu.Drop3</definedName>
    <definedName name="so_chu.So_Xau">[7]!so_chu.So_Xau</definedName>
    <definedName name="soc3p" localSheetId="33">#REF!</definedName>
    <definedName name="SoftWarrantyRate">15%</definedName>
    <definedName name="SoHT">1</definedName>
    <definedName name="SoilType" localSheetId="33">#REF!</definedName>
    <definedName name="solieu" localSheetId="33">#REF!</definedName>
    <definedName name="SOLUONG">'[79]PT VATTU'!$I$4:$I$451</definedName>
    <definedName name="solver_lin" hidden="1">0</definedName>
    <definedName name="solver_num" hidden="1">0</definedName>
    <definedName name="solver_typ" hidden="1">1</definedName>
    <definedName name="solver_val" hidden="1">0</definedName>
    <definedName name="SOPHIEU" localSheetId="33">#REF!</definedName>
    <definedName name="SORT" localSheetId="33">#REF!</definedName>
    <definedName name="SORT_AREA">'[175]DI-ESTI'!$A$8:$R$489</definedName>
    <definedName name="SOTIEN">[92]PSTH!$F$2:$F$120</definedName>
    <definedName name="SoXau" localSheetId="33">#N/A</definedName>
    <definedName name="Spanner_Auto_File">"C:\My Documents\tinh cdo.x2a"</definedName>
    <definedName name="SPEC" localSheetId="33">#REF!</definedName>
    <definedName name="SpecialPrice" hidden="1">#REF!</definedName>
    <definedName name="SPECSUMMARY" localSheetId="33">#REF!</definedName>
    <definedName name="spectral_efficiency">'[5]1.0 Assumptions'!$D$26</definedName>
    <definedName name="spiff">'[5]1.0 Assumptions'!$D$114</definedName>
    <definedName name="Sprack" localSheetId="33">#REF!</definedName>
    <definedName name="SPSBizDataCatDefs">[29]CustomerProfile!$B$59</definedName>
    <definedName name="SPSClusterReady">[29]CustomerProfile!$B$263</definedName>
    <definedName name="SPSComplexity">[29]CustomerProfile!$B$279</definedName>
    <definedName name="SPSCustomSiteDefs">[29]CustomerProfile!$B$60</definedName>
    <definedName name="SPSCustomSiteFeatures">[29]CustomerProfile!$B$62</definedName>
    <definedName name="SPSCustomSiteTemplates">[29]CustomerProfile!$B$61</definedName>
    <definedName name="SPSCustomWebLink">[29]CustomerProfile!$B$57</definedName>
    <definedName name="SPSCustomWebPart">[29]CustomerProfile!$B$56</definedName>
    <definedName name="SPSFormsAuthComplexity">[29]CustomerProfile!$B$267</definedName>
    <definedName name="SPSFormsAuthProviders">[29]CustomerProfile!$B$64</definedName>
    <definedName name="SPSInfoPathForms">[29]CustomerProfile!$B$63</definedName>
    <definedName name="SPSLanguagePacks">[29]CustomerProfile!$B$66</definedName>
    <definedName name="SPSPhysicalSites">[29]CustomerProfile!$B$265</definedName>
    <definedName name="SPSSearchComplexity">[29]CustomerProfile!$B$266</definedName>
    <definedName name="SPSSitesFacingInternet">[29]CustomerProfile!$B$65</definedName>
    <definedName name="SPSTaxonomy">[29]CustomerProfile!$B$264</definedName>
    <definedName name="SPSWCMCustomFieldControls">[29]CustomerProfile!$B$58</definedName>
    <definedName name="srbn" localSheetId="33">{"Thuxm2.xls","Sheet1"}</definedName>
    <definedName name="srbn">{"Thuxm2.xls","Sheet1"}</definedName>
    <definedName name="SRT">[37]PEDESB!$A$2</definedName>
    <definedName name="ss" localSheetId="33">#N/A</definedName>
    <definedName name="ssd" localSheetId="33" hidden="1">{"Offgrid",#N/A,FALSE,"OFFGRID";"Region",#N/A,FALSE,"REGION";"Offgrid -2",#N/A,FALSE,"OFFGRID";"WTP",#N/A,FALSE,"WTP";"WTP -2",#N/A,FALSE,"WTP";"Project",#N/A,FALSE,"PROJECT";"Summary -2",#N/A,FALSE,"SUMMARY"}</definedName>
    <definedName name="ssd" hidden="1">{"Offgrid",#N/A,FALSE,"OFFGRID";"Region",#N/A,FALSE,"REGION";"Offgrid -2",#N/A,FALSE,"OFFGRID";"WTP",#N/A,FALSE,"WTP";"WTP -2",#N/A,FALSE,"WTP";"Project",#N/A,FALSE,"PROJECT";"Summary -2",#N/A,FALSE,"SUMMARY"}</definedName>
    <definedName name="sssd" localSheetId="33" hidden="1">{#N/A,#N/A,FALSE,"Chi tiÆt"}</definedName>
    <definedName name="sssd" hidden="1">{#N/A,#N/A,FALSE,"Chi tiÆt"}</definedName>
    <definedName name="sssssssss">[7]XL4Poppy!$A$15</definedName>
    <definedName name="ssssssssss">[7]XL4Poppy!$B$1:$B$16</definedName>
    <definedName name="SSTR" localSheetId="33">#REF!</definedName>
    <definedName name="ST_TH2_131">3</definedName>
    <definedName name="st1p" localSheetId="33">#REF!</definedName>
    <definedName name="START" localSheetId="33">#REF!</definedName>
    <definedName name="Start_1" localSheetId="33">#REF!</definedName>
    <definedName name="Start_10" localSheetId="33">#REF!</definedName>
    <definedName name="Start_11" localSheetId="33">#REF!</definedName>
    <definedName name="Start_12" localSheetId="33">#REF!</definedName>
    <definedName name="Start_13" localSheetId="33">#REF!</definedName>
    <definedName name="Start_2" localSheetId="33">#REF!</definedName>
    <definedName name="Start_3" localSheetId="33">#REF!</definedName>
    <definedName name="Start_4" localSheetId="33">#REF!</definedName>
    <definedName name="Start_5" localSheetId="33">#REF!</definedName>
    <definedName name="Start_6" localSheetId="33">#REF!</definedName>
    <definedName name="Start_7" localSheetId="33">#REF!</definedName>
    <definedName name="Start_8" localSheetId="33">#REF!</definedName>
    <definedName name="Start_9" localSheetId="33">#REF!</definedName>
    <definedName name="Startpoint1">'[30]BBA Repair Price'!$A$16</definedName>
    <definedName name="Startpoint2">'[30]BBA Repair Price (ASB)'!$A$16</definedName>
    <definedName name="STBCCT1" localSheetId="33">#REF!</definedName>
    <definedName name="STBCCT2" localSheetId="33">#REF!</definedName>
    <definedName name="STBCHDUSD1" localSheetId="33">#REF!</definedName>
    <definedName name="STBCHDUSD2" localSheetId="33">#REF!</definedName>
    <definedName name="STBCHDXK1" localSheetId="33">#REF!</definedName>
    <definedName name="STBCHDXK2" localSheetId="33">#REF!</definedName>
    <definedName name="STBCPC1" localSheetId="33">#REF!</definedName>
    <definedName name="STBCPC2" localSheetId="33">#REF!</definedName>
    <definedName name="STBCPN1" localSheetId="33">#REF!</definedName>
    <definedName name="STBCPN2" localSheetId="33">#REF!</definedName>
    <definedName name="STBCPT1" localSheetId="33">#REF!</definedName>
    <definedName name="STBCPT2" localSheetId="33">#REF!</definedName>
    <definedName name="STBCPX1" localSheetId="33">#REF!</definedName>
    <definedName name="STBCPX2" localSheetId="33">#REF!</definedName>
    <definedName name="STBCTU1" localSheetId="33">#REF!</definedName>
    <definedName name="STBCTU2" localSheetId="33">#REF!</definedName>
    <definedName name="store_b">1.1</definedName>
    <definedName name="store_dis">20%</definedName>
    <definedName name="str">[117]gvl!$N$34</definedName>
    <definedName name="struc_analy">[37]PEDESB!$A$123</definedName>
    <definedName name="Stt" localSheetId="33">#REF!</definedName>
    <definedName name="STTPHIEU" localSheetId="33">#REF!</definedName>
    <definedName name="Subbase" localSheetId="33" hidden="1">{"'Sheet1'!$L$16"}</definedName>
    <definedName name="Subbase" hidden="1">{"'Sheet1'!$L$16"}</definedName>
    <definedName name="SUM">#REF!,#REF!</definedName>
    <definedName name="Supp_chg">MATCH("Supple*Outside*EU*",'[30]BBA Repair Price'!$A$12:$AZ$12,0)</definedName>
    <definedName name="SX_Lapthao_khungV_Sdao" localSheetId="33">#REF!</definedName>
    <definedName name="T" localSheetId="33" hidden="1">{"'Sheet1'!$L$16"}</definedName>
    <definedName name="T" hidden="1">{"'Sheet1'!$L$16"}</definedName>
    <definedName name="T.3" localSheetId="33" hidden="1">{"'Sheet1'!$L$16"}</definedName>
    <definedName name="T.3" hidden="1">{"'Sheet1'!$L$16"}</definedName>
    <definedName name="T_dat">'[50]Dinh nghia'!$A$15:$B$20</definedName>
    <definedName name="T_Hoanvon">[7]!T_Hoanvon</definedName>
    <definedName name="t101p" localSheetId="33">#REF!</definedName>
    <definedName name="t103p" localSheetId="33">#REF!</definedName>
    <definedName name="t10nc1p" localSheetId="33">#REF!</definedName>
    <definedName name="t10vl1p" localSheetId="33">#REF!</definedName>
    <definedName name="t121p" localSheetId="33">#REF!</definedName>
    <definedName name="t123p" localSheetId="33">#REF!</definedName>
    <definedName name="T12vc" localSheetId="33">#REF!</definedName>
    <definedName name="t12vl3p">'[176]CHITIET VL-NC-TT1p'!$G$112</definedName>
    <definedName name="t141p" localSheetId="33">#REF!</definedName>
    <definedName name="t143p" localSheetId="33">#REF!</definedName>
    <definedName name="t14nc3p" localSheetId="33">#REF!</definedName>
    <definedName name="t14vl3p" localSheetId="33">#REF!</definedName>
    <definedName name="ta" localSheetId="33">#REF!</definedName>
    <definedName name="tadao" localSheetId="33">#REF!</definedName>
    <definedName name="Tæng_c_ng_suÊt_hiÖn_t_i">"THOP"</definedName>
    <definedName name="Taikhoan">'[177]Tai khoan'!$A$3:$C$93</definedName>
    <definedName name="TAIKHOANSODU">[92]SODU!$A$2:$A$105</definedName>
    <definedName name="TaiSanVoHinh" localSheetId="7">#REF!</definedName>
    <definedName name="TaiSanVoHinh" localSheetId="33">#REF!</definedName>
    <definedName name="TaiSanVoHinhTong" localSheetId="7">#REF!</definedName>
    <definedName name="TaiSanVoHinhTong" localSheetId="33">#REF!</definedName>
    <definedName name="TaiSanVoHinhVAT" localSheetId="7">#REF!</definedName>
    <definedName name="TaiSanVoHinhVAT" localSheetId="33">#REF!</definedName>
    <definedName name="tamdan" localSheetId="33">#REF!</definedName>
    <definedName name="tamlop" localSheetId="33">#REF!</definedName>
    <definedName name="TAMT">[46]TT!$B$2:$G$134</definedName>
    <definedName name="TAMUNG" localSheetId="33">#REF!</definedName>
    <definedName name="tan" hidden="1">{"'Sheet1'!$L$16"}</definedName>
    <definedName name="TANK" localSheetId="33">#REF!</definedName>
    <definedName name="Tax" localSheetId="33">#REF!</definedName>
    <definedName name="tax_rate">'[5]1.0 Assumptions'!$D$49</definedName>
    <definedName name="TaxTV">10%</definedName>
    <definedName name="TaxXL">5%</definedName>
    <definedName name="tbagd1">'[110]CTTBA (gd1)'!$B$8:$J$53</definedName>
    <definedName name="tbimoi" localSheetId="33" hidden="1">{"Offgrid",#N/A,FALSE,"OFFGRID";"Region",#N/A,FALSE,"REGION";"Offgrid -2",#N/A,FALSE,"OFFGRID";"WTP",#N/A,FALSE,"WTP";"WTP -2",#N/A,FALSE,"WTP";"Project",#N/A,FALSE,"PROJECT";"Summary -2",#N/A,FALSE,"SUMMARY"}</definedName>
    <definedName name="tbimoi" hidden="1">{"Offgrid",#N/A,FALSE,"OFFGRID";"Region",#N/A,FALSE,"REGION";"Offgrid -2",#N/A,FALSE,"OFFGRID";"WTP",#N/A,FALSE,"WTP";"WTP -2",#N/A,FALSE,"WTP";"Project",#N/A,FALSE,"PROJECT";"Summary -2",#N/A,FALSE,"SUMMARY"}</definedName>
    <definedName name="tbl_ProdInfo" hidden="1">#REF!</definedName>
    <definedName name="tbtram" localSheetId="33">#REF!</definedName>
    <definedName name="TBXD" localSheetId="33">#REF!</definedName>
    <definedName name="TC_NHANH1" localSheetId="33">#REF!</definedName>
    <definedName name="Tchuan" localSheetId="33">#REF!</definedName>
    <definedName name="TD12vl" localSheetId="33">#REF!</definedName>
    <definedName name="td1p" localSheetId="33">#REF!</definedName>
    <definedName name="TD1p1nc" localSheetId="33">#REF!</definedName>
    <definedName name="td1p1vc" localSheetId="33">#REF!</definedName>
    <definedName name="TD1p1vl" localSheetId="33">#REF!</definedName>
    <definedName name="td3p" localSheetId="33">#REF!</definedName>
    <definedName name="tdbcnckt" localSheetId="33">#N/A</definedName>
    <definedName name="TDctnc" localSheetId="33">#REF!</definedName>
    <definedName name="TDctvc" localSheetId="33">#REF!</definedName>
    <definedName name="TDctvl" localSheetId="33">#REF!</definedName>
    <definedName name="TDE">[80]§gi¸!$B$2:$G$2</definedName>
    <definedName name="tdnc1p" localSheetId="33">#REF!</definedName>
    <definedName name="tdo" localSheetId="33">#REF!</definedName>
    <definedName name="tdtr2cnc" localSheetId="33">#REF!</definedName>
    <definedName name="tdtr2cvl" localSheetId="33">#REF!</definedName>
    <definedName name="tdtrnc">[54]CHITIET!$G$513</definedName>
    <definedName name="tdtrvl">[54]CHITIET!$G$507</definedName>
    <definedName name="tdvl1p" localSheetId="33">#REF!</definedName>
    <definedName name="tem" localSheetId="33" hidden="1">{"'Sheet1'!$L$16"}</definedName>
    <definedName name="tem" hidden="1">{"'Sheet1'!$L$16"}</definedName>
    <definedName name="Ten_cong_trinh">"Drop Down 29"</definedName>
    <definedName name="Ten_ngan">'[178]Đơn xin cấp phép'!$L1</definedName>
    <definedName name="Tenchiphi_6">"ThÈm ®Þnh tæng dù to¸n"</definedName>
    <definedName name="TenCT">'[179]Đầu vào'!$C$3&amp;'[179]Đầu vào'!$D$3</definedName>
    <definedName name="TenNgam" localSheetId="33">#REF!</definedName>
    <definedName name="TenTan_1" localSheetId="33" hidden="1">{"'Sheet1'!$L$16"}</definedName>
    <definedName name="TenTan_1" hidden="1">{"'Sheet1'!$L$16"}</definedName>
    <definedName name="TenTreo" localSheetId="33">#REF!</definedName>
    <definedName name="tenvc">[180]DGCT!$B:$B</definedName>
    <definedName name="test" localSheetId="33">#REF!</definedName>
    <definedName name="Test_Rate">'[33]Dinh muc PM'!$G$17</definedName>
    <definedName name="text">#REF!,#REF!,#REF!,#REF!,#REF!</definedName>
    <definedName name="tgưgz" localSheetId="33" hidden="1">{"'Sheet1'!$L$16"}</definedName>
    <definedName name="tgưgz" hidden="1">{"'Sheet1'!$L$16"}</definedName>
    <definedName name="th" localSheetId="33">TLTH1</definedName>
    <definedName name="tha" localSheetId="33" hidden="1">{"'Sheet1'!$L$16"}</definedName>
    <definedName name="tha" hidden="1">{"'Sheet1'!$L$16"}</definedName>
    <definedName name="THAN" localSheetId="33" hidden="1">{"'Sheet1'!$L$16"}</definedName>
    <definedName name="THAN" hidden="1">{"'Sheet1'!$L$16"}</definedName>
    <definedName name="Thang1" localSheetId="33" hidden="1">{"'Sheet1'!$L$16"}</definedName>
    <definedName name="Thang1" hidden="1">{"'Sheet1'!$L$16"}</definedName>
    <definedName name="thang10" localSheetId="33" hidden="1">{"'Sheet1'!$L$16"}</definedName>
    <definedName name="thang10" hidden="1">{"'Sheet1'!$L$16"}</definedName>
    <definedName name="thanh" localSheetId="33" hidden="1">{"'Sheet1'!$L$16"}</definedName>
    <definedName name="thanh" hidden="1">{"'Sheet1'!$L$16"}</definedName>
    <definedName name="Thanh_LC_tayvin" localSheetId="33">#REF!</definedName>
    <definedName name="thanhtien" localSheetId="33">#REF!</definedName>
    <definedName name="thao" localSheetId="33" hidden="1">{"'Sheet1'!$L$16"}</definedName>
    <definedName name="thao" hidden="1">{"'Sheet1'!$L$16"}</definedName>
    <definedName name="THCPTB">[181]ThietBi!$F$6</definedName>
    <definedName name="TheodoiBCTCT" hidden="1">{"'Sheet1'!$L$16"}</definedName>
    <definedName name="thepDet75x7">'[182]4'!$K$23</definedName>
    <definedName name="ThepGoc75x6">'[182]4'!$K$16</definedName>
    <definedName name="thepma">10500</definedName>
    <definedName name="theptb">'[183]Gia vat tu'!$D$49</definedName>
    <definedName name="THGO1pnc" localSheetId="33">#REF!</definedName>
    <definedName name="THHD" hidden="1">{"'Sheet1'!$L$16"}</definedName>
    <definedName name="thht" localSheetId="33">#REF!</definedName>
    <definedName name="THHVT" hidden="1">{"'Sheet1'!$L$16"}</definedName>
    <definedName name="ThietBiCNTT" localSheetId="7">#REF!</definedName>
    <definedName name="ThietBiCNTT" localSheetId="33">#REF!</definedName>
    <definedName name="ThietBiCNTTTong" localSheetId="7">#REF!</definedName>
    <definedName name="ThietBiCNTTTong" localSheetId="33">#REF!</definedName>
    <definedName name="ThietBiCNTTVAT" localSheetId="7">#REF!</definedName>
    <definedName name="ThietBiCNTTVAT" localSheetId="33">#REF!</definedName>
    <definedName name="thinghiem" localSheetId="33">#REF!</definedName>
    <definedName name="thinh">[117]gvl!$N$23</definedName>
    <definedName name="thkp3" localSheetId="33">#REF!</definedName>
    <definedName name="THKP7YT" localSheetId="33" hidden="1">{"'Sheet1'!$L$16"}</definedName>
    <definedName name="THKP7YT" hidden="1">{"'Sheet1'!$L$16"}</definedName>
    <definedName name="THLeloi" hidden="1">{"'Sheet1'!$L$16"}</definedName>
    <definedName name="thng" localSheetId="33" hidden="1">{#N/A,#N/A,FALSE,"Chi tiÆt"}</definedName>
    <definedName name="thng" hidden="1">{#N/A,#N/A,FALSE,"Chi tiÆt"}</definedName>
    <definedName name="THNgHue" hidden="1">{"'Sheet1'!$L$16"}</definedName>
    <definedName name="THNgThHoc" hidden="1">{"'Sheet1'!$L$16"}</definedName>
    <definedName name="Thop" localSheetId="33" hidden="1">{#N/A,#N/A,FALSE,"Chi tiÆt"}</definedName>
    <definedName name="Thop" hidden="1">{#N/A,#N/A,FALSE,"Chi tiÆt"}</definedName>
    <definedName name="THop2">[184]TDT!$D$88</definedName>
    <definedName name="THQuiCapChan" hidden="1">{"'Sheet1'!$L$16"}</definedName>
    <definedName name="thQuicaple" hidden="1">{"'Sheet1'!$L$16"}</definedName>
    <definedName name="THT" localSheetId="33">#REF!</definedName>
    <definedName name="THTHEP" localSheetId="33">#REF!</definedName>
    <definedName name="THTranPhu" hidden="1">{"'Sheet1'!$L$16"}</definedName>
    <definedName name="thtt" localSheetId="33">#REF!</definedName>
    <definedName name="thu" localSheetId="33" hidden="1">{"'Sheet1'!$L$16"}</definedName>
    <definedName name="thucthanh">'[185]Thuc thanh'!$E$29</definedName>
    <definedName name="THUONG" localSheetId="33">#REF!</definedName>
    <definedName name="thuy" localSheetId="33" hidden="1">{"'Sheet1'!$L$16"}</definedName>
    <definedName name="thuy" hidden="1">{"'Sheet1'!$L$16"}</definedName>
    <definedName name="THUYETMINH">[186]ptvt!$A$6:$X$128</definedName>
    <definedName name="thvlmoi" localSheetId="33" hidden="1">{"'Sheet1'!$L$16"}</definedName>
    <definedName name="thvlmoi" hidden="1">{"'Sheet1'!$L$16"}</definedName>
    <definedName name="thvlmoimoi" localSheetId="33" hidden="1">{"'Sheet1'!$L$16"}</definedName>
    <definedName name="thvlmoimoi" hidden="1">{"'Sheet1'!$L$16"}</definedName>
    <definedName name="Tien" localSheetId="33">#REF!</definedName>
    <definedName name="Tiepdia">[187]Tiepdia!$1:$1048576</definedName>
    <definedName name="Tiepdiama">9500</definedName>
    <definedName name="tigia">[188]Sheet1!$J$2</definedName>
    <definedName name="tim_lan_xuat_hien" localSheetId="33">#REF!</definedName>
    <definedName name="Tim_lan_xuat_hien_cong" localSheetId="33">#REF!</definedName>
    <definedName name="tim_tam">[189]ptdg_duong!$C$1:$C$857</definedName>
    <definedName name="tim_xuat_hien" localSheetId="33">#REF!</definedName>
    <definedName name="tinhqt" localSheetId="33">#N/A</definedName>
    <definedName name="tjhtrjntrsjnsr" localSheetId="33" hidden="1">{"'Sheet1'!$L$16"}</definedName>
    <definedName name="tjhtrjntrsjnsr" hidden="1">{"'Sheet1'!$L$16"}</definedName>
    <definedName name="tjhủn" localSheetId="33" hidden="1">{"Offgrid",#N/A,FALSE,"OFFGRID";"Region",#N/A,FALSE,"REGION";"Offgrid -2",#N/A,FALSE,"OFFGRID";"WTP",#N/A,FALSE,"WTP";"WTP -2",#N/A,FALSE,"WTP";"Project",#N/A,FALSE,"PROJECT";"Summary -2",#N/A,FALSE,"SUMMARY"}</definedName>
    <definedName name="tjhủn" hidden="1">{"Offgrid",#N/A,FALSE,"OFFGRID";"Region",#N/A,FALSE,"REGION";"Offgrid -2",#N/A,FALSE,"OFFGRID";"WTP",#N/A,FALSE,"WTP";"WTP -2",#N/A,FALSE,"WTP";"Project",#N/A,FALSE,"PROJECT";"Summary -2",#N/A,FALSE,"SUMMARY"}</definedName>
    <definedName name="tjjrj" localSheetId="33" hidden="1">{#N/A,#N/A,FALSE,"Chi tiÆt"}</definedName>
    <definedName name="tjjrj" hidden="1">{#N/A,#N/A,FALSE,"Chi tiÆt"}</definedName>
    <definedName name="tk" localSheetId="33">#N/A</definedName>
    <definedName name="TKCO">[92]PSTH!$E$2:$E$120</definedName>
    <definedName name="tke" localSheetId="33">#N/A</definedName>
    <definedName name="TKNO">[92]PSTH!$D$2:$D$120</definedName>
    <definedName name="TKP" localSheetId="33">#REF!</definedName>
    <definedName name="tkpdt" localSheetId="33">#N/A</definedName>
    <definedName name="TKYB">"TKYB"</definedName>
    <definedName name="TL" localSheetId="33">#REF!</definedName>
    <definedName name="TLAC120" localSheetId="33">#REF!</definedName>
    <definedName name="TLAC35" localSheetId="33">#REF!</definedName>
    <definedName name="TLAC50" localSheetId="33">#REF!</definedName>
    <definedName name="TLAC70" localSheetId="33">#REF!</definedName>
    <definedName name="TLAC95" localSheetId="33">#REF!</definedName>
    <definedName name="tlc" localSheetId="33" hidden="1">{"'Sheet1'!$L$16"}</definedName>
    <definedName name="tlc" hidden="1">{"'Sheet1'!$L$16"}</definedName>
    <definedName name="Tle" localSheetId="33">#REF!</definedName>
    <definedName name="tlrieng">'[190]TL rieng'!$A$6:$F$41</definedName>
    <definedName name="tmd">[191]data!$C$33</definedName>
    <definedName name="TMDT_TamTinh_tydong">[192]DinhMuc2378!$M$8/10^9</definedName>
    <definedName name="TMDTdk">'[94]Các hệ số'!$C$11</definedName>
    <definedName name="tno">[22]gVL!$Q$47</definedName>
    <definedName name="Toanbo" localSheetId="33">#REF!</definedName>
    <definedName name="ton">'[116]DO AM DT'!$AC$84</definedName>
    <definedName name="Tong" localSheetId="7">#REF!</definedName>
    <definedName name="Tong" localSheetId="33">#REF!</definedName>
    <definedName name="TongCong" localSheetId="7">#REF!</definedName>
    <definedName name="tongcong" localSheetId="33">#REF!</definedName>
    <definedName name="TongDA2012">'[163]Sizing lưu trữ '!$E$11</definedName>
    <definedName name="TongDTPM" localSheetId="7">#REF!</definedName>
    <definedName name="TongDTPM" localSheetId="33">#REF!</definedName>
    <definedName name="TONGDUTOAN" localSheetId="33">#REF!</definedName>
    <definedName name="TongVAT" localSheetId="7">#REF!</definedName>
    <definedName name="TongVAT" localSheetId="33">#REF!</definedName>
    <definedName name="TÔØ_KHAI_THUEÁ_GIAÙ_TRÒ_GIA_TAÊNG" localSheetId="33">#REF!</definedName>
    <definedName name="TOT" localSheetId="33">#REF!</definedName>
    <definedName name="TOTAL" localSheetId="33">[62]Tonghop!$I$28</definedName>
    <definedName name="Total_price_rows">#REF!,#REF!,#REF!,#REF!,#REF!,#REF!</definedName>
    <definedName name="TotalPriceColumeName" localSheetId="33">#REF!</definedName>
    <definedName name="TPLRP" localSheetId="33">#REF!</definedName>
    <definedName name="Tra_Cot" localSheetId="33">#REF!</definedName>
    <definedName name="Tra_DM_su_dung" localSheetId="33">#REF!</definedName>
    <definedName name="tra_don_gia">[193]Tra!$C$12:$I$83</definedName>
    <definedName name="Tra_don_gia_KS" localSheetId="33">#REF!</definedName>
    <definedName name="Tra_gia" localSheetId="33">#REF!</definedName>
    <definedName name="Tra_gia_KS">'[194]Gia KS'!$A$4:$H$56</definedName>
    <definedName name="Tra_gia_VLKS">[195]VL_NC!$A$4:$D$487</definedName>
    <definedName name="Tra_GTXLST">[196]DTCT!$C$10:$J$438</definedName>
    <definedName name="Tra_ten_cong" localSheetId="33">#REF!</definedName>
    <definedName name="Tra_tim_hang_mucPT_trung" localSheetId="33">#REF!</definedName>
    <definedName name="Tra_TL" localSheetId="33">#REF!</definedName>
    <definedName name="Tra_ty_le" localSheetId="33">#REF!</definedName>
    <definedName name="Tra_ty_le2" localSheetId="33">#REF!</definedName>
    <definedName name="Tra_ty_le3" localSheetId="33">#REF!</definedName>
    <definedName name="Tra_ty_le4" localSheetId="33">#REF!</definedName>
    <definedName name="Tra_ty_le5" localSheetId="33">#REF!</definedName>
    <definedName name="TRA_VAT_LIEU" localSheetId="33">#REF!</definedName>
    <definedName name="tra_vat_lieu1">[197]tra_vat_lieu!$G$4:$J$193</definedName>
    <definedName name="tra_VL_1">[65]tra_vat_lieu!$A$201:$H$215</definedName>
    <definedName name="trab" localSheetId="33">#REF!</definedName>
    <definedName name="TraDAH_H" localSheetId="33">#REF!</definedName>
    <definedName name="TRADE2" localSheetId="33">#REF!</definedName>
    <definedName name="tran" localSheetId="33">#REF!</definedName>
    <definedName name="TRANO" localSheetId="33">#REF!</definedName>
    <definedName name="TraQ">[31]BANGTRA!$E$122:$G$128</definedName>
    <definedName name="trash">#REF!,#REF!,#REF!,#REF!,#REF!,#REF!,#REF!,#REF!,#REF!,#REF!,#REF!,#REF!</definedName>
    <definedName name="TraTH">'[198]dtct cong'!$A$9:$A$649</definedName>
    <definedName name="TRAVL" localSheetId="33">#REF!</definedName>
    <definedName name="trertt" localSheetId="33">{"Thuxm2.xls","Sheet1"}</definedName>
    <definedName name="trertt">{"Thuxm2.xls","Sheet1"}</definedName>
    <definedName name="TrienKhaiPM" localSheetId="7">#REF!</definedName>
    <definedName name="TrienKhaiPM" localSheetId="33">#REF!</definedName>
    <definedName name="TronD10D18">'[182]4'!$K$14</definedName>
    <definedName name="TronD6D8">'[182]4'!$K$13</definedName>
    <definedName name="trrh" localSheetId="33" hidden="1">{"'Sheet1'!$L$16"}</definedName>
    <definedName name="trrh" hidden="1">{"'Sheet1'!$L$16"}</definedName>
    <definedName name="tru_can" localSheetId="33">#REF!</definedName>
    <definedName name="truc" localSheetId="33" hidden="1">{"'Sheet1'!$L$16"}</definedName>
    <definedName name="truc" hidden="1">{"'Sheet1'!$L$16"}</definedName>
    <definedName name="TRUNGHI" localSheetId="33">#REF!</definedName>
    <definedName name="Truong" localSheetId="33" hidden="1">{#N/A,#N/A,FALSE,"Chi tiÆt"}</definedName>
    <definedName name="Truong" hidden="1">{#N/A,#N/A,FALSE,"Chi tiÆt"}</definedName>
    <definedName name="TsoHC">'[121]TS1.HC'!$B$17:$Q$89</definedName>
    <definedName name="TsoHC_Col">'[121]TS1.HC'!$B$17:$Q$17</definedName>
    <definedName name="TsoHC_Row">'[121]TS1.HC'!$B$17:$B$89</definedName>
    <definedName name="TT_1P" localSheetId="33">#REF!</definedName>
    <definedName name="TT_3p" localSheetId="33">#REF!</definedName>
    <definedName name="TT_cot">'[199]Dinh nghia'!$A$14:$B$23</definedName>
    <definedName name="ttam">[23]gVL!$N$21</definedName>
    <definedName name="ttao" localSheetId="33">#REF!</definedName>
    <definedName name="ttbt" localSheetId="33">#REF!</definedName>
    <definedName name="ttdb">1.2</definedName>
    <definedName name="TTDD">[200]TDTKP!$E$44+[200]TDTKP!$F$44+[200]TDTKP!$G$44</definedName>
    <definedName name="ttdd3pct">[201]TDTKP!$E$46</definedName>
    <definedName name="tthi" localSheetId="33">#REF!</definedName>
    <definedName name="tti">'[202]Cac Thong So '!$C$10</definedName>
    <definedName name="TTK3p">'[200]TONGKE3p '!$C$295</definedName>
    <definedName name="ttop">[37]PEDESB!$D$103</definedName>
    <definedName name="ttronmk" localSheetId="33">#REF!</definedName>
    <definedName name="tttb">'[9]CT Thang Mo'!$B$431:$I$431</definedName>
    <definedName name="tttttt">[7]XL4Poppy!$B$1:$B$16</definedName>
    <definedName name="ttttttt">[7]XL4Poppy!$A$15</definedName>
    <definedName name="ttttttttttt">[7]XL4Poppy!$C$9</definedName>
    <definedName name="tttttttttttt">[7]XL4Poppy!$C$31</definedName>
    <definedName name="ttttttttttttt">[7]XL4Poppy!$C$4</definedName>
    <definedName name="tuan">[7]!Drop2</definedName>
    <definedName name="Tuong_chan" localSheetId="33">#REF!</definedName>
    <definedName name="tuyennhanh" localSheetId="33" hidden="1">{"'Sheet1'!$L$16"}</definedName>
    <definedName name="tuyennhanh" hidden="1">{"'Sheet1'!$L$16"}</definedName>
    <definedName name="tuynen" localSheetId="33" hidden="1">{"'Sheet1'!$L$16"}</definedName>
    <definedName name="tuynen" hidden="1">{"'Sheet1'!$L$16"}</definedName>
    <definedName name="tv75nc" localSheetId="33">#REF!</definedName>
    <definedName name="tv75vl" localSheetId="33">#REF!</definedName>
    <definedName name="TX" localSheetId="33">#REF!</definedName>
    <definedName name="Tỷ_giá_VNĐ_USD">[186]TyGia!$B$1</definedName>
    <definedName name="ty_le" localSheetId="33">#REF!</definedName>
    <definedName name="ty_le_2" localSheetId="33">#REF!</definedName>
    <definedName name="ty_le_3" localSheetId="33">#REF!</definedName>
    <definedName name="ty_le_BTN" localSheetId="33">#REF!</definedName>
    <definedName name="Ty_le1" localSheetId="33">#REF!</definedName>
    <definedName name="TYERT" localSheetId="33" hidden="1">{#N/A,#N/A,FALSE,"Chi tiÆt"}</definedName>
    <definedName name="TYERT" hidden="1">{#N/A,#N/A,FALSE,"Chi tiÆt"}</definedName>
    <definedName name="tygia">'[203]Khai toan chi tiet'!$H$2</definedName>
    <definedName name="Tygia_USD_VND">'[88]Tonghop theo Vendor'!$D$2</definedName>
    <definedName name="TyGiaUSD" localSheetId="7">#REF!</definedName>
    <definedName name="TyGiaUSD" localSheetId="33">#REF!</definedName>
    <definedName name="Tyle_Delta" localSheetId="7">#REF!</definedName>
    <definedName name="Tyle_Delta" localSheetId="33">[204]Dinhmuc993!$G$2</definedName>
    <definedName name="TyLeDuPhong">0.05</definedName>
    <definedName name="TYT" localSheetId="33">BlankMacro1</definedName>
    <definedName name="uassw_sh" localSheetId="33" hidden="1">{"'Sheet1'!$L$16"}</definedName>
    <definedName name="uassw_sh" hidden="1">{"'Sheet1'!$L$16"}</definedName>
    <definedName name="Ud" hidden="1">#REF!</definedName>
    <definedName name="UNIT" hidden="1">#REF!</definedName>
    <definedName name="UnitPriceColumeName" localSheetId="33">#REF!</definedName>
    <definedName name="unitt" localSheetId="33">BlankMacro1</definedName>
    <definedName name="ủnt" localSheetId="33" hidden="1">{"'Sheet1'!$L$16"}</definedName>
    <definedName name="ủnt" hidden="1">{"'Sheet1'!$L$16"}</definedName>
    <definedName name="UP">#REF!,#REF!,#REF!,#REF!,#REF!,#REF!,#REF!,#REF!,#REF!,#REF!,#REF!</definedName>
    <definedName name="uplift">[57]Riverstone!$B$3</definedName>
    <definedName name="us">[13]Main!$F$43</definedName>
    <definedName name="ut" localSheetId="33">BlankMacro1</definedName>
    <definedName name="utgiÎgt">[7]XL4Poppy!$B$1:$B$16</definedName>
    <definedName name="Uy" hidden="1">#REF!</definedName>
    <definedName name="uyen" localSheetId="33" hidden="1">{#N/A,#N/A,TRUE,"BT M200 da 10x20"}</definedName>
    <definedName name="uyen" hidden="1">{#N/A,#N/A,TRUE,"BT M200 da 10x20"}</definedName>
    <definedName name="ủytỉt" localSheetId="33" hidden="1">{"'Sheet1'!$L$16"}</definedName>
    <definedName name="ủytỉt" hidden="1">{"'Sheet1'!$L$16"}</definedName>
    <definedName name="uytjhtdjtj" localSheetId="33" hidden="1">{"'Sheet1'!$L$16"}</definedName>
    <definedName name="uytjhtdjtj" hidden="1">{"'Sheet1'!$L$16"}</definedName>
    <definedName name="v" localSheetId="33">#REF!</definedName>
    <definedName name="V_a_b__t_ng_M200____1x2">NA()</definedName>
    <definedName name="V_i_ni_l_ng">'[205]he so'!$B$23</definedName>
    <definedName name="VAÄT_LIEÄU">"nhandongia"</definedName>
    <definedName name="VALIDATE_Item" localSheetId="33">#REF!</definedName>
    <definedName name="Value0" localSheetId="33">#REF!</definedName>
    <definedName name="Value1" localSheetId="33">#REF!</definedName>
    <definedName name="Value10" localSheetId="33">#REF!</definedName>
    <definedName name="Value11" localSheetId="33">#REF!</definedName>
    <definedName name="Value12" localSheetId="33">#REF!</definedName>
    <definedName name="Value13" localSheetId="33">#REF!</definedName>
    <definedName name="Value14" localSheetId="33">#REF!</definedName>
    <definedName name="Value15" localSheetId="33">#REF!</definedName>
    <definedName name="Value16" localSheetId="33">#REF!</definedName>
    <definedName name="Value17" localSheetId="33">#REF!</definedName>
    <definedName name="Value18" localSheetId="33">#REF!</definedName>
    <definedName name="Value19" localSheetId="33">#REF!</definedName>
    <definedName name="Value2" localSheetId="33">#REF!</definedName>
    <definedName name="Value20" localSheetId="33">#REF!</definedName>
    <definedName name="Value21" localSheetId="33">#REF!</definedName>
    <definedName name="Value22" localSheetId="33">#REF!</definedName>
    <definedName name="Value23" localSheetId="33">#REF!</definedName>
    <definedName name="Value24" localSheetId="33">#REF!</definedName>
    <definedName name="Value25" localSheetId="33">#REF!</definedName>
    <definedName name="Value26" localSheetId="33">#REF!</definedName>
    <definedName name="Value27" localSheetId="33">#REF!</definedName>
    <definedName name="Value28" localSheetId="33">#REF!</definedName>
    <definedName name="Value29" localSheetId="33">#REF!</definedName>
    <definedName name="Value3" localSheetId="33">#REF!</definedName>
    <definedName name="Value30" localSheetId="33">#REF!</definedName>
    <definedName name="Value31" localSheetId="33">#REF!</definedName>
    <definedName name="Value32" localSheetId="33">#REF!</definedName>
    <definedName name="Value33" localSheetId="33">#REF!</definedName>
    <definedName name="Value34" localSheetId="33">#REF!</definedName>
    <definedName name="Value35" localSheetId="33">#REF!</definedName>
    <definedName name="Value36" localSheetId="33">#REF!</definedName>
    <definedName name="Value37" localSheetId="33">#REF!</definedName>
    <definedName name="Value38" localSheetId="33">#REF!</definedName>
    <definedName name="Value39" localSheetId="33">#REF!</definedName>
    <definedName name="Value4" localSheetId="33">#REF!</definedName>
    <definedName name="Value40" localSheetId="33">#REF!</definedName>
    <definedName name="Value41" localSheetId="33">#REF!</definedName>
    <definedName name="Value42" localSheetId="33">#REF!</definedName>
    <definedName name="Value43" localSheetId="33">#REF!</definedName>
    <definedName name="Value44" localSheetId="33">#REF!</definedName>
    <definedName name="Value45" localSheetId="33">#REF!</definedName>
    <definedName name="Value46" localSheetId="33">#REF!</definedName>
    <definedName name="Value47" localSheetId="33">#REF!</definedName>
    <definedName name="Value48" localSheetId="33">#REF!</definedName>
    <definedName name="Value49" localSheetId="33">#REF!</definedName>
    <definedName name="Value5" localSheetId="33">#REF!</definedName>
    <definedName name="Value50" localSheetId="33">#REF!</definedName>
    <definedName name="Value51" localSheetId="33">#REF!</definedName>
    <definedName name="Value52" localSheetId="33">#REF!</definedName>
    <definedName name="Value53" localSheetId="33">#REF!</definedName>
    <definedName name="Value54" localSheetId="33">#REF!</definedName>
    <definedName name="Value55" localSheetId="33">#REF!</definedName>
    <definedName name="Value6" localSheetId="33">#REF!</definedName>
    <definedName name="Value7" localSheetId="33">#REF!</definedName>
    <definedName name="Value8" localSheetId="33">#REF!</definedName>
    <definedName name="Value9" localSheetId="33">#REF!</definedName>
    <definedName name="van" localSheetId="33" hidden="1">{#N/A,#N/A,FALSE,"Chi tiÆt"}</definedName>
    <definedName name="van" hidden="1">{#N/A,#N/A,FALSE,"Chi tiÆt"}</definedName>
    <definedName name="vanchuyen" localSheetId="33">#REF!</definedName>
    <definedName name="VANCHUYENTHUCONG">'[35]vanchuyen TC'!$B$5:$I$30</definedName>
    <definedName name="VancoProducts">[28]Validation!$B$2:$B$4</definedName>
    <definedName name="vankhuon">'[183]Gia vat tu'!$D$38</definedName>
    <definedName name="VariabilityCurrentDesktop">[29]CustomerProfile!$B$199</definedName>
    <definedName name="VARIINST" localSheetId="33">#REF!</definedName>
    <definedName name="VARIPURC" localSheetId="33">#REF!</definedName>
    <definedName name="VAT_CHS">10%</definedName>
    <definedName name="VAT_DaoTao">10%</definedName>
    <definedName name="vat_dv">0.1</definedName>
    <definedName name="vat_hw">0.1</definedName>
    <definedName name="vat_lieu_KVIII" localSheetId="33">#REF!</definedName>
    <definedName name="vat_sw">0</definedName>
    <definedName name="vat_sw_1">0.1</definedName>
    <definedName name="Vat_tu" localSheetId="33">#REF!</definedName>
    <definedName name="VAT_TuVan">10%</definedName>
    <definedName name="VAT_WAN">10%</definedName>
    <definedName name="vatlieu">'[74]Vat Lieu '!$B:$G</definedName>
    <definedName name="VATM" localSheetId="33" hidden="1">{"'Sheet1'!$L$16"}</definedName>
    <definedName name="VATM" hidden="1">{"'Sheet1'!$L$16"}</definedName>
    <definedName name="Vattu" localSheetId="33">#REF!</definedName>
    <definedName name="vbtchongnuocm300" localSheetId="33">#REF!</definedName>
    <definedName name="vbtm150" localSheetId="33">#REF!</definedName>
    <definedName name="vbtm300" localSheetId="33">#REF!</definedName>
    <definedName name="vbtm400" localSheetId="33">#REF!</definedName>
    <definedName name="vc3.">'[9]CT  PL'!$B$125:$H$125</definedName>
    <definedName name="vca">'[9]CT  PL'!$B$25:$H$25</definedName>
    <definedName name="vcbo1" localSheetId="33" hidden="1">{"'Sheet1'!$L$16"}</definedName>
    <definedName name="vcbo1" hidden="1">{"'Sheet1'!$L$16"}</definedName>
    <definedName name="vccot" localSheetId="33">#REF!</definedName>
    <definedName name="vccot.">'[9]CT  PL'!$B$8:$H$8</definedName>
    <definedName name="vcdbt">'[9]CT Thang Mo'!$B$220:$I$220</definedName>
    <definedName name="vcdd">'[9]CT Thang Mo'!$B$182:$H$182</definedName>
    <definedName name="vcdd_tba">[48]VCDD_TBA!$S$13</definedName>
    <definedName name="vcdt">'[9]CT Thang Mo'!$B$406:$I$406</definedName>
    <definedName name="vcdtb">'[9]CT Thang Mo'!$B$432:$I$432</definedName>
    <definedName name="VCHT" localSheetId="33">#REF!</definedName>
    <definedName name="vcoto" localSheetId="33" hidden="1">{"'Sheet1'!$L$16"}</definedName>
    <definedName name="vcoto" hidden="1">{"'Sheet1'!$L$16"}</definedName>
    <definedName name="vctb" localSheetId="33">#REF!</definedName>
    <definedName name="VCTC">[72]VCTC!$C$9:$I$46</definedName>
    <definedName name="vd3p" localSheetId="33">#REF!</definedName>
    <definedName name="vdkt">[22]gVL!$Q$55</definedName>
    <definedName name="Viet" localSheetId="33" hidden="1">{"'Sheet1'!$L$16"}</definedName>
    <definedName name="Viet" hidden="1">{"'Sheet1'!$L$16"}</definedName>
    <definedName name="VIEW" localSheetId="33">#REF!</definedName>
    <definedName name="vital1" localSheetId="33">#REF!</definedName>
    <definedName name="vital2" localSheetId="33">#REF!</definedName>
    <definedName name="vital4" localSheetId="33">#REF!</definedName>
    <definedName name="vital5" localSheetId="33">'[77]Customize Your Invoice'!$E$15</definedName>
    <definedName name="vital6" localSheetId="33">#REF!</definedName>
    <definedName name="vital8" localSheetId="33">#REF!</definedName>
    <definedName name="vital9" localSheetId="33">#REF!</definedName>
    <definedName name="vkcauthang" localSheetId="33">#REF!</definedName>
    <definedName name="vksan" localSheetId="33">#REF!</definedName>
    <definedName name="vl" localSheetId="33">#REF!</definedName>
    <definedName name="VL_cau">[138]ptvt!$C$2:$C$49</definedName>
    <definedName name="vl1p" localSheetId="33">#REF!</definedName>
    <definedName name="vl3p" localSheetId="33">#REF!</definedName>
    <definedName name="VLBS" localSheetId="33">#N/A</definedName>
    <definedName name="vlc" localSheetId="33">#REF!</definedName>
    <definedName name="Vlcap0.7" localSheetId="33">#REF!</definedName>
    <definedName name="VLcap1" localSheetId="33">#REF!</definedName>
    <definedName name="vlcau">[139]ptvt_dg!$D$14:$D$581</definedName>
    <definedName name="vlct" localSheetId="33" hidden="1">{"'Sheet1'!$L$16"}</definedName>
    <definedName name="vlct" hidden="1">{"'Sheet1'!$L$16"}</definedName>
    <definedName name="VLCT3p" localSheetId="33">#REF!</definedName>
    <definedName name="vlctbb" localSheetId="33">#REF!</definedName>
    <definedName name="vld">[139]ptvt_dg!$D$585:$D$614</definedName>
    <definedName name="vldn400" localSheetId="33">#REF!</definedName>
    <definedName name="vldn600" localSheetId="33">#REF!</definedName>
    <definedName name="VLHC">[206]TNHCHINH!$I$38</definedName>
    <definedName name="vlp">'[205]he so'!$B$1</definedName>
    <definedName name="vltram" localSheetId="33">#REF!</definedName>
    <definedName name="vmware">0.8</definedName>
    <definedName name="vr3p" localSheetId="33">#REF!</definedName>
    <definedName name="vtu" localSheetId="33">#REF!</definedName>
    <definedName name="Vua" localSheetId="33">#REF!</definedName>
    <definedName name="vuot" localSheetId="33">#REF!</definedName>
    <definedName name="VVVVVV" localSheetId="33" hidden="1">{"'Sheet1'!$L$16"}</definedName>
    <definedName name="VVVVVV" hidden="1">{"'Sheet1'!$L$16"}</definedName>
    <definedName name="VX" localSheetId="33">#REF!</definedName>
    <definedName name="W" localSheetId="33">#REF!</definedName>
    <definedName name="wat">[37]PEDESB!$F$308</definedName>
    <definedName name="watin">[37]PEDESB!$F$309</definedName>
    <definedName name="wbe">[37]PEDESB!$D$11</definedName>
    <definedName name="wcip">[37]PEDESB!$F$310</definedName>
    <definedName name="wcipin">[37]PEDESB!$F$311</definedName>
    <definedName name="wcurb">[37]PEDESB!$F$304</definedName>
    <definedName name="wgyw" localSheetId="33" hidden="1">{"'Sheet1'!$L$16"}</definedName>
    <definedName name="wgyw" hidden="1">{"'Sheet1'!$L$16"}</definedName>
    <definedName name="WIRE1">5</definedName>
    <definedName name="working_day">22.5</definedName>
    <definedName name="Workstations">[29]CustomerProfile!$B$4</definedName>
    <definedName name="wpav">[37]PEDESB!$F$306</definedName>
    <definedName name="Wpavin">[37]PEDESB!$F$307</definedName>
    <definedName name="wrail">[37]PEDESB!$F$305</definedName>
    <definedName name="WRITE" localSheetId="33" hidden="1">{#N/A,#N/A,FALSE,"CCTV"}</definedName>
    <definedName name="WRITE" hidden="1">{#N/A,#N/A,FALSE,"CCTV"}</definedName>
    <definedName name="WRN" localSheetId="33" hidden="1">{#N/A,#N/A,FALSE,"CCTV"}</definedName>
    <definedName name="WRN" hidden="1">{#N/A,#N/A,FALSE,"CCTV"}</definedName>
    <definedName name="wrn.aaa." localSheetId="33" hidden="1">{#N/A,#N/A,FALSE,"Sheet1";#N/A,#N/A,FALSE,"Sheet1";#N/A,#N/A,FALSE,"Sheet1"}</definedName>
    <definedName name="wrn.aaa." hidden="1">{#N/A,#N/A,FALSE,"Sheet1";#N/A,#N/A,FALSE,"Sheet1";#N/A,#N/A,FALSE,"Sheet1"}</definedName>
    <definedName name="wrn.Bang._.ke._.nhan._.hang." localSheetId="33" hidden="1">{#N/A,#N/A,FALSE,"Ke khai NH"}</definedName>
    <definedName name="wrn.Bang._.ke._.nhan._.hang." hidden="1">{#N/A,#N/A,FALSE,"Ke khai NH"}</definedName>
    <definedName name="wrn.BAOCAO." localSheetId="33" hidden="1">{#N/A,#N/A,FALSE,"sum";#N/A,#N/A,FALSE,"MARTV";#N/A,#N/A,FALSE,"APRTV"}</definedName>
    <definedName name="wrn.BAOCAO." hidden="1">{#N/A,#N/A,FALSE,"sum";#N/A,#N/A,FALSE,"MARTV";#N/A,#N/A,FALSE,"APRTV"}</definedName>
    <definedName name="wrn.BM." localSheetId="33" hidden="1">{#N/A,#N/A,FALSE,"CCTV"}</definedName>
    <definedName name="wrn.BM." hidden="1">{#N/A,#N/A,FALSE,"CCTV"}</definedName>
    <definedName name="wrn.Che._.do._.duoc._.huong." localSheetId="33" hidden="1">{#N/A,#N/A,FALSE,"BN (2)"}</definedName>
    <definedName name="wrn.Che._.do._.duoc._.huong." hidden="1">{#N/A,#N/A,FALSE,"BN (2)"}</definedName>
    <definedName name="wrn.chi._.tiÆt." localSheetId="33" hidden="1">{#N/A,#N/A,FALSE,"Chi tiÆt"}</definedName>
    <definedName name="wrn.chi._.tiÆt." hidden="1">{#N/A,#N/A,FALSE,"Chi tiÆt"}</definedName>
    <definedName name="wrn.cong." localSheetId="33" hidden="1">{#N/A,#N/A,FALSE,"Sheet1"}</definedName>
    <definedName name="wrn.cong." hidden="1">{#N/A,#N/A,FALSE,"Sheet1"}</definedName>
    <definedName name="wrn.Giáy._.bao._.no." localSheetId="33" hidden="1">{#N/A,#N/A,FALSE,"BN"}</definedName>
    <definedName name="wrn.Giáy._.bao._.no." hidden="1">{#N/A,#N/A,FALSE,"BN"}</definedName>
    <definedName name="wrn.inv._.budget." localSheetId="33" hidden="1">{"invbud-1",#N/A,FALSE,"A";"invbud-1CW",#N/A,FALSE,"A";"Desinvesteringen",#N/A,FALSE,"C"}</definedName>
    <definedName name="wrn.inv._.budget." hidden="1">{"invbud-1",#N/A,FALSE,"A";"invbud-1CW",#N/A,FALSE,"A";"Desinvesteringen",#N/A,FALSE,"C"}</definedName>
    <definedName name="wrn.Monthly._.Statement." localSheetId="33" hidden="1">{#N/A,#N/A,FALSE,"Tabelle2";#N/A,#N/A,FALSE,"Tabelle1"}</definedName>
    <definedName name="wrn.Monthly._.Statement." hidden="1">{#N/A,#N/A,FALSE,"Tabelle2";#N/A,#N/A,FALSE,"Tabelle1"}</definedName>
    <definedName name="wrn.re_xoa2" localSheetId="33" hidden="1">{"Offgrid",#N/A,FALSE,"OFFGRID";"Region",#N/A,FALSE,"REGION";"Offgrid -2",#N/A,FALSE,"OFFGRID";"WTP",#N/A,FALSE,"WTP";"WTP -2",#N/A,FALSE,"WTP";"Project",#N/A,FALSE,"PROJECT";"Summary -2",#N/A,FALSE,"SUMMARY"}</definedName>
    <definedName name="wrn.re_xoa2" hidden="1">{"Offgrid",#N/A,FALSE,"OFFGRID";"Region",#N/A,FALSE,"REGION";"Offgrid -2",#N/A,FALSE,"OFFGRID";"WTP",#N/A,FALSE,"WTP";"WTP -2",#N/A,FALSE,"WTP";"Project",#N/A,FALSE,"PROJECT";"Summary -2",#N/A,FALSE,"SUMMARY"}</definedName>
    <definedName name="wrn.Report." localSheetId="33"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vd." localSheetId="33" hidden="1">{#N/A,#N/A,TRUE,"BT M200 da 10x20"}</definedName>
    <definedName name="wrn.vd." hidden="1">{#N/A,#N/A,TRUE,"BT M200 da 10x20"}</definedName>
    <definedName name="wrn_xoa2" localSheetId="33" hidden="1">{#N/A,#N/A,FALSE,"Chi tiÆt"}</definedName>
    <definedName name="wrn_xoa2" hidden="1">{#N/A,#N/A,FALSE,"Chi tiÆt"}</definedName>
    <definedName name="wrnf.report" localSheetId="33"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wrnf_xoa2" localSheetId="33" hidden="1">{"Offgrid",#N/A,FALSE,"OFFGRID";"Region",#N/A,FALSE,"REGION";"Offgrid -2",#N/A,FALSE,"OFFGRID";"WTP",#N/A,FALSE,"WTP";"WTP -2",#N/A,FALSE,"WTP";"Project",#N/A,FALSE,"PROJECT";"Summary -2",#N/A,FALSE,"SUMMARY"}</definedName>
    <definedName name="wrnf_xoa2" hidden="1">{"Offgrid",#N/A,FALSE,"OFFGRID";"Region",#N/A,FALSE,"REGION";"Offgrid -2",#N/A,FALSE,"OFFGRID";"WTP",#N/A,FALSE,"WTP";"WTP -2",#N/A,FALSE,"WTP";"Project",#N/A,FALSE,"PROJECT";"Summary -2",#N/A,FALSE,"SUMMARY"}</definedName>
    <definedName name="wrww" localSheetId="33" hidden="1">{"Offgrid",#N/A,FALSE,"OFFGRID";"Region",#N/A,FALSE,"REGION";"Offgrid -2",#N/A,FALSE,"OFFGRID";"WTP",#N/A,FALSE,"WTP";"WTP -2",#N/A,FALSE,"WTP";"Project",#N/A,FALSE,"PROJECT";"Summary -2",#N/A,FALSE,"SUMMARY"}</definedName>
    <definedName name="wrww" hidden="1">{"Offgrid",#N/A,FALSE,"OFFGRID";"Region",#N/A,FALSE,"REGION";"Offgrid -2",#N/A,FALSE,"OFFGRID";"WTP",#N/A,FALSE,"WTP";"WTP -2",#N/A,FALSE,"WTP";"Project",#N/A,FALSE,"PROJECT";"Summary -2",#N/A,FALSE,"SUMMARY"}</definedName>
    <definedName name="wsel">[37]PEDESB!$F$302</definedName>
    <definedName name="ww" localSheetId="33">{"Thuxm2.xls","Sheet1"}</definedName>
    <definedName name="ww">{"Thuxm2.xls","Sheet1"}</definedName>
    <definedName name="wwhh" localSheetId="33" hidden="1">{#N/A,#N/A,FALSE,"Chi tiÆt"}</definedName>
    <definedName name="wwhh" hidden="1">{#N/A,#N/A,FALSE,"Chi tiÆt"}</definedName>
    <definedName name="wwhwhwrh" localSheetId="33" hidden="1">{"'Sheet1'!$L$16"}</definedName>
    <definedName name="wwhwhwrh" hidden="1">{"'Sheet1'!$L$16"}</definedName>
    <definedName name="X" localSheetId="7">#REF!</definedName>
    <definedName name="x" localSheetId="33">#REF!</definedName>
    <definedName name="X_ng">'[205]he so'!$B$20</definedName>
    <definedName name="X0GFCFw" localSheetId="33">#REF!</definedName>
    <definedName name="X1GFCFw" localSheetId="33">#REF!</definedName>
    <definedName name="x1pind" localSheetId="33">#REF!</definedName>
    <definedName name="X1pINDvc" localSheetId="33">#REF!</definedName>
    <definedName name="x1ping" localSheetId="33">#REF!</definedName>
    <definedName name="X1pINGvc" localSheetId="33">#REF!</definedName>
    <definedName name="x1pint" localSheetId="33">#REF!</definedName>
    <definedName name="X255QTY">[207]xSeries255!$D$13:$D$42,[207]xSeries255!$D$45:$D$458</definedName>
    <definedName name="xaydung">[208]XL4Poppy!$B$1:$B$16</definedName>
    <definedName name="XCCT">0.5</definedName>
    <definedName name="XDPh" localSheetId="7">#REF!</definedName>
    <definedName name="XDPh" localSheetId="33">'[209]B2.PMUD'!#REF!</definedName>
    <definedName name="XDPhanMem" localSheetId="7">#REF!</definedName>
    <definedName name="XDPhanMem" localSheetId="33">[204]PMUD!$D$26</definedName>
    <definedName name="xemay">'[74]Gia Ca may '!$B:$S</definedName>
    <definedName name="xfco" localSheetId="33">#REF!</definedName>
    <definedName name="xfco3p" localSheetId="33">#REF!</definedName>
    <definedName name="xfcotnc" localSheetId="33">#REF!</definedName>
    <definedName name="xfcotvl" localSheetId="33">#REF!</definedName>
    <definedName name="xh" localSheetId="33">#REF!</definedName>
    <definedName name="xhn" localSheetId="33">#REF!</definedName>
    <definedName name="xig" localSheetId="33">#REF!</definedName>
    <definedName name="xig1p" localSheetId="33">#REF!</definedName>
    <definedName name="xig3p" localSheetId="33">#REF!</definedName>
    <definedName name="xiggnc">'[187]CHITIET VL-NC'!$G$57</definedName>
    <definedName name="xiggvl">'[187]CHITIET VL-NC'!$G$53</definedName>
    <definedName name="xignc3p" localSheetId="33">#REF!</definedName>
    <definedName name="XIGvc" localSheetId="33">#REF!</definedName>
    <definedName name="xigvl3p" localSheetId="33">#REF!</definedName>
    <definedName name="Xim_ng_PC40">'[205]he so'!$B$21</definedName>
    <definedName name="xin" localSheetId="33">#REF!</definedName>
    <definedName name="xin1903p" localSheetId="33">#REF!</definedName>
    <definedName name="xin2903p" localSheetId="33">#REF!</definedName>
    <definedName name="xin290nc3p" localSheetId="33">#REF!</definedName>
    <definedName name="xin290vl3p" localSheetId="33">#REF!</definedName>
    <definedName name="xin3p" localSheetId="33">#REF!</definedName>
    <definedName name="xind" localSheetId="33">#REF!</definedName>
    <definedName name="xind1p" localSheetId="33">#REF!</definedName>
    <definedName name="xind3p" localSheetId="33">#REF!</definedName>
    <definedName name="xindnc1p" localSheetId="33">#REF!</definedName>
    <definedName name="xindnc3p">'[7]CHITIET VL-NC'!$G$85</definedName>
    <definedName name="xindvl1p" localSheetId="33">#REF!</definedName>
    <definedName name="xindvl3p">'[7]CHITIET VL-NC'!$G$80</definedName>
    <definedName name="xing1p" localSheetId="33">#REF!</definedName>
    <definedName name="xingnc1p" localSheetId="33">#REF!</definedName>
    <definedName name="xingvl1p" localSheetId="33">#REF!</definedName>
    <definedName name="xinnc3p" localSheetId="33">#REF!</definedName>
    <definedName name="xint1p" localSheetId="33">#REF!</definedName>
    <definedName name="XINvc" localSheetId="33">#REF!</definedName>
    <definedName name="xinvl3p" localSheetId="33">#REF!</definedName>
    <definedName name="xit" localSheetId="33">#REF!</definedName>
    <definedName name="xit1p" localSheetId="33">#REF!</definedName>
    <definedName name="xit2nc3p" localSheetId="33">#REF!</definedName>
    <definedName name="xit2vl3p" localSheetId="33">#REF!</definedName>
    <definedName name="xit3p" localSheetId="33">#REF!</definedName>
    <definedName name="xitnc3p" localSheetId="33">#REF!</definedName>
    <definedName name="xittnc">'[187]CHITIET VL-NC'!$G$48</definedName>
    <definedName name="xittvl">'[7]CHITIET VL-NC'!$G$44</definedName>
    <definedName name="XITvc" localSheetId="33">#REF!</definedName>
    <definedName name="xitvl3p" localSheetId="33">#REF!</definedName>
    <definedName name="xk">[13]Main!$D$122</definedName>
    <definedName name="xlttbninh" localSheetId="33" hidden="1">{"'Sheet1'!$L$16"}</definedName>
    <definedName name="xlttbninh" hidden="1">{"'Sheet1'!$L$16"}</definedName>
    <definedName name="XMAX" localSheetId="33">#REF!</definedName>
    <definedName name="xmcax" localSheetId="33">#REF!</definedName>
    <definedName name="XMIN" localSheetId="33">#REF!</definedName>
    <definedName name="xn" localSheetId="33">#REF!</definedName>
    <definedName name="xoa1" localSheetId="33" hidden="1">{"'Sheet1'!$L$16"}</definedName>
    <definedName name="xoa1" hidden="1">{"'Sheet1'!$L$16"}</definedName>
    <definedName name="xoa2" localSheetId="33" hidden="1">{#N/A,#N/A,FALSE,"Chi tiÆt"}</definedName>
    <definedName name="xoa2" hidden="1">{#N/A,#N/A,FALSE,"Chi tiÆt"}</definedName>
    <definedName name="xoa3" localSheetId="33" hidden="1">{"Offgrid",#N/A,FALSE,"OFFGRID";"Region",#N/A,FALSE,"REGION";"Offgrid -2",#N/A,FALSE,"OFFGRID";"WTP",#N/A,FALSE,"WTP";"WTP -2",#N/A,FALSE,"WTP";"Project",#N/A,FALSE,"PROJECT";"Summary -2",#N/A,FALSE,"SUMMARY"}</definedName>
    <definedName name="xoa3" hidden="1">{"Offgrid",#N/A,FALSE,"OFFGRID";"Region",#N/A,FALSE,"REGION";"Offgrid -2",#N/A,FALSE,"OFFGRID";"WTP",#N/A,FALSE,"WTP";"WTP -2",#N/A,FALSE,"WTP";"Project",#N/A,FALSE,"PROJECT";"Summary -2",#N/A,FALSE,"SUMMARY"}</definedName>
    <definedName name="xoa4" localSheetId="33" hidden="1">{"Offgrid",#N/A,FALSE,"OFFGRID";"Region",#N/A,FALSE,"REGION";"Offgrid -2",#N/A,FALSE,"OFFGRID";"WTP",#N/A,FALSE,"WTP";"WTP -2",#N/A,FALSE,"WTP";"Project",#N/A,FALSE,"PROJECT";"Summary -2",#N/A,FALSE,"SUMMARY"}</definedName>
    <definedName name="xoa4" hidden="1">{"Offgrid",#N/A,FALSE,"OFFGRID";"Region",#N/A,FALSE,"REGION";"Offgrid -2",#N/A,FALSE,"OFFGRID";"WTP",#N/A,FALSE,"WTP";"WTP -2",#N/A,FALSE,"WTP";"Project",#N/A,FALSE,"PROJECT";"Summary -2",#N/A,FALSE,"SUMMARY"}</definedName>
    <definedName name="xoanhapk">#REF!,#REF!</definedName>
    <definedName name="xoanhapl">#REF!,#REF!</definedName>
    <definedName name="XSER255">[207]xSeries255!$A$13:$M$42,[207]xSeries255!$A$45:$M$458</definedName>
    <definedName name="xuat_hien">[210]DTCT!$D$7:$D$227</definedName>
    <definedName name="Xuat_hien1">[211]DTCT!$A$7:$A$157</definedName>
    <definedName name="xvxcvxc" localSheetId="33" hidden="1">{"'Sheet1'!$L$16"}</definedName>
    <definedName name="xvxcvxc" hidden="1">{"'Sheet1'!$L$16"}</definedName>
    <definedName name="xx">[13]Main!$C$117</definedName>
    <definedName name="xzfa" hidden="1">{"'Sheet1'!$L$16"}</definedName>
    <definedName name="y" localSheetId="33">#REF!</definedName>
    <definedName name="yb">[37]PEDESB!$D$140</definedName>
    <definedName name="Yd" hidden="1">#REF!</definedName>
    <definedName name="ỳdhgg" localSheetId="33" hidden="1">{"'Sheet1'!$L$16"}</definedName>
    <definedName name="ỳdhgg" hidden="1">{"'Sheet1'!$L$16"}</definedName>
    <definedName name="YMAX" localSheetId="33">#REF!</definedName>
    <definedName name="YMIN" localSheetId="33">#REF!</definedName>
    <definedName name="Yu" hidden="1">#REF!</definedName>
    <definedName name="ỵu" localSheetId="33" hidden="1">{"'Sheet1'!$L$16"}</definedName>
    <definedName name="ỵu" hidden="1">{"'Sheet1'!$L$16"}</definedName>
    <definedName name="YvNgam" localSheetId="33">#REF!</definedName>
    <definedName name="YvTreo" localSheetId="33">#REF!</definedName>
    <definedName name="yyjy_ukyu" localSheetId="33" hidden="1">{"'Sheet1'!$L$16"}</definedName>
    <definedName name="yyjy_ukyu" hidden="1">{"'Sheet1'!$L$16"}</definedName>
    <definedName name="yyyyyy">[7]XL4Poppy!$C$9</definedName>
    <definedName name="z" localSheetId="33">#REF!</definedName>
    <definedName name="Z_B6D82DE0_6701_11DA_9820_00304F1E4471_.wvu.Cols" hidden="1">#REF!</definedName>
    <definedName name="Z_dh" localSheetId="33">#REF!</definedName>
    <definedName name="zc" localSheetId="33">_\h2o</definedName>
    <definedName name="zh" localSheetId="33">_\j</definedName>
    <definedName name="zi" localSheetId="33">_b</definedName>
    <definedName name="zj" localSheetId="33">_\l</definedName>
    <definedName name="Zloadmin" localSheetId="33">#REF!</definedName>
    <definedName name="ZloadminS" localSheetId="33">#REF!</definedName>
    <definedName name="zn" localSheetId="33">_\p</definedName>
    <definedName name="zo" localSheetId="33">_\t40</definedName>
    <definedName name="zq" localSheetId="33">_\v</definedName>
    <definedName name="ZS1A" localSheetId="33">#REF!</definedName>
    <definedName name="ZS1C" localSheetId="33">#REF!</definedName>
    <definedName name="zv" localSheetId="33">_1BA1037</definedName>
    <definedName name="zx" localSheetId="33">_1BA1100</definedName>
    <definedName name="ZXD" localSheetId="33">#REF!</definedName>
    <definedName name="ZXzX" localSheetId="33" hidden="1">{"'Sheet1'!$L$16"}</definedName>
    <definedName name="ZXzX" hidden="1">{"'Sheet1'!$L$16"}</definedName>
    <definedName name="zy" localSheetId="33">_1BA3025</definedName>
    <definedName name="ZYX" localSheetId="33">#REF!</definedName>
    <definedName name="ZZZ" localSheetId="33">#REF!</definedName>
    <definedName name="견적" localSheetId="33" hidden="1">{#N/A,#N/A,FALSE,"CCTV"}</definedName>
    <definedName name="견적" hidden="1">{#N/A,#N/A,FALSE,"CCTV"}</definedName>
    <definedName name="견적2" localSheetId="33" hidden="1">{#N/A,#N/A,FALSE,"CCTV"}</definedName>
    <definedName name="견적2" hidden="1">{#N/A,#N/A,FALSE,"CCTV"}</definedName>
    <definedName name="견적SHEET" localSheetId="33" hidden="1">{#N/A,#N/A,FALSE,"CCTV"}</definedName>
    <definedName name="견적SHEET" hidden="1">{#N/A,#N/A,FALSE,"CCTV"}</definedName>
    <definedName name="래그" localSheetId="33" hidden="1">{#N/A,#N/A,FALSE,"CCTV"}</definedName>
    <definedName name="래그" hidden="1">{#N/A,#N/A,FALSE,"CCTV"}</definedName>
    <definedName name="샘풀카피" localSheetId="33" hidden="1">{#N/A,#N/A,FALSE,"CCTV"}</definedName>
    <definedName name="샘풀카피" hidden="1">{#N/A,#N/A,FALSE,"CCTV"}</definedName>
    <definedName name="샘플카피2" localSheetId="33" hidden="1">{#N/A,#N/A,FALSE,"CCTV"}</definedName>
    <definedName name="샘플카피2" hidden="1">{#N/A,#N/A,FALSE,"CCTV"}</definedName>
    <definedName name="샘플카피3" localSheetId="33" hidden="1">{#N/A,#N/A,FALSE,"CCTV"}</definedName>
    <definedName name="샘플카피3" hidden="1">{#N/A,#N/A,FALSE,"CCTV"}</definedName>
    <definedName name="템플리트모듈1" localSheetId="33">BlankMacro1</definedName>
    <definedName name="템플리트모듈2" localSheetId="33">BlankMacro1</definedName>
    <definedName name="템플리트모듈3" localSheetId="33">BlankMacro1</definedName>
    <definedName name="템플리트모듈4" localSheetId="33">BlankMacro1</definedName>
    <definedName name="템플리트모듈5" localSheetId="33">BlankMacro1</definedName>
    <definedName name="템플리트모듈6" localSheetId="33">BlankMacro1</definedName>
    <definedName name="피팅" localSheetId="33">BlankMacro1</definedName>
    <definedName name="融資比率">[212]Precondition!$I$57</definedName>
  </definedNames>
  <calcPr calcId="191029"/>
</workbook>
</file>

<file path=xl/calcChain.xml><?xml version="1.0" encoding="utf-8"?>
<calcChain xmlns="http://schemas.openxmlformats.org/spreadsheetml/2006/main">
  <c r="F4" i="53" l="1"/>
  <c r="F3" i="53"/>
  <c r="F2" i="53"/>
  <c r="I2" i="53"/>
  <c r="I3" i="53"/>
  <c r="I4" i="53"/>
  <c r="I5" i="53"/>
  <c r="I6" i="53"/>
  <c r="I7" i="53"/>
  <c r="I8" i="53"/>
  <c r="I9" i="53"/>
  <c r="I10" i="53"/>
  <c r="I11" i="53"/>
  <c r="I12" i="53"/>
  <c r="I13" i="53"/>
  <c r="I14" i="53"/>
  <c r="I15" i="53"/>
  <c r="I16" i="53"/>
  <c r="I17" i="53"/>
  <c r="I18" i="53"/>
  <c r="I19" i="53"/>
  <c r="I20" i="53"/>
  <c r="I21" i="53"/>
  <c r="I22" i="53"/>
  <c r="I23" i="53"/>
  <c r="I24" i="53"/>
  <c r="I25" i="53"/>
  <c r="I26" i="53"/>
  <c r="I27" i="53"/>
  <c r="I28" i="53"/>
  <c r="I29" i="53"/>
  <c r="I30" i="53"/>
  <c r="I31" i="53"/>
  <c r="I32" i="53"/>
  <c r="I33" i="53"/>
  <c r="I34" i="53"/>
  <c r="I35" i="53"/>
  <c r="I36" i="53"/>
  <c r="I37" i="53"/>
  <c r="I38" i="53"/>
  <c r="I1" i="53"/>
  <c r="H759" i="22"/>
  <c r="H625" i="22"/>
  <c r="H34" i="52" l="1"/>
  <c r="H33" i="52"/>
  <c r="H32" i="52" s="1"/>
  <c r="H31" i="52"/>
  <c r="H30" i="52"/>
  <c r="H29" i="52"/>
  <c r="H28" i="52" s="1"/>
  <c r="H27" i="52"/>
  <c r="H26" i="52"/>
  <c r="H25" i="52"/>
  <c r="G24" i="52"/>
  <c r="H24" i="52" s="1"/>
  <c r="F24" i="52"/>
  <c r="H23" i="52"/>
  <c r="H19" i="52"/>
  <c r="H18" i="52"/>
  <c r="H16" i="52" s="1"/>
  <c r="H17" i="52"/>
  <c r="H15" i="52"/>
  <c r="H14" i="52"/>
  <c r="H12" i="52" s="1"/>
  <c r="H13" i="52"/>
  <c r="H11" i="52"/>
  <c r="H10" i="52"/>
  <c r="H9" i="52"/>
  <c r="G8" i="52"/>
  <c r="H8" i="52" s="1"/>
  <c r="F8" i="52"/>
  <c r="H7" i="52"/>
  <c r="C34" i="12"/>
  <c r="H34" i="12" s="1"/>
  <c r="C33" i="12"/>
  <c r="H33" i="12" s="1"/>
  <c r="C31" i="12"/>
  <c r="H31" i="12" s="1"/>
  <c r="H30" i="12"/>
  <c r="H29" i="12"/>
  <c r="H27" i="12"/>
  <c r="H26" i="12"/>
  <c r="H25" i="12"/>
  <c r="G24" i="12"/>
  <c r="H24" i="12" s="1"/>
  <c r="H22" i="12" s="1"/>
  <c r="F24" i="12"/>
  <c r="H23" i="12"/>
  <c r="H19" i="12"/>
  <c r="C18" i="12"/>
  <c r="H18" i="12" s="1"/>
  <c r="C17" i="12"/>
  <c r="H17" i="12" s="1"/>
  <c r="C15" i="12"/>
  <c r="H15" i="12" s="1"/>
  <c r="H14" i="12"/>
  <c r="H13" i="12"/>
  <c r="H11" i="12"/>
  <c r="H10" i="12"/>
  <c r="H9" i="12"/>
  <c r="G8" i="12"/>
  <c r="H8" i="12" s="1"/>
  <c r="F8" i="12"/>
  <c r="H7" i="12"/>
  <c r="A2" i="12"/>
  <c r="J16" i="37"/>
  <c r="J14" i="37"/>
  <c r="K11" i="37"/>
  <c r="J11" i="37"/>
  <c r="I11" i="37"/>
  <c r="H11" i="37"/>
  <c r="G11" i="37"/>
  <c r="F11" i="37"/>
  <c r="F16" i="37" s="1"/>
  <c r="E11" i="37"/>
  <c r="D11" i="37"/>
  <c r="F22" i="35"/>
  <c r="F21" i="35"/>
  <c r="F20" i="35"/>
  <c r="F19" i="35"/>
  <c r="F18" i="35"/>
  <c r="F17" i="35"/>
  <c r="F16" i="35"/>
  <c r="F15" i="35"/>
  <c r="F14" i="35"/>
  <c r="F11" i="35"/>
  <c r="F10" i="35"/>
  <c r="F9" i="35"/>
  <c r="F8" i="35"/>
  <c r="F7" i="35"/>
  <c r="F6" i="35"/>
  <c r="F22" i="34"/>
  <c r="E22" i="34"/>
  <c r="D22" i="34"/>
  <c r="C22" i="34"/>
  <c r="H6" i="34"/>
  <c r="D16" i="44"/>
  <c r="K15" i="44"/>
  <c r="K12" i="44"/>
  <c r="J12" i="44"/>
  <c r="H12" i="44"/>
  <c r="F12" i="44"/>
  <c r="D12" i="44"/>
  <c r="C12" i="44"/>
  <c r="I12" i="44" s="1"/>
  <c r="F11" i="44"/>
  <c r="D11" i="44"/>
  <c r="D14" i="44" s="1"/>
  <c r="D17" i="44" s="1"/>
  <c r="D18" i="44" s="1"/>
  <c r="D19" i="44" s="1"/>
  <c r="C11" i="44"/>
  <c r="C16" i="44" s="1"/>
  <c r="C4" i="44"/>
  <c r="C15" i="44" s="1"/>
  <c r="I15" i="44" s="1"/>
  <c r="K14" i="32"/>
  <c r="K15" i="32" s="1"/>
  <c r="K16" i="32" s="1"/>
  <c r="J14" i="32"/>
  <c r="J15" i="32" s="1"/>
  <c r="J16" i="32" s="1"/>
  <c r="I14" i="32"/>
  <c r="I15" i="32" s="1"/>
  <c r="I16" i="32" s="1"/>
  <c r="H14" i="32"/>
  <c r="H15" i="32" s="1"/>
  <c r="H16" i="32" s="1"/>
  <c r="G14" i="32"/>
  <c r="G15" i="32" s="1"/>
  <c r="G16" i="32" s="1"/>
  <c r="F14" i="32"/>
  <c r="F15" i="32" s="1"/>
  <c r="F16" i="32" s="1"/>
  <c r="E14" i="32"/>
  <c r="E15" i="32" s="1"/>
  <c r="E16" i="32" s="1"/>
  <c r="D14" i="32"/>
  <c r="D15" i="32" s="1"/>
  <c r="D16" i="32" s="1"/>
  <c r="K14" i="31"/>
  <c r="K15" i="31" s="1"/>
  <c r="K16" i="31" s="1"/>
  <c r="J14" i="31"/>
  <c r="J15" i="31" s="1"/>
  <c r="J16" i="31" s="1"/>
  <c r="I14" i="31"/>
  <c r="I15" i="31" s="1"/>
  <c r="I16" i="31" s="1"/>
  <c r="H14" i="31"/>
  <c r="H15" i="31" s="1"/>
  <c r="H16" i="31" s="1"/>
  <c r="G14" i="31"/>
  <c r="G15" i="31" s="1"/>
  <c r="G16" i="31" s="1"/>
  <c r="F14" i="31"/>
  <c r="F15" i="31" s="1"/>
  <c r="F16" i="31" s="1"/>
  <c r="E14" i="31"/>
  <c r="E15" i="31" s="1"/>
  <c r="E16" i="31" s="1"/>
  <c r="D14" i="31"/>
  <c r="D15" i="31" s="1"/>
  <c r="D16" i="31" s="1"/>
  <c r="D8" i="30"/>
  <c r="K7" i="30"/>
  <c r="J7" i="30"/>
  <c r="I7" i="30"/>
  <c r="H7" i="30"/>
  <c r="G7" i="30"/>
  <c r="F7" i="30"/>
  <c r="E7" i="30"/>
  <c r="E6" i="30"/>
  <c r="F6" i="30" s="1"/>
  <c r="F8" i="30" s="1"/>
  <c r="H27" i="29"/>
  <c r="H25" i="29"/>
  <c r="H15" i="29"/>
  <c r="H13" i="29"/>
  <c r="H11" i="29"/>
  <c r="A19" i="28"/>
  <c r="A20" i="28" s="1"/>
  <c r="A18" i="28"/>
  <c r="F15" i="28"/>
  <c r="A8" i="28"/>
  <c r="A9" i="28" s="1"/>
  <c r="A10" i="28" s="1"/>
  <c r="A11" i="28" s="1"/>
  <c r="A12" i="28" s="1"/>
  <c r="A13" i="28" s="1"/>
  <c r="A14" i="28" s="1"/>
  <c r="F47" i="50"/>
  <c r="E47" i="50"/>
  <c r="D47" i="50"/>
  <c r="C47" i="50"/>
  <c r="F46" i="50"/>
  <c r="E46" i="50"/>
  <c r="D46" i="50"/>
  <c r="C46" i="50"/>
  <c r="F45" i="50"/>
  <c r="E45" i="50"/>
  <c r="D45" i="50"/>
  <c r="C45" i="50"/>
  <c r="F44" i="50"/>
  <c r="E44" i="50"/>
  <c r="D44" i="50"/>
  <c r="C44" i="50"/>
  <c r="F43" i="50"/>
  <c r="E43" i="50"/>
  <c r="D43" i="50"/>
  <c r="C43" i="50"/>
  <c r="I27" i="27"/>
  <c r="J27" i="27" s="1"/>
  <c r="K27" i="27" s="1"/>
  <c r="I24" i="27"/>
  <c r="J24" i="27" s="1"/>
  <c r="K24" i="27" s="1"/>
  <c r="I22" i="27"/>
  <c r="J22" i="27" s="1"/>
  <c r="K22" i="27" s="1"/>
  <c r="I18" i="27"/>
  <c r="J18" i="27" s="1"/>
  <c r="K18" i="27" s="1"/>
  <c r="I15" i="27"/>
  <c r="J15" i="27" s="1"/>
  <c r="K15" i="27" s="1"/>
  <c r="I12" i="27"/>
  <c r="J12" i="27" s="1"/>
  <c r="K12" i="27" s="1"/>
  <c r="I9" i="27"/>
  <c r="J9" i="27" s="1"/>
  <c r="K9" i="27" s="1"/>
  <c r="I6" i="27"/>
  <c r="J6" i="27" s="1"/>
  <c r="E18" i="26"/>
  <c r="E17" i="26"/>
  <c r="E16" i="26"/>
  <c r="E15" i="26"/>
  <c r="E14" i="26"/>
  <c r="E13" i="26"/>
  <c r="E12" i="26"/>
  <c r="E11" i="26"/>
  <c r="E10" i="26"/>
  <c r="E9" i="26"/>
  <c r="E8" i="26"/>
  <c r="A8" i="26"/>
  <c r="A9" i="26" s="1"/>
  <c r="A10" i="26" s="1"/>
  <c r="A11" i="26" s="1"/>
  <c r="A12" i="26" s="1"/>
  <c r="A13" i="26" s="1"/>
  <c r="A14" i="26" s="1"/>
  <c r="A15" i="26" s="1"/>
  <c r="A16" i="26" s="1"/>
  <c r="A17" i="26" s="1"/>
  <c r="A18" i="26" s="1"/>
  <c r="E7" i="26"/>
  <c r="A7" i="26"/>
  <c r="E6" i="26"/>
  <c r="E15" i="25"/>
  <c r="F15" i="25" s="1"/>
  <c r="C15" i="25"/>
  <c r="E14" i="25"/>
  <c r="F14" i="25" s="1"/>
  <c r="C14" i="25"/>
  <c r="E13" i="25"/>
  <c r="F13" i="25" s="1"/>
  <c r="C13" i="25"/>
  <c r="E11" i="25"/>
  <c r="F11" i="25" s="1"/>
  <c r="C11" i="25"/>
  <c r="E10" i="25"/>
  <c r="F10" i="25" s="1"/>
  <c r="C10" i="25"/>
  <c r="E9" i="25"/>
  <c r="F9" i="25" s="1"/>
  <c r="C9" i="25"/>
  <c r="E7" i="25"/>
  <c r="F7" i="25" s="1"/>
  <c r="C7" i="25"/>
  <c r="E6" i="25"/>
  <c r="F6" i="25" s="1"/>
  <c r="C6" i="25"/>
  <c r="E5" i="25"/>
  <c r="F5" i="25" s="1"/>
  <c r="C5" i="25"/>
  <c r="F8" i="24"/>
  <c r="D7" i="24"/>
  <c r="F7" i="24" s="1"/>
  <c r="D6" i="24"/>
  <c r="F6" i="24" s="1"/>
  <c r="H769" i="22"/>
  <c r="H764" i="22"/>
  <c r="H754" i="22"/>
  <c r="H749" i="22"/>
  <c r="H744" i="22"/>
  <c r="H739" i="22"/>
  <c r="H734" i="22"/>
  <c r="H729" i="22"/>
  <c r="H724" i="22"/>
  <c r="H719" i="22"/>
  <c r="H714" i="22"/>
  <c r="H709" i="22"/>
  <c r="H704" i="22"/>
  <c r="H699" i="22"/>
  <c r="H694" i="22"/>
  <c r="H689" i="22"/>
  <c r="H684" i="22"/>
  <c r="H679" i="22"/>
  <c r="H678" i="22"/>
  <c r="H675" i="22"/>
  <c r="H672" i="22"/>
  <c r="H669" i="22"/>
  <c r="H666" i="22"/>
  <c r="H663" i="22"/>
  <c r="H660" i="22"/>
  <c r="H657" i="22"/>
  <c r="H653" i="22"/>
  <c r="H650" i="22"/>
  <c r="H649" i="22"/>
  <c r="H644" i="22"/>
  <c r="H641" i="22"/>
  <c r="H635" i="22"/>
  <c r="H630" i="22"/>
  <c r="H620" i="22"/>
  <c r="H615" i="22"/>
  <c r="H610" i="22"/>
  <c r="H605" i="22"/>
  <c r="H600" i="22"/>
  <c r="H595" i="22"/>
  <c r="H590" i="22"/>
  <c r="H585" i="22"/>
  <c r="H580" i="22"/>
  <c r="H575" i="22"/>
  <c r="H570" i="22"/>
  <c r="H565" i="22"/>
  <c r="H560" i="22"/>
  <c r="H555" i="22"/>
  <c r="H550" i="22"/>
  <c r="H545" i="22"/>
  <c r="H544" i="22"/>
  <c r="H541" i="22"/>
  <c r="H538" i="22"/>
  <c r="H535" i="22"/>
  <c r="H532" i="22"/>
  <c r="H529" i="22"/>
  <c r="H528" i="22"/>
  <c r="H525" i="22"/>
  <c r="H523" i="22"/>
  <c r="H522" i="22"/>
  <c r="H516" i="22"/>
  <c r="H510" i="22"/>
  <c r="H504" i="22"/>
  <c r="H498" i="22"/>
  <c r="H497" i="22"/>
  <c r="H492" i="22"/>
  <c r="H487" i="22"/>
  <c r="H482" i="22"/>
  <c r="H477" i="22"/>
  <c r="H472" i="22"/>
  <c r="H467" i="22"/>
  <c r="H462" i="22"/>
  <c r="H457" i="22"/>
  <c r="H452" i="22"/>
  <c r="H447" i="22"/>
  <c r="H442" i="22"/>
  <c r="H437" i="22"/>
  <c r="H436" i="22"/>
  <c r="H431" i="22"/>
  <c r="H426" i="22"/>
  <c r="H421" i="22"/>
  <c r="H415" i="22"/>
  <c r="H412" i="22"/>
  <c r="H404" i="22"/>
  <c r="H396" i="22"/>
  <c r="H395" i="22"/>
  <c r="H392" i="22"/>
  <c r="H386" i="22"/>
  <c r="H380" i="22"/>
  <c r="H374" i="22"/>
  <c r="H368" i="22"/>
  <c r="H367" i="22"/>
  <c r="H366" i="22"/>
  <c r="H363" i="22"/>
  <c r="H360" i="22"/>
  <c r="H355" i="22"/>
  <c r="H352" i="22"/>
  <c r="H349" i="22"/>
  <c r="H346" i="22"/>
  <c r="H341" i="22"/>
  <c r="H336" i="22"/>
  <c r="H331" i="22"/>
  <c r="H326" i="22"/>
  <c r="H321" i="22"/>
  <c r="H316" i="22"/>
  <c r="H311" i="22"/>
  <c r="H308" i="22"/>
  <c r="H307" i="22"/>
  <c r="H304" i="22"/>
  <c r="H301" i="22"/>
  <c r="H298" i="22"/>
  <c r="H293" i="22"/>
  <c r="H288" i="22"/>
  <c r="H283" i="22"/>
  <c r="H278" i="22"/>
  <c r="H273" i="22"/>
  <c r="H268" i="22"/>
  <c r="H263" i="22"/>
  <c r="H258" i="22"/>
  <c r="H255" i="22"/>
  <c r="H254" i="22"/>
  <c r="H248" i="22"/>
  <c r="H241" i="22"/>
  <c r="H240" i="22"/>
  <c r="H237" i="22"/>
  <c r="H231" i="22"/>
  <c r="H227" i="22"/>
  <c r="H224" i="22"/>
  <c r="H223" i="22"/>
  <c r="H220" i="22"/>
  <c r="H217" i="22"/>
  <c r="H214" i="22"/>
  <c r="H205" i="22"/>
  <c r="H196" i="22"/>
  <c r="H187" i="22"/>
  <c r="H186" i="22"/>
  <c r="H179" i="22"/>
  <c r="H170" i="22"/>
  <c r="H164" i="22"/>
  <c r="H155" i="22"/>
  <c r="H154" i="22"/>
  <c r="H145" i="22"/>
  <c r="H140" i="22"/>
  <c r="H137" i="22"/>
  <c r="H132" i="22"/>
  <c r="H127" i="22"/>
  <c r="H122" i="22"/>
  <c r="H117" i="22"/>
  <c r="H111" i="22"/>
  <c r="H101" i="22"/>
  <c r="H96" i="22"/>
  <c r="H91" i="22"/>
  <c r="H86" i="22"/>
  <c r="H81" i="22"/>
  <c r="H75" i="22"/>
  <c r="H65" i="22"/>
  <c r="H64" i="22"/>
  <c r="H60" i="22"/>
  <c r="H57" i="22"/>
  <c r="H52" i="22"/>
  <c r="H45" i="22"/>
  <c r="H38" i="22"/>
  <c r="H34" i="22"/>
  <c r="H27" i="22"/>
  <c r="H21" i="22"/>
  <c r="H15" i="22"/>
  <c r="H12" i="22"/>
  <c r="H9" i="22"/>
  <c r="H6" i="22"/>
  <c r="A6" i="22"/>
  <c r="I3" i="22"/>
  <c r="F23" i="51"/>
  <c r="G23" i="51" s="1"/>
  <c r="G22" i="51"/>
  <c r="F22" i="51"/>
  <c r="E22" i="51"/>
  <c r="F21" i="51"/>
  <c r="F20" i="51" s="1"/>
  <c r="F15" i="51"/>
  <c r="F14" i="51" s="1"/>
  <c r="F13" i="51"/>
  <c r="F12" i="51" s="1"/>
  <c r="E12" i="51"/>
  <c r="F10" i="51"/>
  <c r="E9" i="51"/>
  <c r="F8" i="51"/>
  <c r="D16" i="15"/>
  <c r="D14" i="15"/>
  <c r="D12" i="15"/>
  <c r="D10" i="15"/>
  <c r="D8" i="15"/>
  <c r="E24" i="13"/>
  <c r="F24" i="13" s="1"/>
  <c r="F23" i="13"/>
  <c r="F22" i="13"/>
  <c r="F20" i="13"/>
  <c r="F19" i="13"/>
  <c r="F18" i="13"/>
  <c r="F17" i="13" s="1"/>
  <c r="E15" i="13"/>
  <c r="F15" i="13" s="1"/>
  <c r="F14" i="13"/>
  <c r="F13" i="13"/>
  <c r="D12" i="13"/>
  <c r="M11" i="13"/>
  <c r="D11" i="13"/>
  <c r="F11" i="13" s="1"/>
  <c r="M10" i="13"/>
  <c r="M9" i="13"/>
  <c r="E6" i="13"/>
  <c r="A2" i="13"/>
  <c r="E10" i="10"/>
  <c r="D16" i="7"/>
  <c r="D14" i="7"/>
  <c r="F14" i="7" s="1"/>
  <c r="D13" i="7"/>
  <c r="F13" i="7" s="1"/>
  <c r="D12" i="7"/>
  <c r="F12" i="7" s="1"/>
  <c r="G12" i="7" s="1"/>
  <c r="G11" i="7" s="1"/>
  <c r="F11" i="7"/>
  <c r="D10" i="7"/>
  <c r="H9" i="7"/>
  <c r="H8" i="7" s="1"/>
  <c r="G9" i="7"/>
  <c r="F9" i="7"/>
  <c r="G8" i="7"/>
  <c r="F8" i="7"/>
  <c r="G7" i="7"/>
  <c r="H7" i="7" s="1"/>
  <c r="F17" i="7" s="1"/>
  <c r="F4" i="5"/>
  <c r="F5" i="5" s="1"/>
  <c r="G21" i="4"/>
  <c r="F21" i="4"/>
  <c r="F19" i="4"/>
  <c r="G19" i="4" s="1"/>
  <c r="F17" i="4"/>
  <c r="G17" i="4" s="1"/>
  <c r="F16" i="4"/>
  <c r="G16" i="4" s="1"/>
  <c r="F15" i="4"/>
  <c r="G15" i="4" s="1"/>
  <c r="F4" i="4"/>
  <c r="G4" i="4" s="1"/>
  <c r="C8" i="3"/>
  <c r="B8" i="3"/>
  <c r="C7" i="3"/>
  <c r="B7" i="3"/>
  <c r="D7" i="3" s="1"/>
  <c r="I66" i="2"/>
  <c r="H66" i="2"/>
  <c r="G66" i="2"/>
  <c r="F66" i="2"/>
  <c r="E66" i="2"/>
  <c r="D66" i="2"/>
  <c r="C66" i="2"/>
  <c r="M59" i="2"/>
  <c r="L59" i="2"/>
  <c r="K59" i="2"/>
  <c r="J59" i="2"/>
  <c r="I59" i="2"/>
  <c r="H59" i="2"/>
  <c r="G59" i="2"/>
  <c r="F59" i="2"/>
  <c r="E59" i="2"/>
  <c r="D59" i="2"/>
  <c r="M52" i="2"/>
  <c r="L52" i="2"/>
  <c r="K52" i="2"/>
  <c r="J52" i="2"/>
  <c r="I52" i="2"/>
  <c r="H52" i="2"/>
  <c r="G52" i="2"/>
  <c r="F52" i="2"/>
  <c r="E52" i="2"/>
  <c r="D52" i="2"/>
  <c r="M46" i="2"/>
  <c r="L46" i="2"/>
  <c r="K46" i="2"/>
  <c r="J46" i="2"/>
  <c r="I46" i="2"/>
  <c r="H46" i="2"/>
  <c r="G46" i="2"/>
  <c r="F46" i="2"/>
  <c r="E46" i="2"/>
  <c r="D46" i="2"/>
  <c r="M39" i="2"/>
  <c r="L39" i="2"/>
  <c r="K39" i="2"/>
  <c r="J39" i="2"/>
  <c r="I39" i="2"/>
  <c r="H39" i="2"/>
  <c r="G39" i="2"/>
  <c r="F39" i="2"/>
  <c r="E39" i="2"/>
  <c r="D39" i="2"/>
  <c r="M32" i="2"/>
  <c r="L32" i="2"/>
  <c r="K32" i="2"/>
  <c r="J32" i="2"/>
  <c r="I32" i="2"/>
  <c r="H32" i="2"/>
  <c r="G32" i="2"/>
  <c r="F32" i="2"/>
  <c r="E32" i="2"/>
  <c r="D32" i="2"/>
  <c r="O25" i="2"/>
  <c r="N25" i="2"/>
  <c r="M25" i="2"/>
  <c r="L25" i="2"/>
  <c r="K25" i="2"/>
  <c r="J25" i="2"/>
  <c r="I25" i="2"/>
  <c r="H25" i="2"/>
  <c r="G25" i="2"/>
  <c r="F25" i="2"/>
  <c r="E25" i="2"/>
  <c r="D25" i="2"/>
  <c r="K17" i="2"/>
  <c r="J17" i="2"/>
  <c r="I17" i="2"/>
  <c r="H17" i="2"/>
  <c r="G17" i="2"/>
  <c r="F17" i="2"/>
  <c r="E17" i="2"/>
  <c r="D17" i="2"/>
  <c r="O10" i="2"/>
  <c r="N10" i="2"/>
  <c r="M10" i="2"/>
  <c r="L10" i="2"/>
  <c r="K10" i="2"/>
  <c r="J10" i="2"/>
  <c r="I10" i="2"/>
  <c r="H10" i="2"/>
  <c r="G10" i="2"/>
  <c r="F10" i="2"/>
  <c r="E10" i="2"/>
  <c r="D10" i="2"/>
  <c r="O3" i="2"/>
  <c r="N3" i="2"/>
  <c r="M3" i="2"/>
  <c r="L3" i="2"/>
  <c r="K3" i="2"/>
  <c r="J3" i="2"/>
  <c r="I3" i="2"/>
  <c r="H3" i="2"/>
  <c r="G3" i="2"/>
  <c r="F3" i="2"/>
  <c r="E3" i="2"/>
  <c r="G12" i="1"/>
  <c r="E12" i="1"/>
  <c r="C12" i="1"/>
  <c r="C8" i="1"/>
  <c r="D8" i="1" s="1"/>
  <c r="F8" i="1" s="1"/>
  <c r="D7" i="1"/>
  <c r="D12" i="1" s="1"/>
  <c r="C7" i="1"/>
  <c r="E19" i="26" l="1"/>
  <c r="E20" i="26" s="1"/>
  <c r="D10" i="19" s="1"/>
  <c r="D8" i="49" s="1"/>
  <c r="F5" i="35"/>
  <c r="H12" i="12"/>
  <c r="G13" i="51"/>
  <c r="G12" i="51" s="1"/>
  <c r="F21" i="13"/>
  <c r="H11" i="44"/>
  <c r="C13" i="44"/>
  <c r="H6" i="12"/>
  <c r="J11" i="44"/>
  <c r="C14" i="44"/>
  <c r="C17" i="44" s="1"/>
  <c r="C18" i="44" s="1"/>
  <c r="C19" i="44" s="1"/>
  <c r="H28" i="12"/>
  <c r="F13" i="35"/>
  <c r="E12" i="35" s="1"/>
  <c r="F12" i="35" s="1"/>
  <c r="G6" i="30"/>
  <c r="F12" i="25"/>
  <c r="A9" i="22"/>
  <c r="F10" i="7"/>
  <c r="H10" i="7" s="1"/>
  <c r="F8" i="25"/>
  <c r="F4" i="25"/>
  <c r="D8" i="3"/>
  <c r="G14" i="7"/>
  <c r="H14" i="7" s="1"/>
  <c r="F9" i="51"/>
  <c r="G10" i="51"/>
  <c r="G9" i="51" s="1"/>
  <c r="E31" i="4"/>
  <c r="E32" i="4" s="1"/>
  <c r="E24" i="4"/>
  <c r="H12" i="7"/>
  <c r="H11" i="7" s="1"/>
  <c r="F16" i="7"/>
  <c r="G8" i="51"/>
  <c r="F6" i="51"/>
  <c r="F5" i="51" s="1"/>
  <c r="G13" i="7"/>
  <c r="H13" i="7" s="1"/>
  <c r="G17" i="7"/>
  <c r="H17" i="7" s="1"/>
  <c r="G4" i="5"/>
  <c r="G5" i="5" s="1"/>
  <c r="G15" i="51"/>
  <c r="G14" i="51" s="1"/>
  <c r="G21" i="51"/>
  <c r="G20" i="51" s="1"/>
  <c r="F7" i="1"/>
  <c r="F12" i="1" s="1"/>
  <c r="F18" i="7"/>
  <c r="F9" i="24"/>
  <c r="D7" i="19" s="1"/>
  <c r="M13" i="13"/>
  <c r="N5" i="13" s="1"/>
  <c r="E12" i="13" s="1"/>
  <c r="F12" i="13" s="1"/>
  <c r="D16" i="13" s="1"/>
  <c r="F16" i="13" s="1"/>
  <c r="K6" i="27"/>
  <c r="K32" i="27" s="1"/>
  <c r="K33" i="27" s="1"/>
  <c r="D13" i="19" s="1"/>
  <c r="J30" i="27"/>
  <c r="J31" i="27" s="1"/>
  <c r="D11" i="19" s="1"/>
  <c r="D9" i="49" s="1"/>
  <c r="G8" i="30"/>
  <c r="H6" i="30"/>
  <c r="F16" i="44"/>
  <c r="F14" i="44"/>
  <c r="F13" i="44"/>
  <c r="D10" i="30"/>
  <c r="H15" i="44"/>
  <c r="D15" i="44"/>
  <c r="G15" i="44"/>
  <c r="J15" i="44"/>
  <c r="F15" i="44"/>
  <c r="F13" i="37"/>
  <c r="F15" i="37"/>
  <c r="H22" i="52"/>
  <c r="J16" i="44"/>
  <c r="J14" i="44"/>
  <c r="J13" i="44"/>
  <c r="H9" i="34"/>
  <c r="H8" i="34"/>
  <c r="H7" i="34"/>
  <c r="J13" i="37"/>
  <c r="J15" i="37"/>
  <c r="H35" i="52"/>
  <c r="F10" i="30"/>
  <c r="F11" i="30" s="1"/>
  <c r="F12" i="30" s="1"/>
  <c r="F9" i="30"/>
  <c r="D9" i="30"/>
  <c r="D11" i="30" s="1"/>
  <c r="D12" i="30" s="1"/>
  <c r="D13" i="30" s="1"/>
  <c r="E15" i="44"/>
  <c r="F14" i="37"/>
  <c r="H16" i="12"/>
  <c r="H32" i="12"/>
  <c r="D13" i="49"/>
  <c r="H6" i="52"/>
  <c r="H20" i="52" s="1"/>
  <c r="E8" i="30"/>
  <c r="G11" i="44"/>
  <c r="G12" i="44"/>
  <c r="G13" i="37"/>
  <c r="K13" i="37"/>
  <c r="G14" i="37"/>
  <c r="K14" i="37"/>
  <c r="G15" i="37"/>
  <c r="K15" i="37"/>
  <c r="G16" i="37"/>
  <c r="K16" i="37"/>
  <c r="D13" i="37"/>
  <c r="H13" i="37"/>
  <c r="D14" i="37"/>
  <c r="H14" i="37"/>
  <c r="D15" i="37"/>
  <c r="H15" i="37"/>
  <c r="D16" i="37"/>
  <c r="H16" i="37"/>
  <c r="E11" i="44"/>
  <c r="I11" i="44"/>
  <c r="E12" i="44"/>
  <c r="D13" i="44"/>
  <c r="H13" i="44"/>
  <c r="E13" i="37"/>
  <c r="E12" i="37" s="1"/>
  <c r="E17" i="37" s="1"/>
  <c r="E18" i="37" s="1"/>
  <c r="E19" i="37" s="1"/>
  <c r="C12" i="33" s="1"/>
  <c r="C13" i="33" s="1"/>
  <c r="C14" i="33" s="1"/>
  <c r="I13" i="37"/>
  <c r="E14" i="37"/>
  <c r="I14" i="37"/>
  <c r="E15" i="37"/>
  <c r="I15" i="37"/>
  <c r="E16" i="37"/>
  <c r="I16" i="37"/>
  <c r="G12" i="37" l="1"/>
  <c r="G17" i="37" s="1"/>
  <c r="G18" i="37" s="1"/>
  <c r="G19" i="37" s="1"/>
  <c r="C18" i="33" s="1"/>
  <c r="H20" i="12"/>
  <c r="E5" i="40" s="1"/>
  <c r="F5" i="40" s="1"/>
  <c r="J12" i="37"/>
  <c r="J17" i="37" s="1"/>
  <c r="J18" i="37" s="1"/>
  <c r="J19" i="37" s="1"/>
  <c r="H4" i="5"/>
  <c r="H5" i="5" s="1"/>
  <c r="H14" i="44"/>
  <c r="H16" i="44"/>
  <c r="H35" i="12"/>
  <c r="E6" i="40" s="1"/>
  <c r="F6" i="40" s="1"/>
  <c r="H5" i="34"/>
  <c r="H10" i="34" s="1"/>
  <c r="F23" i="35"/>
  <c r="G8" i="4" s="1"/>
  <c r="A12" i="22"/>
  <c r="F16" i="25"/>
  <c r="D8" i="19" s="1"/>
  <c r="D6" i="49" s="1"/>
  <c r="F13" i="30"/>
  <c r="D12" i="37"/>
  <c r="D17" i="37" s="1"/>
  <c r="D18" i="37" s="1"/>
  <c r="D19" i="37" s="1"/>
  <c r="C9" i="33" s="1"/>
  <c r="I12" i="37"/>
  <c r="I17" i="37" s="1"/>
  <c r="I18" i="37" s="1"/>
  <c r="I19" i="37" s="1"/>
  <c r="G16" i="44"/>
  <c r="G14" i="44"/>
  <c r="G17" i="44" s="1"/>
  <c r="G18" i="44" s="1"/>
  <c r="G19" i="44" s="1"/>
  <c r="G13" i="44"/>
  <c r="J17" i="44"/>
  <c r="J18" i="44" s="1"/>
  <c r="J19" i="44" s="1"/>
  <c r="G10" i="30"/>
  <c r="G9" i="30"/>
  <c r="G11" i="30" s="1"/>
  <c r="G12" i="30" s="1"/>
  <c r="G13" i="30" s="1"/>
  <c r="F31" i="4"/>
  <c r="F32" i="4" s="1"/>
  <c r="F24" i="4"/>
  <c r="F10" i="13"/>
  <c r="F9" i="13" s="1"/>
  <c r="F25" i="13" s="1"/>
  <c r="I16" i="44"/>
  <c r="I13" i="44"/>
  <c r="I14" i="44"/>
  <c r="H12" i="37"/>
  <c r="H17" i="37" s="1"/>
  <c r="H18" i="37" s="1"/>
  <c r="H19" i="37" s="1"/>
  <c r="K12" i="37"/>
  <c r="K17" i="37" s="1"/>
  <c r="K18" i="37" s="1"/>
  <c r="K19" i="37" s="1"/>
  <c r="E10" i="30"/>
  <c r="E9" i="30"/>
  <c r="F12" i="37"/>
  <c r="F17" i="37" s="1"/>
  <c r="F18" i="37" s="1"/>
  <c r="F19" i="37" s="1"/>
  <c r="F17" i="44"/>
  <c r="F18" i="44" s="1"/>
  <c r="F19" i="44" s="1"/>
  <c r="G24" i="4"/>
  <c r="G31" i="4"/>
  <c r="G32" i="4" s="1"/>
  <c r="G18" i="7"/>
  <c r="H18" i="7"/>
  <c r="G16" i="7"/>
  <c r="G15" i="7" s="1"/>
  <c r="G19" i="7" s="1"/>
  <c r="G20" i="7" s="1"/>
  <c r="F15" i="7"/>
  <c r="F19" i="7" s="1"/>
  <c r="F20" i="7" s="1"/>
  <c r="E16" i="44"/>
  <c r="E13" i="44"/>
  <c r="E14" i="44"/>
  <c r="H36" i="52"/>
  <c r="I6" i="30"/>
  <c r="H8" i="30"/>
  <c r="D5" i="49"/>
  <c r="A15" i="22" l="1"/>
  <c r="H16" i="7"/>
  <c r="H15" i="7" s="1"/>
  <c r="H19" i="7" s="1"/>
  <c r="H20" i="7" s="1"/>
  <c r="C17" i="33"/>
  <c r="F8" i="4"/>
  <c r="F5" i="4" s="1"/>
  <c r="E11" i="30"/>
  <c r="E12" i="30" s="1"/>
  <c r="H17" i="44"/>
  <c r="H18" i="44" s="1"/>
  <c r="H19" i="44" s="1"/>
  <c r="I17" i="44"/>
  <c r="I18" i="44" s="1"/>
  <c r="I19" i="44" s="1"/>
  <c r="F4" i="40"/>
  <c r="F7" i="40" s="1"/>
  <c r="F8" i="40" s="1"/>
  <c r="D7" i="49"/>
  <c r="D10" i="49" s="1"/>
  <c r="D12" i="49" s="1"/>
  <c r="D14" i="49" s="1"/>
  <c r="D15" i="49" s="1"/>
  <c r="D16" i="49" s="1"/>
  <c r="D17" i="49" s="1"/>
  <c r="D18" i="49" s="1"/>
  <c r="D9" i="19"/>
  <c r="D12" i="19" s="1"/>
  <c r="D14" i="19" s="1"/>
  <c r="E13" i="30"/>
  <c r="E7" i="28"/>
  <c r="H10" i="30"/>
  <c r="H9" i="30"/>
  <c r="H11" i="30" s="1"/>
  <c r="H12" i="30" s="1"/>
  <c r="H13" i="30" s="1"/>
  <c r="C10" i="33"/>
  <c r="C11" i="33" s="1"/>
  <c r="H12" i="34"/>
  <c r="H13" i="34" s="1"/>
  <c r="J6" i="30"/>
  <c r="I8" i="30"/>
  <c r="C16" i="33"/>
  <c r="C15" i="33"/>
  <c r="E17" i="44"/>
  <c r="E18" i="44" s="1"/>
  <c r="E19" i="44" s="1"/>
  <c r="C22" i="44" s="1"/>
  <c r="D15" i="19" s="1"/>
  <c r="A21" i="22"/>
  <c r="A27" i="22" s="1"/>
  <c r="E8" i="4" l="1"/>
  <c r="D16" i="19"/>
  <c r="D19" i="19" s="1"/>
  <c r="D20" i="19" s="1"/>
  <c r="D21" i="19" s="1"/>
  <c r="D22" i="19" s="1"/>
  <c r="D23" i="19" s="1"/>
  <c r="H14" i="34"/>
  <c r="A34" i="22"/>
  <c r="A38" i="22" s="1"/>
  <c r="A45" i="22" s="1"/>
  <c r="I10" i="30"/>
  <c r="I9" i="30"/>
  <c r="I11" i="30" s="1"/>
  <c r="I12" i="30" s="1"/>
  <c r="I13" i="30" s="1"/>
  <c r="C19" i="33"/>
  <c r="E8" i="28"/>
  <c r="E17" i="28"/>
  <c r="F7" i="28"/>
  <c r="J8" i="30"/>
  <c r="K6" i="30"/>
  <c r="K8" i="30" s="1"/>
  <c r="H15" i="34" l="1"/>
  <c r="H16" i="34" s="1"/>
  <c r="G12" i="4" s="1"/>
  <c r="E12" i="4" s="1"/>
  <c r="E7" i="51"/>
  <c r="E9" i="10"/>
  <c r="G7" i="4"/>
  <c r="E7" i="4"/>
  <c r="E9" i="28"/>
  <c r="F8" i="28"/>
  <c r="K10" i="30"/>
  <c r="K9" i="30"/>
  <c r="J10" i="30"/>
  <c r="J9" i="30"/>
  <c r="A52" i="22"/>
  <c r="F17" i="28"/>
  <c r="E18" i="28"/>
  <c r="A57" i="22" l="1"/>
  <c r="J11" i="30"/>
  <c r="J12" i="30" s="1"/>
  <c r="J13" i="30" s="1"/>
  <c r="K11" i="30"/>
  <c r="K12" i="30" s="1"/>
  <c r="K13" i="30" s="1"/>
  <c r="E19" i="28"/>
  <c r="F18" i="28"/>
  <c r="E6" i="4"/>
  <c r="F12" i="4"/>
  <c r="E13" i="10"/>
  <c r="E8" i="10" s="1"/>
  <c r="E5" i="10" s="1"/>
  <c r="E16" i="10" s="1"/>
  <c r="F9" i="28"/>
  <c r="E10" i="28"/>
  <c r="G7" i="51"/>
  <c r="G6" i="51" s="1"/>
  <c r="G5" i="51" s="1"/>
  <c r="E6" i="51"/>
  <c r="A60" i="22" l="1"/>
  <c r="E17" i="10"/>
  <c r="E18" i="10" s="1"/>
  <c r="E19" i="10" s="1"/>
  <c r="G6" i="4"/>
  <c r="F10" i="28"/>
  <c r="E11" i="28"/>
  <c r="E19" i="51"/>
  <c r="E17" i="51"/>
  <c r="E5" i="51"/>
  <c r="E20" i="28"/>
  <c r="F20" i="28" s="1"/>
  <c r="F19" i="28"/>
  <c r="F16" i="28" s="1"/>
  <c r="A65" i="22" l="1"/>
  <c r="E18" i="51"/>
  <c r="F19" i="51"/>
  <c r="F18" i="51" s="1"/>
  <c r="F17" i="51"/>
  <c r="F16" i="51" s="1"/>
  <c r="E16" i="51"/>
  <c r="E12" i="28"/>
  <c r="F11" i="28"/>
  <c r="A75" i="22" l="1"/>
  <c r="E11" i="51"/>
  <c r="E24" i="51" s="1"/>
  <c r="F11" i="51"/>
  <c r="F24" i="51" s="1"/>
  <c r="G17" i="51"/>
  <c r="G16" i="51" s="1"/>
  <c r="G19" i="51"/>
  <c r="G18" i="51" s="1"/>
  <c r="E13" i="28"/>
  <c r="F12" i="28"/>
  <c r="A81" i="22" l="1"/>
  <c r="G11" i="51"/>
  <c r="G24" i="51" s="1"/>
  <c r="F13" i="28"/>
  <c r="E14" i="28"/>
  <c r="F14" i="28" s="1"/>
  <c r="F6" i="28" s="1"/>
  <c r="F22" i="28" s="1"/>
  <c r="E9" i="4" s="1"/>
  <c r="A86" i="22" l="1"/>
  <c r="G9" i="4"/>
  <c r="G5" i="4" s="1"/>
  <c r="E5" i="4"/>
  <c r="E13" i="4"/>
  <c r="E14" i="4"/>
  <c r="F14" i="4" s="1"/>
  <c r="G14" i="4" s="1"/>
  <c r="E18" i="4"/>
  <c r="F18" i="4" s="1"/>
  <c r="G18" i="4" s="1"/>
  <c r="A91" i="22" l="1"/>
  <c r="F13" i="4"/>
  <c r="E11" i="4"/>
  <c r="E10" i="4"/>
  <c r="F10" i="4" s="1"/>
  <c r="A96" i="22" l="1"/>
  <c r="A101" i="22"/>
  <c r="A111" i="22" s="1"/>
  <c r="A117" i="22" s="1"/>
  <c r="A122" i="22" s="1"/>
  <c r="A127" i="22" s="1"/>
  <c r="A132" i="22" s="1"/>
  <c r="A137" i="22" s="1"/>
  <c r="A140" i="22" s="1"/>
  <c r="A145" i="22" s="1"/>
  <c r="B3" i="3"/>
  <c r="E7" i="3" s="1"/>
  <c r="F7" i="3" s="1"/>
  <c r="G7" i="3" s="1"/>
  <c r="H7" i="3" s="1"/>
  <c r="E22" i="4" s="1"/>
  <c r="G10" i="4"/>
  <c r="G13" i="4"/>
  <c r="G11" i="4" s="1"/>
  <c r="C9" i="1" s="1"/>
  <c r="D9" i="1" s="1"/>
  <c r="F9" i="1" s="1"/>
  <c r="F11" i="4"/>
  <c r="A155" i="22" l="1"/>
  <c r="A164" i="22" s="1"/>
  <c r="A170" i="22" s="1"/>
  <c r="A179" i="22" s="1"/>
  <c r="A187" i="22" s="1"/>
  <c r="A196" i="22" s="1"/>
  <c r="A205" i="22" s="1"/>
  <c r="A214" i="22" s="1"/>
  <c r="A217" i="22" s="1"/>
  <c r="A220" i="22" s="1"/>
  <c r="A224" i="22" s="1"/>
  <c r="A227" i="22" s="1"/>
  <c r="A231" i="22" s="1"/>
  <c r="A237" i="22" s="1"/>
  <c r="A241" i="22" s="1"/>
  <c r="A248" i="22" s="1"/>
  <c r="A255" i="22" s="1"/>
  <c r="A258" i="22" s="1"/>
  <c r="E8" i="3"/>
  <c r="F8" i="3" s="1"/>
  <c r="G8" i="3" s="1"/>
  <c r="H8" i="3" s="1"/>
  <c r="E23" i="4" s="1"/>
  <c r="F23" i="4" s="1"/>
  <c r="G23" i="4" s="1"/>
  <c r="F22" i="4"/>
  <c r="E20" i="4"/>
  <c r="A263" i="22" l="1"/>
  <c r="A268" i="22" s="1"/>
  <c r="A273" i="22" s="1"/>
  <c r="A278" i="22" s="1"/>
  <c r="A283" i="22" s="1"/>
  <c r="A288" i="22" s="1"/>
  <c r="A293" i="22" s="1"/>
  <c r="A298" i="22" s="1"/>
  <c r="A301" i="22" s="1"/>
  <c r="A304" i="22" s="1"/>
  <c r="E25" i="4"/>
  <c r="G22" i="4"/>
  <c r="G20" i="4" s="1"/>
  <c r="F20" i="4"/>
  <c r="A308" i="22" l="1"/>
  <c r="A311" i="22" s="1"/>
  <c r="C10" i="1"/>
  <c r="D10" i="1" s="1"/>
  <c r="F10" i="1" s="1"/>
  <c r="F25" i="4"/>
  <c r="F26" i="4" s="1"/>
  <c r="E26" i="4"/>
  <c r="A316" i="22" l="1"/>
  <c r="A321" i="22" s="1"/>
  <c r="A326" i="22" s="1"/>
  <c r="A331" i="22" s="1"/>
  <c r="A336" i="22" s="1"/>
  <c r="A341" i="22" s="1"/>
  <c r="A346" i="22" s="1"/>
  <c r="A349" i="22" s="1"/>
  <c r="A352" i="22" s="1"/>
  <c r="G25" i="4"/>
  <c r="C11" i="1" s="1"/>
  <c r="D11" i="1" s="1"/>
  <c r="F11" i="1" s="1"/>
  <c r="A355" i="22" l="1"/>
  <c r="G26" i="4"/>
  <c r="G27" i="4" s="1"/>
  <c r="A360" i="22" l="1"/>
  <c r="A363" i="22" s="1"/>
  <c r="A368" i="22" l="1"/>
  <c r="A374" i="22" s="1"/>
  <c r="A380" i="22" s="1"/>
  <c r="A386" i="22" s="1"/>
  <c r="A392" i="22" s="1"/>
  <c r="A396" i="22" s="1"/>
  <c r="A404" i="22" s="1"/>
  <c r="A412" i="22" s="1"/>
  <c r="A415" i="22" s="1"/>
  <c r="A421" i="22" s="1"/>
  <c r="A426" i="22" s="1"/>
  <c r="A431" i="22" s="1"/>
  <c r="A437" i="22" s="1"/>
  <c r="A442" i="22" s="1"/>
  <c r="A447" i="22" s="1"/>
  <c r="A452" i="22" s="1"/>
  <c r="A457" i="22" s="1"/>
  <c r="A462" i="22" s="1"/>
  <c r="A467" i="22" s="1"/>
  <c r="A472" i="22" s="1"/>
  <c r="A477" i="22" s="1"/>
  <c r="A482" i="22" s="1"/>
  <c r="A487" i="22" s="1"/>
  <c r="A492" i="22" s="1"/>
  <c r="A498" i="22" s="1"/>
  <c r="A504" i="22" s="1"/>
  <c r="A510" i="22" s="1"/>
  <c r="A516" i="22" s="1"/>
  <c r="A523" i="22" s="1"/>
  <c r="A525" i="22" s="1"/>
  <c r="A529" i="22" s="1"/>
  <c r="A532" i="22" s="1"/>
  <c r="A535" i="22" s="1"/>
  <c r="A538" i="22" s="1"/>
  <c r="A541" i="22" s="1"/>
  <c r="A545" i="22" s="1"/>
  <c r="A550" i="22" s="1"/>
  <c r="A555" i="22" s="1"/>
  <c r="A560" i="22" s="1"/>
  <c r="A565" i="22" s="1"/>
  <c r="A570" i="22" s="1"/>
  <c r="A575" i="22" s="1"/>
  <c r="A580" i="22" s="1"/>
  <c r="A585" i="22" s="1"/>
  <c r="A590" i="22" s="1"/>
  <c r="A595" i="22" s="1"/>
  <c r="A600" i="22" s="1"/>
  <c r="A605" i="22" s="1"/>
  <c r="A610" i="22" s="1"/>
  <c r="A615" i="22" s="1"/>
  <c r="A620" i="22" s="1"/>
  <c r="A625" i="22" s="1"/>
  <c r="A630" i="22" s="1"/>
  <c r="A635" i="22" s="1"/>
  <c r="A641" i="22" s="1"/>
  <c r="A644" i="22" s="1"/>
  <c r="A650" i="22" s="1"/>
  <c r="A653" i="22" s="1"/>
  <c r="A657" i="22" s="1"/>
  <c r="A660" i="22" s="1"/>
  <c r="A663" i="22" s="1"/>
  <c r="A666" i="22" s="1"/>
  <c r="A669" i="22" s="1"/>
  <c r="A672" i="22" s="1"/>
  <c r="A675" i="22" s="1"/>
  <c r="A679" i="22" s="1"/>
  <c r="A684" i="22" s="1"/>
  <c r="A689" i="22" s="1"/>
  <c r="A694" i="22" s="1"/>
  <c r="A699" i="22" s="1"/>
  <c r="A704" i="22" s="1"/>
  <c r="A709" i="22" s="1"/>
  <c r="A714" i="22" s="1"/>
  <c r="A719" i="22" s="1"/>
  <c r="A724" i="22" s="1"/>
  <c r="A729" i="22" s="1"/>
  <c r="A734" i="22" s="1"/>
  <c r="A739" i="22" s="1"/>
  <c r="A744" i="22" s="1"/>
  <c r="A749" i="22" s="1"/>
  <c r="A754" i="22" s="1"/>
  <c r="A759" i="22" s="1"/>
  <c r="A764" i="22" s="1"/>
  <c r="A769"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600-000001000000}">
      <text>
        <r>
          <rPr>
            <sz val="11"/>
            <rFont val="Calibri"/>
            <charset val="134"/>
          </rPr>
          <t>ntcong25:
Chọn PA thanh toán vào cuối kỳ</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 authorId="0" shapeId="0" xr:uid="{00000000-0006-0000-1400-000001000000}">
      <text>
        <r>
          <rPr>
            <sz val="9"/>
            <rFont val="Tahoma"/>
            <charset val="134"/>
          </rPr>
          <t>Cán bộ quản trị</t>
        </r>
      </text>
    </comment>
    <comment ref="F3" authorId="0" shapeId="0" xr:uid="{00000000-0006-0000-1400-000002000000}">
      <text>
        <r>
          <rPr>
            <b/>
            <sz val="9"/>
            <rFont val="Tahoma"/>
            <charset val="134"/>
          </rPr>
          <t>Administrator:</t>
        </r>
        <r>
          <rPr>
            <sz val="9"/>
            <rFont val="Tahoma"/>
            <charset val="134"/>
          </rPr>
          <t xml:space="preserve">
Trưởng nhóm</t>
        </r>
      </text>
    </comment>
    <comment ref="G3" authorId="0" shapeId="0" xr:uid="{00000000-0006-0000-1400-000003000000}">
      <text>
        <r>
          <rPr>
            <b/>
            <sz val="9"/>
            <rFont val="Tahoma"/>
            <charset val="134"/>
          </rPr>
          <t>Administrator:</t>
        </r>
        <r>
          <rPr>
            <sz val="9"/>
            <rFont val="Tahoma"/>
            <charset val="134"/>
          </rPr>
          <t xml:space="preserve">
Cán bộ lập trình</t>
        </r>
      </text>
    </comment>
    <comment ref="H3" authorId="0" shapeId="0" xr:uid="{00000000-0006-0000-1400-000004000000}">
      <text>
        <r>
          <rPr>
            <b/>
            <sz val="9"/>
            <rFont val="Tahoma"/>
            <charset val="134"/>
          </rPr>
          <t>Administrator:</t>
        </r>
        <r>
          <rPr>
            <sz val="9"/>
            <rFont val="Tahoma"/>
            <charset val="134"/>
          </rPr>
          <t xml:space="preserve">
Kiểm thử</t>
        </r>
      </text>
    </comment>
  </commentList>
</comments>
</file>

<file path=xl/sharedStrings.xml><?xml version="1.0" encoding="utf-8"?>
<sst xmlns="http://schemas.openxmlformats.org/spreadsheetml/2006/main" count="3148" uniqueCount="1778">
  <si>
    <t>1.1. Tổng hợp dự toán</t>
  </si>
  <si>
    <t>STT</t>
  </si>
  <si>
    <t>Nội dung</t>
  </si>
  <si>
    <t>Dự toán kinh phí</t>
  </si>
  <si>
    <t>Kế hoạch phân bổ vốn</t>
  </si>
  <si>
    <t>Ghi chú</t>
  </si>
  <si>
    <t>Tổng dự toán</t>
  </si>
  <si>
    <t>Vốn NSNN</t>
  </si>
  <si>
    <t>Vốn khác</t>
  </si>
  <si>
    <t>Năm thứ nhất</t>
  </si>
  <si>
    <t>Năm thứ hai</t>
  </si>
  <si>
    <t>I</t>
  </si>
  <si>
    <t>Chi phí xây lắp</t>
  </si>
  <si>
    <t>Kế hoạch phân bổ vốn căn cứ theo Quyết định số ….ngày …/…./2015. Tỉnh Bình Phước</t>
  </si>
  <si>
    <t>II</t>
  </si>
  <si>
    <t>Chi phí thiết bị</t>
  </si>
  <si>
    <t>III</t>
  </si>
  <si>
    <t>Chi phí quản lý dự án</t>
  </si>
  <si>
    <t>IV</t>
  </si>
  <si>
    <t>Chi phí tư vấn đầu tư</t>
  </si>
  <si>
    <t>V</t>
  </si>
  <si>
    <t xml:space="preserve">Chi phí khác </t>
  </si>
  <si>
    <t>VI</t>
  </si>
  <si>
    <t>Chi phí dự phòng</t>
  </si>
  <si>
    <t>Tổng cộng (làm tròn)</t>
  </si>
  <si>
    <t>Định mức chi phí quản lý dự án của chủ đầu tư</t>
  </si>
  <si>
    <t>Loại dự án</t>
  </si>
  <si>
    <t>Chi phí xây lắp và thiết bị (chưa có thuế GTGT) (tỷ đồng)</t>
  </si>
  <si>
    <t>Dự án hạ tầng kỹ thuật công nghệ thông tin</t>
  </si>
  <si>
    <t>Dự án phần mềm nội bộ, cơ sở dữ liệu</t>
  </si>
  <si>
    <t>Định mức chi phí lập dự án đầu tư</t>
  </si>
  <si>
    <t>Dự án  phần mềm nội bộ, cơ sở dữ liệu</t>
  </si>
  <si>
    <t>Định mức chi phí lập thiết kế thi công và tổng dự toán</t>
  </si>
  <si>
    <t>Loại hạng mục, nội dung đầu tư</t>
  </si>
  <si>
    <t>Hạng mục đầu tư phần cứng máy tính</t>
  </si>
  <si>
    <t>Hạng mục lắp đặt cáp mạng máy tính, cáp mạng LAN</t>
  </si>
  <si>
    <t>Hạng mục phần mềm nội bộ, cơ sở dữ liệu</t>
  </si>
  <si>
    <t>Định mức chi phí thẩm tra tính hiệu quả và tính khả thi của dự án đầu tư</t>
  </si>
  <si>
    <t>Chi phí xây lắp và chi phí thiết bị (chưa có thuế GTGT) (tỷ đồng)</t>
  </si>
  <si>
    <t>Định mức chi phí thẩm tra thiết kế thi công</t>
  </si>
  <si>
    <t>Chi phí xây lắp (chưa có thuế GTGT) (tỷ đồng)</t>
  </si>
  <si>
    <t xml:space="preserve">Định mức chi phí thẩm tra dự toán </t>
  </si>
  <si>
    <t>Định mức chi phí lập hồ sơ mời thầu, đánh giá hồ sơ dự thầu xây lắp</t>
  </si>
  <si>
    <t>Định mức chi phí lập hồ sơ mời thầu, đánh giá hồ sơ dự thầu mua sắm thiết bị</t>
  </si>
  <si>
    <t>Định mức chi phí giám sát thi công xây lắp và lắp đặt thiết bị</t>
  </si>
  <si>
    <t>ĐỊNH MỨC CHI PHÍ THẨM TRA, PHÊ DUYỆT QUYẾT TOÁN, CHI PHÍ KIỂM TOÁN QUYẾT TOÁN  DỰ ÁN  HOÀN THÀNH (TT 19BTC)</t>
  </si>
  <si>
    <t>Tổng mức đầu tư  (Tỷ đồng)</t>
  </si>
  <si>
    <t xml:space="preserve"> </t>
  </si>
  <si>
    <t>Thẩm tra -phê duyệt (%)</t>
  </si>
  <si>
    <t>Kiểm toán ( %)</t>
  </si>
  <si>
    <t>Tổng mức đầu tư tạm tính</t>
  </si>
  <si>
    <t>Nia</t>
  </si>
  <si>
    <t>Nib</t>
  </si>
  <si>
    <t>(Nia-Nib)/(Gib-Gia)</t>
  </si>
  <si>
    <t>Git</t>
  </si>
  <si>
    <t>(1)*(Gib-Git)</t>
  </si>
  <si>
    <t>Nit</t>
  </si>
  <si>
    <t>Thành tiền trước Vat</t>
  </si>
  <si>
    <t>Tổng mức đầu tư</t>
  </si>
  <si>
    <t>(1)</t>
  </si>
  <si>
    <t>(2)</t>
  </si>
  <si>
    <t>Thẩm tra phê duyệt quyết toán TT19</t>
  </si>
  <si>
    <t>Kiểm toán TT19</t>
  </si>
  <si>
    <t>Chi phí thẩm tra phê duyệt quyết toán, KT (19/2011/TT-BTC)</t>
  </si>
  <si>
    <t>Tổng mức đầu tư (tỷ đồng)</t>
  </si>
  <si>
    <t>&lt;=5</t>
  </si>
  <si>
    <t>&gt;=10.000</t>
  </si>
  <si>
    <t>Thẩm tra phê duyệt quyết toán (%)</t>
  </si>
  <si>
    <t>Kiểm toán (%)</t>
  </si>
  <si>
    <t>Trường hợp dự án đã thực hiện kiểm toán báo cáo quyết toán thì định mức chi phí thẩm tra được tính bằng 50% định mức nêu trong Bảng trên.</t>
  </si>
  <si>
    <t>BẢNG 1 - TỔNG MỨC ĐẦU TƯ</t>
  </si>
  <si>
    <t>Đơn vị tính: Đồng</t>
  </si>
  <si>
    <t>NỘI DUNG CHI PHÍ</t>
  </si>
  <si>
    <t>Cách tính</t>
  </si>
  <si>
    <t>GIÁ TRỊ TRƯỚC THUẾ</t>
  </si>
  <si>
    <t>GIÁ TRỊ GIA TĂNG</t>
  </si>
  <si>
    <t>GIÁ TRỊ SAU THUẾ</t>
  </si>
  <si>
    <t>GHI CHÚ</t>
  </si>
  <si>
    <t>CHI PHÍ XÂY LẮP</t>
  </si>
  <si>
    <t>Gxl</t>
  </si>
  <si>
    <t>CHI PHÍ THIẾT BỊ</t>
  </si>
  <si>
    <t>Gtb</t>
  </si>
  <si>
    <t>Chi phí phần mềm:</t>
  </si>
  <si>
    <t>Gtb1</t>
  </si>
  <si>
    <t>- Hệ thống Quản lý văn bản điện tử và điều hành tác nghiệp</t>
  </si>
  <si>
    <t>Bảng 2 - PMUD</t>
  </si>
  <si>
    <t>Chi phí đào tạo và chuyển giao công nghệ</t>
  </si>
  <si>
    <t>Gtb2</t>
  </si>
  <si>
    <t>Bảng 3</t>
  </si>
  <si>
    <t>Chi phí triển khai cài đặt hệ thống phần mềm</t>
  </si>
  <si>
    <t>Gtb3</t>
  </si>
  <si>
    <t>Bảng 4</t>
  </si>
  <si>
    <t>CHI PHÍ QUẢN LÝ DỰ ÁN</t>
  </si>
  <si>
    <t>Gqlda</t>
  </si>
  <si>
    <t>2,13% x Gtb</t>
  </si>
  <si>
    <t>CHI PHÍ TƯ VẤN ĐẦU TƯ</t>
  </si>
  <si>
    <t>Gtv</t>
  </si>
  <si>
    <t>Gtv1 + Gtv2 + Gtv3 + Gtv4 + Gtv5 + Gtv6 + Gtv7 + Gtv8</t>
  </si>
  <si>
    <t>Chi phí khảo sát</t>
  </si>
  <si>
    <t>Gtv1</t>
  </si>
  <si>
    <t>Bảng 5</t>
  </si>
  <si>
    <t>Chi phí lập dự án</t>
  </si>
  <si>
    <t>Gtv2</t>
  </si>
  <si>
    <t>0,93% x Gtb</t>
  </si>
  <si>
    <t>Chi phí thẩm tra tính khả thi dự án đầu tư</t>
  </si>
  <si>
    <t>Gtv3</t>
  </si>
  <si>
    <t>0,077% x Gtb</t>
  </si>
  <si>
    <t>Chi phí lập thiết kế thi công và tổng dự toán</t>
  </si>
  <si>
    <t>Gtv4</t>
  </si>
  <si>
    <t>2,99% x Gtb</t>
  </si>
  <si>
    <t>Chi phí thẩm tra thiết kế thi công</t>
  </si>
  <si>
    <t>Gtv5</t>
  </si>
  <si>
    <t>0,158% x Gtb</t>
  </si>
  <si>
    <t>Chi phí thẩm tra dự toán</t>
  </si>
  <si>
    <t>Gtv6</t>
  </si>
  <si>
    <t>0,153% x Gtb</t>
  </si>
  <si>
    <t>Chi phí lập hồ sơ mời thầu và đánh giá hồ sơ dự thầu</t>
  </si>
  <si>
    <t>Gtv7</t>
  </si>
  <si>
    <t>0,236% x Gtb</t>
  </si>
  <si>
    <t>Chi phí giám sát thi công</t>
  </si>
  <si>
    <t>Gtv8</t>
  </si>
  <si>
    <t>2,053% x Gtb</t>
  </si>
  <si>
    <t>CHI PHÍ KHÁC</t>
  </si>
  <si>
    <t>Gk</t>
  </si>
  <si>
    <t>Gk1 + Gk2 +Gk3</t>
  </si>
  <si>
    <t>Chi phí thẩm định giá</t>
  </si>
  <si>
    <t>Gk1</t>
  </si>
  <si>
    <t>Tạm tính</t>
  </si>
  <si>
    <t>Chi phí thẩm tra, phê duyệt quyết toán</t>
  </si>
  <si>
    <t>Gk2</t>
  </si>
  <si>
    <t>TT19/TT-BTC</t>
  </si>
  <si>
    <t>Chi phí kiểm toán độc lập</t>
  </si>
  <si>
    <t>Gk3</t>
  </si>
  <si>
    <t>Chi phí thuê hạ tầng thiết bị</t>
  </si>
  <si>
    <t>Gk4</t>
  </si>
  <si>
    <t>Bảng 1</t>
  </si>
  <si>
    <t>Thời hạn thuê: 1 năm</t>
  </si>
  <si>
    <t>CHI PHÍ DỰ PHÒNG (Gdp)</t>
  </si>
  <si>
    <t>Gdp</t>
  </si>
  <si>
    <t>(Gxl + Gtb + Gqlda + Gtv + Gk) x 5% Theo Thông tư 06/TT-BTTTT</t>
  </si>
  <si>
    <t>TỔNG CỘNG (I+II+III+IV+V+VI)</t>
  </si>
  <si>
    <t>TỔNG CỘNG (LÀM TRÒN )</t>
  </si>
  <si>
    <t xml:space="preserve"> CHI PHÍ DUY TRÌ HÀNG NĂM</t>
  </si>
  <si>
    <t>Đơn vị tính: đồng</t>
  </si>
  <si>
    <t>Chi phí duy trì dịch vụ hàng tháng</t>
  </si>
  <si>
    <t>Đơn vị</t>
  </si>
  <si>
    <t>Số lượng</t>
  </si>
  <si>
    <t>Đơn giá</t>
  </si>
  <si>
    <t>VAT</t>
  </si>
  <si>
    <t xml:space="preserve">Thành tiền </t>
  </si>
  <si>
    <t xml:space="preserve">Chi phí thuê hạ tầng máy chủ triển khai hệ thống </t>
  </si>
  <si>
    <t>Hệ thống/ năm</t>
  </si>
  <si>
    <t>Tổng cộng phí duy trì 1 năm</t>
  </si>
  <si>
    <t>năm</t>
  </si>
  <si>
    <t>BẢNG 1.1. CHI PHÍ THUÊ THIẾT BỊ, HẠ TẦNG</t>
  </si>
  <si>
    <t>Thiết bị</t>
  </si>
  <si>
    <t>Đơn giá (VND)</t>
  </si>
  <si>
    <t>Thành tiền (VNĐ)</t>
  </si>
  <si>
    <t>Tổng (VNĐ)</t>
  </si>
  <si>
    <t>Chi phí thuê máy chủ (1 năm)</t>
  </si>
  <si>
    <t>Năm</t>
  </si>
  <si>
    <t>TỔNG DỰ TOÁN (I+II+III)</t>
  </si>
  <si>
    <t>PHỤ LỤC</t>
  </si>
  <si>
    <t>(Ban hành kèm theo Quyết định số          /QĐ-UBND ngày       /11/2020)</t>
  </si>
  <si>
    <t>BẢNG 1. TỔNG MỨC ĐẦU TƯ</t>
  </si>
  <si>
    <t>Đơn vị: đồng</t>
  </si>
  <si>
    <t>Nội dung chi phí</t>
  </si>
  <si>
    <t>Ký hiệu</t>
  </si>
  <si>
    <t>Định mức</t>
  </si>
  <si>
    <t>Giá trị</t>
  </si>
  <si>
    <t>Trước thuế</t>
  </si>
  <si>
    <t>Sau thuế</t>
  </si>
  <si>
    <t>Bảng 2</t>
  </si>
  <si>
    <t>Hạng mục hạ tầng kỹ thuật công nghệ thông tin</t>
  </si>
  <si>
    <t>Chi phí QLDA</t>
  </si>
  <si>
    <t>Tỷ lệ  * Gtb</t>
  </si>
  <si>
    <t>QĐ1688/QĐ-BTTTT</t>
  </si>
  <si>
    <t>4.1</t>
  </si>
  <si>
    <t>Lập kế hoạch Thuê dịch vụ</t>
  </si>
  <si>
    <t>4.2</t>
  </si>
  <si>
    <t>Chi phí thẩm tra Kế hoạch thuê dịch vụ</t>
  </si>
  <si>
    <t>4.3</t>
  </si>
  <si>
    <t>Chi phí lập hồ sơ mời thầu, đánh giá hồ sơ dự thầu thuê dịch vụ</t>
  </si>
  <si>
    <t>Chi phí khác</t>
  </si>
  <si>
    <t>5.1</t>
  </si>
  <si>
    <t>Chi phí thẩm định giá thiết bị và phần mềm</t>
  </si>
  <si>
    <t>Tham khảo thị trường</t>
  </si>
  <si>
    <t>5.2</t>
  </si>
  <si>
    <t>Thẩm định hồ sơ mời thầu gói thầu thuê dịch vụ</t>
  </si>
  <si>
    <t>Tỷ lệ *(Gxl+Gtb)</t>
  </si>
  <si>
    <t>63/2014/
NĐ-CP</t>
  </si>
  <si>
    <t>5.3</t>
  </si>
  <si>
    <t>Thẩm định kết quả lựa chọn nhà thầu gói thầu thuê dịch vụ</t>
  </si>
  <si>
    <t>TỔNG CỘNG</t>
  </si>
  <si>
    <t>LÀM TRÒN</t>
  </si>
  <si>
    <r>
      <rPr>
        <b/>
        <sz val="13"/>
        <rFont val="Times New Roman"/>
        <charset val="134"/>
      </rPr>
      <t xml:space="preserve">BẢNG 1: TÍNH CHI PHÍ THUÊ DỊCH VỤ CÔNG NGHỆ THÔNG TIN THEO YÊU CẦU RIÊNG
</t>
    </r>
    <r>
      <rPr>
        <b/>
        <i/>
        <sz val="13"/>
        <color rgb="FF000000"/>
        <rFont val="Times New Roman"/>
        <charset val="134"/>
      </rPr>
      <t>(Theo thông tư 12/2020/TT-BTTTT ngày 29/5/2020)</t>
    </r>
  </si>
  <si>
    <t>Hạng mục</t>
  </si>
  <si>
    <t>Công thức</t>
  </si>
  <si>
    <t>Số tiền</t>
  </si>
  <si>
    <t>Chi phí dịch vụ</t>
  </si>
  <si>
    <t>Gtdv</t>
  </si>
  <si>
    <t>Gtdv = Gdv*n</t>
  </si>
  <si>
    <t>a</t>
  </si>
  <si>
    <t>Trường hợp thanh toán đều nhau vào cuối kỳ (chưa VAT)</t>
  </si>
  <si>
    <t>Số kỳ thanh toán</t>
  </si>
  <si>
    <t>n</t>
  </si>
  <si>
    <t>Số kỳ thanh toán trong thời gian thuê dịch vụ</t>
  </si>
  <si>
    <t>Thời gian thuê phần mềm trong 36 tháng</t>
  </si>
  <si>
    <t>Chi phí dịch vụ theo kỳ thanh toán</t>
  </si>
  <si>
    <t>Gdv</t>
  </si>
  <si>
    <t>Cách tính theo hai trường hợp thanh toán</t>
  </si>
  <si>
    <t>2. a</t>
  </si>
  <si>
    <t>2.1</t>
  </si>
  <si>
    <t>Chi phí xây dựng, phát triển hình thành dịch vụ trước thuế (VND)</t>
  </si>
  <si>
    <t>Tđ</t>
  </si>
  <si>
    <t>Chi tiết tại Phụ lục 1.01: Tính toán giá trị phần mềm</t>
  </si>
  <si>
    <t>2.2</t>
  </si>
  <si>
    <t>Mức lãi suất cho thuê theo kỳ thanh toán (%)</t>
  </si>
  <si>
    <t>r</t>
  </si>
  <si>
    <t>2.3</t>
  </si>
  <si>
    <t>Bình quân lãi suất huy động tiền gửi của kỳ hạn 1 năm và kỳ hạn tương ứng số năm thuê dịch vụ được niêm yết của 03 ngân hàng TMCP trong nước có uy tín tại thời điểm gần nhất trong vòng 6 tháng trước thời điểm phê duyệt kế hoạch</t>
  </si>
  <si>
    <t>N</t>
  </si>
  <si>
    <t>Bình quân lãi suất của 3 ngân hàng: ViettinBank, VietcomBank, BIDV</t>
  </si>
  <si>
    <t>2.4</t>
  </si>
  <si>
    <t>Số kỳ thanh toán trong 01 năm thuê dịch vụ</t>
  </si>
  <si>
    <t>k</t>
  </si>
  <si>
    <t>Thanh toán 3 tháng một lần, 1 năm 4 kỳ</t>
  </si>
  <si>
    <t>2.5</t>
  </si>
  <si>
    <t>Giá trị còn lại của tài sản cấu thành dịch vụ của bên cho thuê tại thời điểm kết thúc thời gian thuê dịch vụ sau khi trích khấu hao theo quy định</t>
  </si>
  <si>
    <t>S</t>
  </si>
  <si>
    <t>Khấu hao đường thẳng áp dụng theo thông tư 45/2013/TT-BTC tại Phụ lục I Mục E, điểm 2: Máy móc, thiết bị thông tin, điện tử và phần mềm tin học phục vụ quản lý (áp dụng Khấu hao 05 năm)</t>
  </si>
  <si>
    <t>Thời gian thuê phần mềm là 3 năm, thời gian còn lại sau trích khấu hao là 2 năm</t>
  </si>
  <si>
    <t>Chi phí quản trị, vận hành</t>
  </si>
  <si>
    <t>Gv</t>
  </si>
  <si>
    <t>Lương trung bình * 8 giờ/ngày * 365 ngày</t>
  </si>
  <si>
    <t>Chi phí bảo trì</t>
  </si>
  <si>
    <t>Gbt</t>
  </si>
  <si>
    <t>Xác định trên cơ sở giá thị trường đảm bảo phù hợp với các yêu cầu của cơ quan, tổ chức thuê dịch vụ</t>
  </si>
  <si>
    <t>Chi phí thuê dịch vụ theo yêu cầu riêng</t>
  </si>
  <si>
    <t>Gt</t>
  </si>
  <si>
    <t>Gt = Gtdv+Gv+Gbt+Gk</t>
  </si>
  <si>
    <t>Thuế giá trị gia tăng</t>
  </si>
  <si>
    <t>Tổng tiền sau thuế</t>
  </si>
  <si>
    <t>Tổng tiền làm tròn sau thuế</t>
  </si>
  <si>
    <t>Phụ lục I.1: CHI PHÍ ĐÀO TẠO, TẬP HUẤN</t>
  </si>
  <si>
    <t xml:space="preserve">Cơ sở xây dựng dự toán: Thông tư số 36/2018/TT-BTC ngày 30/3/2018 của Bộ Tài chính hướng dẫn lập dự toán, quản lý và sử dụng kinh phí dành cho công tác đào tạo, bồi dưỡng cán bộ, công chức, viên chức; </t>
  </si>
  <si>
    <t>Đơn vị tính</t>
  </si>
  <si>
    <t xml:space="preserve">Mức chi </t>
  </si>
  <si>
    <t xml:space="preserve">Số lượng </t>
  </si>
  <si>
    <t>Thành tiền</t>
  </si>
  <si>
    <t>Học viên/ đơn vị</t>
  </si>
  <si>
    <t>A</t>
  </si>
  <si>
    <t>Thành phần tham gia đào tạo</t>
  </si>
  <si>
    <t>Cán bộ quản trị hệ thống</t>
  </si>
  <si>
    <t>Người</t>
  </si>
  <si>
    <t>Cán bộ chuyên môn thuộc các Ban, VP</t>
  </si>
  <si>
    <t>B</t>
  </si>
  <si>
    <t>Đào tạo tập trung cho cán bộ</t>
  </si>
  <si>
    <t>Lớp</t>
  </si>
  <si>
    <t xml:space="preserve"> (1GV, 2TG, 35 hv * 01 ngày)</t>
  </si>
  <si>
    <t>Quản trị hệ thống</t>
  </si>
  <si>
    <t>Tổ chức lớp học</t>
  </si>
  <si>
    <t>Các Ban</t>
  </si>
  <si>
    <t>In ấn tài liệu, đóng quyển</t>
  </si>
  <si>
    <t>Quyển</t>
  </si>
  <si>
    <t>100 trang + đóng cuốn</t>
  </si>
  <si>
    <t>Nước uống</t>
  </si>
  <si>
    <t>Người/Buổi</t>
  </si>
  <si>
    <t>35 hv x 02 buổi x 01 ngày</t>
  </si>
  <si>
    <t>Thuê hội trường</t>
  </si>
  <si>
    <t>Ngày</t>
  </si>
  <si>
    <t>Máy chiếu, màn chiếu</t>
  </si>
  <si>
    <t>Bồi dưỡng học viên</t>
  </si>
  <si>
    <t>Người/ngày</t>
  </si>
  <si>
    <t>35 hv x 01 ngày</t>
  </si>
  <si>
    <t>Quản lý phục vụ lớp học (5%)</t>
  </si>
  <si>
    <t>05% tổng chi phí tổ chức lớp học</t>
  </si>
  <si>
    <t>Chi giảng viên</t>
  </si>
  <si>
    <t>Thù lao giảng viên</t>
  </si>
  <si>
    <t>Người/Ngày</t>
  </si>
  <si>
    <t>Theo Thông tư 36/2018/TT-BTC</t>
  </si>
  <si>
    <t xml:space="preserve">Thù lao trợ giảng </t>
  </si>
  <si>
    <t>02 trợ giảng x 01 ngày</t>
  </si>
  <si>
    <t>Phụ cấp tiền xe đi lại cho giảng viên, trợ giảng</t>
  </si>
  <si>
    <t>C</t>
  </si>
  <si>
    <t>Hướng dẫn trực tiếp trên máy tại đơn vị với cán bộ quản trị (chuyển giao)</t>
  </si>
  <si>
    <t>Hướng dẫn chuyên viên tại quản trị hệ thống trong 05 ngày</t>
  </si>
  <si>
    <t>01 giảng viên x 01 ngày</t>
  </si>
  <si>
    <t>Phụ cấp tiền ăn cho trợ giảng</t>
  </si>
  <si>
    <t>TỔNG CỘNG (A+B)</t>
  </si>
  <si>
    <r>
      <rPr>
        <b/>
        <sz val="12"/>
        <rFont val="Times New Roman"/>
        <charset val="134"/>
      </rPr>
      <t>BIỂU ĐM1: ĐỊNH MỨC CHI PHÍ TƯ VẤN ĐẦU TƯ</t>
    </r>
    <r>
      <rPr>
        <sz val="12"/>
        <rFont val="Times New Roman"/>
        <charset val="134"/>
      </rPr>
      <t xml:space="preserve">
</t>
    </r>
    <r>
      <rPr>
        <i/>
        <sz val="12"/>
        <rFont val="Times New Roman"/>
        <charset val="134"/>
      </rPr>
      <t>(Định mức được xác định theo hướng dẫn của Quyết định 2378/QĐ-BTTTT ngày 30/12/2016)
(Quyết định có hiệu lực từ ngày 01/01/2017 thay thế QĐ số 993/QĐ-BTTTT ngày 01/7/2011)</t>
    </r>
  </si>
  <si>
    <t>Chi phí thiết bị (tỷ đồng chưa VAT)</t>
  </si>
  <si>
    <t>Cận dưới</t>
  </si>
  <si>
    <t xml:space="preserve">Định mức </t>
  </si>
  <si>
    <t>( 1 )</t>
  </si>
  <si>
    <t>( 2 )</t>
  </si>
  <si>
    <t>( 5) = (3)/100</t>
  </si>
  <si>
    <t>Quản lý dự án</t>
  </si>
  <si>
    <t>Lập Kế hoạch thuê dịch vụ</t>
  </si>
  <si>
    <t>Trường hợp thuê dịch vụ Hạng mục hạ tầng kỹ thuật công nghệ thông tin có giá trị chi phí đầu tư xây dựng, phát triển hình thành dịch vụ công nghệ thông tin lớn hơn 15 tỷ thì định mức chi phí lập kế hoạch thuê/dự án thuê được tính bằng 1,65 lần định mức chi phí lập dự án đầu tư Hạng mục hạ tầng kỹ thuật công nghệ thông tin, tương ứng với quy mô giá trị xây lắp và thiết bị.</t>
  </si>
  <si>
    <t>Thẩm tra Kế hoạch thuê dịch vụ</t>
  </si>
  <si>
    <t>Trường hợp thuê dịch vụ có giá trị chi phí đầu tư xây dựng, phát triển hình thành dịch vụ công nghệ thông tin tương ứng với từng hạng mục lớn hơn 15 tỷ thì định mức chi phí thẩm tra kế hoạch thuê/dự án thuê được tính bằng định mức chi phí thẩm tra tính hiệu quả và tính khả thi của dự án đầu tư, tương ứng với quy mô giá trị xây lắp và thiết bị.</t>
  </si>
  <si>
    <t>Tư vấn đấu thầu mua sắm thiết bị, phần mềm</t>
  </si>
  <si>
    <t>Giám sát thi công</t>
  </si>
  <si>
    <t>Chi phí thẩm tra, phê duyệt quyết toán; chi phí kiểm toán độc lập (TT10/2020/TT-BTC)</t>
  </si>
  <si>
    <t>Loại chi phí</t>
  </si>
  <si>
    <t>Tổng mức đầu tư của dự án sau loại trừ (tỷ đồng)</t>
  </si>
  <si>
    <t>Kiểm toán độc lập (%)</t>
  </si>
  <si>
    <t>Thẩm tra, phê duyệt quyết toán (%)</t>
  </si>
  <si>
    <t>Lệ phí thẩm định dự án (TT209/2016/TT-BTC)</t>
  </si>
  <si>
    <t>Tổng mức đầu tư (Tỷ đồng)</t>
  </si>
  <si>
    <t>≤ 15</t>
  </si>
  <si>
    <t>Thẩm định dự án đầu tư</t>
  </si>
  <si>
    <t>BIỂU MỨC THU PHÍ</t>
  </si>
  <si>
    <t>(Ban hành kèm theo Thông tư số 210/2016/TT-BTC ngày 10/11/2016 của Bộ trưởng Bộ Tài chính)</t>
  </si>
  <si>
    <r>
      <rPr>
        <b/>
        <sz val="10"/>
        <color rgb="FF000000"/>
        <rFont val="Arial"/>
        <charset val="134"/>
      </rPr>
      <t>Phụ lục số 1: Phí thẩm định thiết kế kỹ thuật, phí thẩm định dự toán xây dựng</t>
    </r>
    <r>
      <rPr>
        <sz val="10"/>
        <color rgb="FF000000"/>
        <rFont val="Arial"/>
        <charset val="134"/>
      </rPr>
      <t> (Thẩm định thiết kế kỹ thuật, thẩm định dự toán xây dựng đối với trường hợp thiết kế ba bước; thiết kế bản vẽ thi công, thẩm định dự toán công trình đối với trường hợp thiết kế hai bước)</t>
    </r>
  </si>
  <si>
    <t>1. Phí thẩm định thiết kế kỹ thuật</t>
  </si>
  <si>
    <t>Đơn vị tính: Tỷ lệ%</t>
  </si>
  <si>
    <t>Số TT</t>
  </si>
  <si>
    <t>Loại công trình</t>
  </si>
  <si>
    <t>Chi phí xây dựng (chưa có thuế GTGT) trong dự toán công trình hoặc dự toán gói thầu được duyệt (tỷ đồng)</t>
  </si>
  <si>
    <t>≤15</t>
  </si>
  <si>
    <t>Công trình dân dụng</t>
  </si>
  <si>
    <t>Công trình công nghiệp</t>
  </si>
  <si>
    <t>Công trình giao thông</t>
  </si>
  <si>
    <t>Công trình nông nghiệp và phát triển nông thôn</t>
  </si>
  <si>
    <t>Công trình hạ tầng kỹ thuật</t>
  </si>
  <si>
    <t>2. Phí thẩm định dự toán xây dựng</t>
  </si>
  <si>
    <t>Đơn vị tính: Tỷ lệ %</t>
  </si>
  <si>
    <t>Số TT</t>
  </si>
  <si>
    <t>Công trình nông nghiệp và phát triển nông thôn</t>
  </si>
  <si>
    <t>Công trình hạ tầng kỹ thuật</t>
  </si>
  <si>
    <r>
      <rPr>
        <b/>
        <sz val="10"/>
        <color rgb="FF000000"/>
        <rFont val="Arial"/>
        <charset val="134"/>
      </rPr>
      <t>Phụ lục số 2: Phí thẩm định thiết kế kỹ thuật, phí thẩm định dự toán xây dựng khi cơ quan chuyên môn về xây dựng mời tổ chức tư vấn, cá nhân cùng thẩm định</t>
    </r>
    <r>
      <rPr>
        <sz val="10"/>
        <color rgb="FF000000"/>
        <rFont val="Arial"/>
        <charset val="134"/>
      </rPr>
      <t> (Thẩm định thiết kế kỹ thuật, thẩm định dự toán xây dựng đối với trường hợp thiết kế ba bước; thiết kế bản vẽ thi công, dự toán công trình đối với trường hợp thiết kế hai bước)</t>
    </r>
  </si>
  <si>
    <t>1. Phí thẩm định thiết kế kỹ thuật</t>
  </si>
  <si>
    <t>Chi phí xây dựng (chưa có thuế GTGT) trong dự toán công trình hoặc dự toán gói thầu được duyệt (tỷ đồng)</t>
  </si>
  <si>
    <t>1. 000</t>
  </si>
  <si>
    <t>2. 000</t>
  </si>
  <si>
    <t>5. 000</t>
  </si>
  <si>
    <t>8. 000</t>
  </si>
  <si>
    <t>Công trình giao thông</t>
  </si>
  <si>
    <t>Công trình nông nghiệp và phát triển nông thôn</t>
  </si>
  <si>
    <t>Công trình hạ tầng kỹ thuật</t>
  </si>
  <si>
    <t>2. Phí thẩm định dự toán xây dựng</t>
  </si>
  <si>
    <t>Loại công trình</t>
  </si>
  <si>
    <t>Công trình nông nghiệp và phát triển nông thôn</t>
  </si>
  <si>
    <t>Công trình hạ tầng kỹ thuật</t>
  </si>
  <si>
    <t>BẢNG DỰ TOÁN CHI TIẾT</t>
  </si>
  <si>
    <t>Phần mềm nền tảng trợ lý ảo (Trí tuệ nhân tạo AI) phục vụ người dân, doanh nghiệp và cán bộ công chức.</t>
  </si>
  <si>
    <t>TT</t>
  </si>
  <si>
    <t>KHOẢN MỤC CHI PHÍ</t>
  </si>
  <si>
    <t>KÝ HIỆU</t>
  </si>
  <si>
    <t>DIỄN GIẢI</t>
  </si>
  <si>
    <t>CHI PHÍ 
TRƯỚC THUẾ</t>
  </si>
  <si>
    <t>THUẾ GTGT</t>
  </si>
  <si>
    <t>CHI PHÍ SAU THUẾ</t>
  </si>
  <si>
    <t>ĐƠN VỊ THỰC HIỆN</t>
  </si>
  <si>
    <t>THỜI GIAN DỰ KIẾN HOÀN THÀNH</t>
  </si>
  <si>
    <t>CHI PHÍ THIẾT BỊ - PHẦN MỀM</t>
  </si>
  <si>
    <t>Chi phí dịch vụ phần mềm</t>
  </si>
  <si>
    <t>Gpm</t>
  </si>
  <si>
    <t>Lập dự toán</t>
  </si>
  <si>
    <t>1.1</t>
  </si>
  <si>
    <t>Chi phí xây dựng phần mềm nền tảng trợ lý ảo (Trí tuệ nhân tạo AI) phục vụ người dân, doanh nghiệp và cán bộ công chức.</t>
  </si>
  <si>
    <t>1.2</t>
  </si>
  <si>
    <t>Chi phí đào tạo phần mềm</t>
  </si>
  <si>
    <t>Hạng mục phần mềm nội bộ, CSDL</t>
  </si>
  <si>
    <t>(Gpm) * 1,855 %</t>
  </si>
  <si>
    <t>Bảng 1b. 1688/QĐ-BTTTT</t>
  </si>
  <si>
    <t>https://lawnet.vn/vb/quyet-dinh-1688qdbtttt-2019-sua-doi-quyet-dinh-2378qdbtttt-68110.html</t>
  </si>
  <si>
    <t xml:space="preserve"> Gtv</t>
  </si>
  <si>
    <t>Tư vấn đề cương và dự toán chi tiết</t>
  </si>
  <si>
    <t>Công ty Cổ phần Tư vấn ADC Việt Nam</t>
  </si>
  <si>
    <t>15/6/2019</t>
  </si>
  <si>
    <t>Hạng mục phần mềm CSDL</t>
  </si>
  <si>
    <t>(Gpm)*3.640%</t>
  </si>
  <si>
    <t>Bảng 2b. 1688/QĐ-BTTTT</t>
  </si>
  <si>
    <t>Tư vấn thẩm tra đề cương và dự toán chi tiết</t>
  </si>
  <si>
    <t>Công ty TNHH 9Bit</t>
  </si>
  <si>
    <t>18/6/2019</t>
  </si>
  <si>
    <t>(Gpm) * (0.126 %*40%+0.095%*70%+0.085%*70%)</t>
  </si>
  <si>
    <t>Bảng 4b. 5b. 6b.1688/QĐ-BTTTT</t>
  </si>
  <si>
    <t>Lập HSMT và đánh giá HSDT</t>
  </si>
  <si>
    <t>3.1</t>
  </si>
  <si>
    <t>Gói thầu phần mềm nội bộ</t>
  </si>
  <si>
    <t>(Gtb)*0.405%</t>
  </si>
  <si>
    <t>Bảng 7b. 1688/QĐ-BTTTT</t>
  </si>
  <si>
    <t>Thẩm định HSMT và Kq LCNT</t>
  </si>
  <si>
    <t>(Gtb)*0.05%*2</t>
  </si>
  <si>
    <t>Điều 9. 63/2014/NĐ-CP</t>
  </si>
  <si>
    <t xml:space="preserve">Tư vấn Giám sát thi công </t>
  </si>
  <si>
    <t>(Gtb) * 2.063 %</t>
  </si>
  <si>
    <t>Bảng 9b. 1688/QĐ-BTTTT</t>
  </si>
  <si>
    <t xml:space="preserve">CHI PHÍ KHÁC </t>
  </si>
  <si>
    <t>Tư vấn thẩm định giá</t>
  </si>
  <si>
    <t>Gtbx0,45%</t>
  </si>
  <si>
    <t>Dự toán</t>
  </si>
  <si>
    <t>TỔNG DỰ TOÁN</t>
  </si>
  <si>
    <t>TC</t>
  </si>
  <si>
    <t>Gxl+Gtb+Gqlda +Gtv+Gk</t>
  </si>
  <si>
    <t>BẢNG 2 - TỔNG HỢP CHI PHÍ PHẦN MỀM</t>
  </si>
  <si>
    <t>Bảng tính toán giá trị phần mềm</t>
  </si>
  <si>
    <t>Diễn giải</t>
  </si>
  <si>
    <t>Tính điểm trường hợp sử dụng Use case</t>
  </si>
  <si>
    <t>Điểm Actor (TAW)</t>
  </si>
  <si>
    <t>TAW</t>
  </si>
  <si>
    <t>Điểm Use-case (TBF)</t>
  </si>
  <si>
    <t>TFB</t>
  </si>
  <si>
    <t>TBF</t>
  </si>
  <si>
    <t>Tính điểm UUCP</t>
  </si>
  <si>
    <t>UUCP = TAW +TBF</t>
  </si>
  <si>
    <t>UUCP</t>
  </si>
  <si>
    <t>Hệ số phức tạp về KT-CN (TCF)</t>
  </si>
  <si>
    <t>TCF = 0,6 + (0,01 x TFW)</t>
  </si>
  <si>
    <t>TCF</t>
  </si>
  <si>
    <t>Hệ số phức tạp về môi trường (EF)</t>
  </si>
  <si>
    <t>EF = 1,4 + (-0,03 x EFW)</t>
  </si>
  <si>
    <t>EF</t>
  </si>
  <si>
    <t>Tính điểm AUCP</t>
  </si>
  <si>
    <t>AUCP = UUCP x TCF x EF</t>
  </si>
  <si>
    <t>AUCP</t>
  </si>
  <si>
    <t>Nội suy thời gian lao động (P)</t>
  </si>
  <si>
    <t>P</t>
  </si>
  <si>
    <t>Giá trị nỗ lực thực tế (E)</t>
  </si>
  <si>
    <t>E = 10/6 x AUCP</t>
  </si>
  <si>
    <t>E</t>
  </si>
  <si>
    <t>Mức lương lao động bình quân (H)</t>
  </si>
  <si>
    <t>H</t>
  </si>
  <si>
    <t>KS Bậc 1</t>
  </si>
  <si>
    <t>Giá trị phần mềm nội bộ (G)</t>
  </si>
  <si>
    <t>G = 1,4 x E x P x H</t>
  </si>
  <si>
    <t>G</t>
  </si>
  <si>
    <t>Bảng tổng hợp chi phí phần mềm</t>
  </si>
  <si>
    <t>Khoản mục chi phí</t>
  </si>
  <si>
    <t>Giá trị phần mềm</t>
  </si>
  <si>
    <t>1,4 x E x P x H</t>
  </si>
  <si>
    <t>Chi phí chung</t>
  </si>
  <si>
    <t>G x 65%</t>
  </si>
  <si>
    <t>Thu nhập chịu thuế tính trước</t>
  </si>
  <si>
    <t>(G+C) x 6%</t>
  </si>
  <si>
    <t>TL</t>
  </si>
  <si>
    <t>Chi phí phần mềm</t>
  </si>
  <si>
    <t>G + C + TL</t>
  </si>
  <si>
    <t>Use-case</t>
  </si>
  <si>
    <t xml:space="preserve">Tác nhân chính </t>
  </si>
  <si>
    <t>Hệ thống quản trị Trợ lý ảo</t>
  </si>
  <si>
    <t>Đăng nhập hệ thống</t>
  </si>
  <si>
    <t>Đăng xuất hệ thống</t>
  </si>
  <si>
    <t>Đổi mật khẩu</t>
  </si>
  <si>
    <t>Quản trị quyền người dùng</t>
  </si>
  <si>
    <t>Quản trị nhóm quyền</t>
  </si>
  <si>
    <t>Quản trị người dùng</t>
  </si>
  <si>
    <t xml:space="preserve">Quản trị danh sách nhật ký </t>
  </si>
  <si>
    <t>Quản trị kiến thức</t>
  </si>
  <si>
    <t>Quản trị trợ lý ảo</t>
  </si>
  <si>
    <t xml:space="preserve">Chia sẻ quyền quản trị trợ lý ảo </t>
  </si>
  <si>
    <t>Sao chép trợ lý ảo</t>
  </si>
  <si>
    <t>Tìm kiếm trợ lý ảo</t>
  </si>
  <si>
    <t>II.1</t>
  </si>
  <si>
    <t>Quản trị kịch bản</t>
  </si>
  <si>
    <t xml:space="preserve">Quản trị kịch bản cơ bản </t>
  </si>
  <si>
    <t>Quản trị câu kích hoạt kịch bản cơ bản</t>
  </si>
  <si>
    <t>Quản trị các thông tin cần làm rõ kịch bản cơ bản</t>
  </si>
  <si>
    <t>Quản trị các kịch bản trả lời cơ bản</t>
  </si>
  <si>
    <t>Quản trị biểu đồ kịch bản cơ bản</t>
  </si>
  <si>
    <t>Quản trị kịch bản cơ bản dưới dạng mã</t>
  </si>
  <si>
    <t>Quản trị kịch bản nâng cao</t>
  </si>
  <si>
    <t>Quản trị câu kích hoạt kịch bản nâng cao</t>
  </si>
  <si>
    <t>Quản trị các thông tin cần làm rõ kịch bản nâng cao</t>
  </si>
  <si>
    <t>Quản trị các kịch bản trả lời nâng cao</t>
  </si>
  <si>
    <t>Quản trị biểu đồ kịch bản nâng cao</t>
  </si>
  <si>
    <t>Quản trị kịch bản nâng cao dưới dạng mã</t>
  </si>
  <si>
    <t xml:space="preserve">Tạo bản sao từ kịch bản đã có </t>
  </si>
  <si>
    <t>Quản trị nhóm liên kết ý</t>
  </si>
  <si>
    <t>Quản trị câu trả lời mẫu</t>
  </si>
  <si>
    <t>II.2</t>
  </si>
  <si>
    <t>Quản trị thực thể</t>
  </si>
  <si>
    <t>Quản trị Nhóm thực thể chuyên ngành</t>
  </si>
  <si>
    <t>Quản trị Thực thể chung</t>
  </si>
  <si>
    <t>Quản trị Thực thể chuyên ngành</t>
  </si>
  <si>
    <t>Quản trị thuộc tính thực thể</t>
  </si>
  <si>
    <t>II.3</t>
  </si>
  <si>
    <t>Quản trị mẫu văn bản</t>
  </si>
  <si>
    <t>Quản trị từ điển từ (Word)</t>
  </si>
  <si>
    <t>Quản trị nhóm từ (Word group)</t>
  </si>
  <si>
    <t>Quản trị Mẫu câu hỏi (Pattern)</t>
  </si>
  <si>
    <t>Kiểm thử Mẫu câu hỏi (Pattern)</t>
  </si>
  <si>
    <t>Sao chép Mẫu câu hỏi (Pattern)</t>
  </si>
  <si>
    <t>Quản trị mẫu câu hỏi tự động (Pattern Automatic)</t>
  </si>
  <si>
    <t>II.4</t>
  </si>
  <si>
    <t xml:space="preserve">Quản trị kiểm thử </t>
  </si>
  <si>
    <t xml:space="preserve">Quản trị kiểm thử câu hỏi </t>
  </si>
  <si>
    <t>Kiểm thử theo câu hỏi</t>
  </si>
  <si>
    <t xml:space="preserve">Kiểm thử theo bộ câu hỏi </t>
  </si>
  <si>
    <t>Kiểm thử hội thoại</t>
  </si>
  <si>
    <t>Quản trị dữ liệu tri thức</t>
  </si>
  <si>
    <t>Quản lý người dùng</t>
  </si>
  <si>
    <t>Quản lý nhóm người dùng</t>
  </si>
  <si>
    <t>III.1</t>
  </si>
  <si>
    <t>Dữ liệu riêng</t>
  </si>
  <si>
    <t>Import dữ liệu chuyên ngành</t>
  </si>
  <si>
    <t>Quản lý thông tin (metadata) của văn bản chuyên ngành</t>
  </si>
  <si>
    <t xml:space="preserve">Quản lý cấu trúc văn bản chuyên ngành dạng phẳng </t>
  </si>
  <si>
    <t xml:space="preserve">Quản lý cấu trúc văn bản chuyên ngành cấp dạng cây </t>
  </si>
  <si>
    <t>Đồng bộ dữ liệu chuyên ngành (giữa các cơ sở dữ liệu)</t>
  </si>
  <si>
    <t>III.2</t>
  </si>
  <si>
    <t>Dữ liệu chung</t>
  </si>
  <si>
    <t>Import dữ liệu chung</t>
  </si>
  <si>
    <t xml:space="preserve">Quản lý danh sách văn bản chung </t>
  </si>
  <si>
    <t>Quản lý thông tin (metadata) của văn bản chung</t>
  </si>
  <si>
    <t xml:space="preserve">Quản lý cấu trúc văn bản chung dạng phẳng </t>
  </si>
  <si>
    <t>Quản lý cấu trúc văn bản chung dạng cây</t>
  </si>
  <si>
    <t xml:space="preserve">Đồng bộ dữ liệu chung (giữa các cơ sở dữ liệu) </t>
  </si>
  <si>
    <t>Quản lý phạm vi dữ liệu tìm kiếm theo khách hàng</t>
  </si>
  <si>
    <t>Huấn luyện trợ lý ảo</t>
  </si>
  <si>
    <t>IV.1</t>
  </si>
  <si>
    <t>Quản trị bộ dữ liệu (Dataset)</t>
  </si>
  <si>
    <t>Quản trị bộ dữ liệu (Dataset) cho mô hình nhận diện thực thể</t>
  </si>
  <si>
    <t>Quản trị bộ dữ liệu (Dataset) mô hình nhận diện ý định</t>
  </si>
  <si>
    <t>Quản trị bộ dữ liệu (Dataset) mô hình phân loại topic</t>
  </si>
  <si>
    <t>Quản trị bộ dữ liệu (Dataset) mô hình tách từ</t>
  </si>
  <si>
    <t>Quản trị phiên bản các bộ dữ liệu mô hình (Dataset)</t>
  </si>
  <si>
    <t>IV.2</t>
  </si>
  <si>
    <t xml:space="preserve">Quản trị mô hình máy học </t>
  </si>
  <si>
    <t>Quản trị mô hình (Model)</t>
  </si>
  <si>
    <t>Quản trị bộ kiểm thử mô hình</t>
  </si>
  <si>
    <t>Quản trị phiên bản bộ kiểm thử mô hình</t>
  </si>
  <si>
    <t>Quản trị phiên bản mã nguồn mô hình</t>
  </si>
  <si>
    <t>Quản trị bộ tham số của mô hình</t>
  </si>
  <si>
    <t>Quản trị bộ tiêu chí đánh giá chất lượng chỉ số mô hình</t>
  </si>
  <si>
    <t xml:space="preserve">Quản trị siêu dữ liệu của mô hình </t>
  </si>
  <si>
    <t>IV.3</t>
  </si>
  <si>
    <t xml:space="preserve">Quản trị gán nhãn dữ liệu </t>
  </si>
  <si>
    <t>Quản trị phân công gán nhãn mô hình nhận diện thực thể</t>
  </si>
  <si>
    <t>Quản trị phân công gán nhãn mô hình nhận diện ý định</t>
  </si>
  <si>
    <t>Quản trị phân công gán nhãn mô hình phân loại topic</t>
  </si>
  <si>
    <t>Quản trị phân công gán nhãn mô hình tách từ</t>
  </si>
  <si>
    <t>Quản trị gán nhãn dữ liệu cho mô hình nhận diện thực thể</t>
  </si>
  <si>
    <t>Quản trị gán nhãn dữ liệu cho mô hình nhận diện ý định</t>
  </si>
  <si>
    <t>Quản trị gán nhãn dữ liệu cho mô hình phân loại topic</t>
  </si>
  <si>
    <t>Quản trị gán nhãn dữ liệu cho mô hình tách từ</t>
  </si>
  <si>
    <t>Quản trị duyệt dữ liệu đã gán nhãn mô hình nhận diện thực thể</t>
  </si>
  <si>
    <t>Quản trị duyệt dữ liệu đã gán nhãn mô hình nhận diện ý định</t>
  </si>
  <si>
    <t>Quản trị duyệt dữ liệu đã gán nhãn mô hình phân loại topic</t>
  </si>
  <si>
    <t>Quản trị duyệt dữ liệu đã gán nhãn mô hình tách từ</t>
  </si>
  <si>
    <t>IV.4</t>
  </si>
  <si>
    <t xml:space="preserve">Quản trị huấn luyện mô hình </t>
  </si>
  <si>
    <t>Quản trị huấn luyện mô hình nhận diện thực thể</t>
  </si>
  <si>
    <t>Quản trị huấn luyện mô hình nhận diện ý định</t>
  </si>
  <si>
    <t>Quản trị huấn luyện mô hình phân loại topic</t>
  </si>
  <si>
    <t>Quản trị huấn luyện mô hình tách từ</t>
  </si>
  <si>
    <t>Web chat Trợ lý ảo</t>
  </si>
  <si>
    <t>Người dùng</t>
  </si>
  <si>
    <t>Cài đặt cá nhân</t>
  </si>
  <si>
    <t xml:space="preserve">Thiết lập giọng đọc </t>
  </si>
  <si>
    <t>Thiết lập tốc độ đọc</t>
  </si>
  <si>
    <t>Bật/tắt đọc tự động</t>
  </si>
  <si>
    <t>Thiết lập giao diện</t>
  </si>
  <si>
    <t xml:space="preserve">Hỏi đáp </t>
  </si>
  <si>
    <t>Hỏi đáp với văn bản pháp luật</t>
  </si>
  <si>
    <t>Hỏi đáp với chủ đề thường thức</t>
  </si>
  <si>
    <t>Hỏi đáp kịch bản bóng đá</t>
  </si>
  <si>
    <t>Hỏi đáp kịch bản âm nhạc</t>
  </si>
  <si>
    <t>Hỏi đáp kịch bản người nổi tiếng</t>
  </si>
  <si>
    <t>Hỏi đáp kịch bản thời trang</t>
  </si>
  <si>
    <t>Hỏi đáp kịch bản lịch âm</t>
  </si>
  <si>
    <t>Hỏi đáp kịch bản tìm đường</t>
  </si>
  <si>
    <t>Hỏi đáp kịch bản giá vàng</t>
  </si>
  <si>
    <t>Hỏi đáp kịch bản chứng khoán</t>
  </si>
  <si>
    <t>Hỏi đáp kịch bản tỷ giá</t>
  </si>
  <si>
    <t>Hỏi đáp kịch bản xổ số</t>
  </si>
  <si>
    <t>Hỏi đáp kịch bản phim ảnh</t>
  </si>
  <si>
    <t>Hỏi đáp kịch bản địa danh</t>
  </si>
  <si>
    <t>Hỏi đáp kịch bản thời tiết</t>
  </si>
  <si>
    <t>Hỏi đáp kịch bản dịch câu</t>
  </si>
  <si>
    <t>Hỏi đáp kịch bản truyện cười</t>
  </si>
  <si>
    <t>Quản lý danh sách trò chuyện với văn bản pháp luật</t>
  </si>
  <si>
    <t>Tương tác với kết quả hội thoại</t>
  </si>
  <si>
    <t>Cấu hình câu trả lời với văn bản pháp luật</t>
  </si>
  <si>
    <t>Mobile chat Trợ lý ảo</t>
  </si>
  <si>
    <t>Bật/tắt câu lệnh</t>
  </si>
  <si>
    <t>Bật/tắt đăng nhập vân tay/ khuôn mặt</t>
  </si>
  <si>
    <t>Hỏi đáp</t>
  </si>
  <si>
    <t>BẢNG SẮP XẾP THỨ TỰ ƯU TIÊN CÁC YÊU CẦU CHỨC NĂNG CỦA PHẦN MỀM</t>
  </si>
  <si>
    <t>Tên chức năng</t>
  </si>
  <si>
    <t>Phân loại</t>
  </si>
  <si>
    <t>Mức độ</t>
  </si>
  <si>
    <t>BẢNG CHUYỂN ĐỔI YÊU CẦU CHỨC NĂNG SANG TRƯỜNG HỢP SỬ DỤNG (USE-CASE)</t>
  </si>
  <si>
    <t>Tác nhân phụ</t>
  </si>
  <si>
    <t>Mô tả trường hợp sử dụng</t>
  </si>
  <si>
    <t>Mức độ cần thiết</t>
  </si>
  <si>
    <t>Số lượng transaction</t>
  </si>
  <si>
    <t xml:space="preserve">Quản lý danh sách văn bản pháp luật chuyên ngành </t>
  </si>
  <si>
    <t>Quản lý danh sách thủ tục hành chính công theo đơn vị</t>
  </si>
  <si>
    <t>Quản lý thông tin (metadata) của thủ tục hành chính công theo đơn vị</t>
  </si>
  <si>
    <t xml:space="preserve">Quản lý cấu trúc thủ tục hành chính công theo đơn vị dạng phẳng </t>
  </si>
  <si>
    <t xml:space="preserve">Quản lý cấu trúc thủ tục hành chính công theo đơn vị dạng cây </t>
  </si>
  <si>
    <t>Thiết lập bổ sung các mục lục của văn bản chuyên ngành</t>
  </si>
  <si>
    <t>Thiết lập bổ sung các mục lục của thủ tục hành chính công theo đơn vị</t>
  </si>
  <si>
    <t xml:space="preserve">Quản lý thông tin (metadata) của thủ tục hành chính công </t>
  </si>
  <si>
    <t xml:space="preserve">Quản lý cấu trúc thủ tục hành chính công dạng phẳng </t>
  </si>
  <si>
    <t xml:space="preserve">Quản lý cấu trúc thủ tục hành chính công dạng cây </t>
  </si>
  <si>
    <t xml:space="preserve">Thiết lập bổ sung các mục lục của văn bản chung </t>
  </si>
  <si>
    <t>Thiết lập bổ sung các mục lục của thủ tục hành chính công</t>
  </si>
  <si>
    <t>Bật/tắt kích hoạt văn bản chung trong phạm vi tìm kiếm của văn bản chung</t>
  </si>
  <si>
    <t>Bật/tắt kích hoạt văn bản chung trong phạm vi tìm kiếm của thủ tục hành chính công</t>
  </si>
  <si>
    <t>Người dùng nhập tên đăng nhập và mật khẩu. Hệ thống trợ lý ảo kiểm tra tính hợp lệ/không hợp lệ của tài khoản người dùng và hiển thị màn hình trang chủ nếu thông tin hợp lệ.</t>
  </si>
  <si>
    <t>Người dùng nhập thông tin đăng nhập sai quá số lần cho phép, hệ thống trợ lý ảo cảnh báo đã đăng nhập quá số lần cho phép và yêu cầu người dùng nhập mã capcha để đăng nhập tiếp. Hệ thống trợ lý ảo kiểm tra tính hợp lệ/không hợp lệ thông tin và hiển thị màn hình trang chủ nếu thông tin hợp lệ.</t>
  </si>
  <si>
    <t>Người dùng thực hiện đăng xuất hệ thống trợ lý ảo. Hệ thống trợ lý ảo tiếp nhận, xử lý yêu cầu</t>
  </si>
  <si>
    <t>Người dùng thực hiện xác nhận đăng xuất hệ thống trợ lý ảo. Hệ thống trợ lý ảo thực hiện thoát khỏi phiên làm việc và hiển thị màn hình đăng nhập.</t>
  </si>
  <si>
    <t>Người dùng thực hiện nhập thông tin mật khẩu cũ và mật khẩu mới và nhấn Lưu. Hệ thống trợ lý ảo tiếp nhận thông tin, xử lý yêu cầu</t>
  </si>
  <si>
    <t>Người dùng xác nhận đổi mật khẩu, hệ thống trợ lý ảo xử lý, nếu hợp lệ thông báo đổi mật khẩu thành công và lưu dữ liệu, nếu không hợp lệ thông báo lỗi cụ thể.</t>
  </si>
  <si>
    <t>Người dùng mở danh sách giọng đọc của trợ lý ảo, hệ thống hiển thị danh sách giọng đọc</t>
  </si>
  <si>
    <t>Người dùng thiết lập loại giọng đọc, hệ thống xử lý, nếu hợp lệ thông báo thiết lập giọng đọc thành công và lưu dữ liệu, nếu không hợp lệ thông báo lỗi cụ thể.</t>
  </si>
  <si>
    <t>Người dùng mở danh mục tốc độ đọc của trợ lý ảo, hệ thống hiển thị danh mục tốc đọc</t>
  </si>
  <si>
    <t>Người dùng thực hiện thiết lập tốc độ đọc, hệ thống xử lý, nếu hợp lệ thông báo thiết lập tốc độ đọc thành công và lưu dữ liệu, nếu không hợp lệ thông báo lỗi cụ thể.</t>
  </si>
  <si>
    <t>Người dùng thực hiện bật chế độ đọc tự động, hệ thống xử lý, thực hiện yêu cầu</t>
  </si>
  <si>
    <t>Người dùng thực hiện tắt chế độ đọc tự động, hệ thống xử lý, thực hiện yêu cầu</t>
  </si>
  <si>
    <t xml:space="preserve">Người dùng thực hiện tùy chỉnh cỡ chữ, hệ thống xử lý, nếu hợp lệ thông báo thiết lập cỡ chữ thành công và lưu dữ liệu, nếu không hợp lệ thông báo lỗi cụ thể. </t>
  </si>
  <si>
    <t xml:space="preserve">Người dùng thực hiện tùy chỉnh màu giao diện, hệ thống xử lý, nếu hợp lệ thông báo thiết lập thành công và lưu dữ liệu, nếu không hợp lệ thông báo lỗi cụ thể. </t>
  </si>
  <si>
    <t>Người dùng thực hiện nhập nội dung câu hỏi về văn bản pháp luật và gửi, hệ thống tìm kiếm phương án trả lời phù hợp.</t>
  </si>
  <si>
    <t>Người dùng chọn sao chép câu trả lời văn bản pháp luật, hệ thống thực hiện sao chép thông tin.</t>
  </si>
  <si>
    <t>Người dùng chọn đọc câu trả lời văn bản pháp luật, hệ thống thực hiện phát câu trả lời.</t>
  </si>
  <si>
    <t>Người dùng chọn xem thông tin câu trả lời văn bản pháp luật, hệ thống xử lý, điều hướng hiển thị nguồn trích dẫn thông tin.</t>
  </si>
  <si>
    <t>Người dùng thực hiện nhập nội dung câu hỏi và gửi, hệ thống tìm kiếm phương án trả lời phù hợp.</t>
  </si>
  <si>
    <t>Người dùng chọn sao chép câu trả lời, hệ thống thực hiện sao chép thông tin.</t>
  </si>
  <si>
    <t>Người dùng chọn đọc câu trả lời, hệ thống thực hiện phát câu trả lời.</t>
  </si>
  <si>
    <t>Người dùng chọn xem chi tiết câu trả lời, hệ thống xử lý, điều hướng hiển thị thông tin chi tiết kết quả.</t>
  </si>
  <si>
    <t>Người dùng thực hiện nhập nội dung câu hỏi kịch bản bóng đá và gửi, hệ thống tìm kiếm phương án trả lời phù hợp.</t>
  </si>
  <si>
    <t>Người dùng chọn sao chép câu trả lời kịch bản bóng đá, hệ thống thực hiện sao chép thông tin.</t>
  </si>
  <si>
    <t>Người dùng chọn đọc câu trả lời kịch bản bóng đá, hệ thống thực hiện phát câu trả lời.</t>
  </si>
  <si>
    <t>Người dùng chọn xem chi tiết câu trả lời kịch bản bóng đá, hệ thống xử lý, điều hướng hiển thị thông tin chi tiết kết quả.</t>
  </si>
  <si>
    <t>Người dùng thực hiện nhập nội dung câu hỏi kịch bản âm nhạc và gửi, hệ thống tìm kiếm phương án trả lời phù hợp.</t>
  </si>
  <si>
    <t>Người dùng chọn sao chép câu trả lời kịch bản âm nhạc, hệ thống thực hiện sao chép thông tin.</t>
  </si>
  <si>
    <t>Người dùng chọn đọc câu trả lời kịch bản âm nhạc, hệ thống thực hiện phát câu trả lời.</t>
  </si>
  <si>
    <t>Người dùng chọn xem chi tiết câu trả lời kịch bản âm nhạc, hệ thống xử lý, điều hướng hiển thị thông tin chi tiết kết quả.</t>
  </si>
  <si>
    <t>Người dùng thực hiện nhập nội dung câu hỏi kịch bản thời trang và gửi, hệ thống tìm kiếm phương án trả lời phù hợp.</t>
  </si>
  <si>
    <t>Người dùng chọn sao chép câu trả lời kịch bản thời trang, hệ thống thực hiện sao chép thông tin.</t>
  </si>
  <si>
    <t>Người dùng chọn đọc câu trả lời kịch bản thời trang, hệ thống thực hiện phát câu trả lời.</t>
  </si>
  <si>
    <t>Người dùng chọn xem chi tiết câu trả lời kịch bản thời trang, hệ thống xử lý, điều hướng hiển thị thông tin chi tiết kết quả.</t>
  </si>
  <si>
    <t>Người dùng thực hiện nhập nội dung câu hỏi kịch bản lịch âm và gửi, hệ thống tìm kiếm phương án trả lời phù hợp.</t>
  </si>
  <si>
    <t>Người dùng chọn sao chép câu trả lời kịch bản lịch âm, hệ thống thực hiện sao chép thông tin.</t>
  </si>
  <si>
    <t>Người dùng chọn đọc câu trả lời kịch bản lịch âm, hệ thống thực hiện phát câu trả lời.</t>
  </si>
  <si>
    <t>Người dùng chọn xem chi tiết câu trả lời kịch bản lịch âm, hệ thống xử lý, điều hướng hiển thị thông tin chi tiết kết quả.</t>
  </si>
  <si>
    <t>Người dùng thực hiện nhập nội dung câu hỏi kịch bản tìm đường và gửi, hệ thống tìm kiếm phương án trả lời phù hợp.</t>
  </si>
  <si>
    <t>Người dùng chọn sao chép câu trả lời kịch bản tìm đường, hệ thống thực hiện sao chép thông tin.</t>
  </si>
  <si>
    <t>Người dùng chọn đọc câu trả lời kịch bản tìm đường, hệ thống thực hiện phát câu trả lời.</t>
  </si>
  <si>
    <t>Người dùng chọn xem chi tiết câu trả lời kịch bản tìm đường, hệ thống xử lý, điều hướng hiển thị thông tin chi tiết kết quả.</t>
  </si>
  <si>
    <t>Người dùng thực hiện nhập nội dung câu hỏi kịch bản giá vàng và gửi, hệ thống tìm kiếm phương án trả lời phù hợp.</t>
  </si>
  <si>
    <t>Người dùng chọn sao chép câu trả lời kịch bản giá vàng, hệ thống thực hiện sao chép thông tin.</t>
  </si>
  <si>
    <t>Người dùng chọn đọc câu trả lời kịch bản giá vàng, hệ thống thực hiện phát câu trả lời.</t>
  </si>
  <si>
    <t>Người dùng chọn xem chi tiết câu trả lời kịch bản giá vàng, hệ thống xử lý, điều hướng hiển thị thông tin chi tiết kết quả.</t>
  </si>
  <si>
    <t>Người dùng thực hiện nhập nội dung câu hỏi kịch bản chứng khoán và gửi, hệ thống tìm kiếm phương án trả lời phù hợp.</t>
  </si>
  <si>
    <t>Người dùng chọn sao chép câu trả lời kịch bản chứng khoán, hệ thống thực hiện sao chép thông tin.</t>
  </si>
  <si>
    <t>Người dùng chọn đọc câu trả lời kịch bản chứng khoán, hệ thống thực hiện phát câu trả lời.</t>
  </si>
  <si>
    <t>Người dùng chọn xem chi tiết câu trả lời kịch bản chứng khoán, hệ thống xử lý, điều hướng hiển thị thông tin chi tiết kết quả.</t>
  </si>
  <si>
    <t>Người dùng thực hiện nhập nội dung câu hỏi kịch bản tỷ giá và gửi, hệ thống tìm kiếm phương án trả lời phù hợp.</t>
  </si>
  <si>
    <t>Người dùng chọn sao chép câu trả lời kịch bản tỷ giá, hệ thống thực hiện sao chép thông tin.</t>
  </si>
  <si>
    <t>Người dùng chọn đọc câu trả lời kịch bản tỷ giá, hệ thống thực hiện phát câu trả lời.</t>
  </si>
  <si>
    <t>Người dùng chọn xem chi tiết câu trả lời kịch bản tỷ giá, hệ thống xử lý, điều hướng hiển thị thông tin chi tiết kết quả.</t>
  </si>
  <si>
    <t>Người dùng thực hiện nhập nội dung câu hỏi kịch bản xổ số và gửi, hệ thống tìm kiếm phương án trả lời phù hợp.</t>
  </si>
  <si>
    <t>Người dùng chọn sao chép câu trả lời kịch bản xổ số, hệ thống thực hiện sao chép thông tin.</t>
  </si>
  <si>
    <t>Người dùng chọn đọc câu trả lời kịch bản xổ số, hệ thống thực hiện phát câu trả lời.</t>
  </si>
  <si>
    <t>Người dùng chọn xem chi tiết câu trả lời kịch bản xổ số, hệ thống xử lý, điều hướng hiển thị thông tin chi tiết kết quả.</t>
  </si>
  <si>
    <t>Người dùng thực hiện nhập nội dung câu hỏi kịch bản phim ảnh và gửi, hệ thống tìm kiếm phương án trả lời phù hợp.</t>
  </si>
  <si>
    <t>Người dùng chọn sao chép câu trả lời kịch bản phim ảnh, hệ thống thực hiện sao chép thông tin.</t>
  </si>
  <si>
    <t>Người dùng chọn đọc câu trả lời kịch bản phim ảnh, hệ thống thực hiện phát câu trả lời.</t>
  </si>
  <si>
    <t>Người dùng chọn xem chi tiết câu trả lời kịch bản phim ảnh, hệ thống xử lý, điều hướng hiển thị thông tin chi tiết kết quả.</t>
  </si>
  <si>
    <t>Người dùng thực hiện nhập nội dung câu hỏi kịch bản địa danh và gửi, hệ thống tìm kiếm phương án trả lời phù hợp.</t>
  </si>
  <si>
    <t>Người dùng chọn sao chép câu trả lời kịch bản địa danh, hệ thống thực hiện sao chép thông tin.</t>
  </si>
  <si>
    <t>Người dùng chọn đọc câu trả lời kịch bản địa danh, hệ thống thực hiện phát câu trả lời.</t>
  </si>
  <si>
    <t>Người dùng chọn xem chi tiết câu trả lời kịch bản địa danh, hệ thống xử lý, điều hướng hiển thị thông tin chi tiết kết quả.</t>
  </si>
  <si>
    <t>Người dùng thực hiện nhập nội dung câu hỏi kịch bản thời tiết và gửi, hệ thống tìm kiếm phương án trả lời phù hợp.</t>
  </si>
  <si>
    <t>Người dùng chọn sao chép câu trả lời kịch bản thời tiết, hệ thống thực hiện sao chép thông tin.</t>
  </si>
  <si>
    <t>Người dùng chọn đọc câu trả lời kịch bản thời tiết, hệ thống thực hiện phát câu trả lời.</t>
  </si>
  <si>
    <t>Người dùng chọn xem chi tiết câu trả lời kịch bản thời tiết, hệ thống xử lý, điều hướng hiển thị thông tin chi tiết kết quả.</t>
  </si>
  <si>
    <t>Người dùng thực hiện nhập nội dung câu hỏi kịch bản dịch câu và gửi, hệ thống tìm kiếm phương án trả lời phù hợp.</t>
  </si>
  <si>
    <t>Người dùng chọn sao chép câu trả lời kịch bản dịch câu, hệ thống thực hiện sao chép thông tin.</t>
  </si>
  <si>
    <t>Người dùng chọn đọc câu trả lời kịch bản dịch câu, hệ thống thực hiện phát câu trả lời.</t>
  </si>
  <si>
    <t>Người dùng chọn xem chi tiết câu trả lời kịch bản dịch câu, hệ thống xử lý, điều hướng hiển thị thông tin chi tiết kết quả.</t>
  </si>
  <si>
    <t>Người dùng thực hiện nhập nội dung câu hỏi kịch bản truyện cười và gửi, hệ thống tìm kiếm phương án trả lời phù hợp.</t>
  </si>
  <si>
    <t>Người dùng chọn sao chép câu trả lời kịch bản truyện cười, hệ thống thực hiện sao chép thông tin.</t>
  </si>
  <si>
    <t>Người dùng chọn đọc câu trả lời kịch bản truyện cười, hệ thống thực hiện phát câu trả lời.</t>
  </si>
  <si>
    <t>Người dùng chọn xem chi tiết câu trả lời kịch bản truyện cười, hệ thống xử lý, điều hướng hiển thị thông tin chi tiết kết quả.</t>
  </si>
  <si>
    <t>Người dùng xóa toàn bộ cuộc trò chuyện, hệ thống tiếp nhận và thực hiện yêu cầu</t>
  </si>
  <si>
    <t>Người dùng thêm mới cuộc trò chuyện, hệ thống tiếp nhận và thực hiện yêu cầu</t>
  </si>
  <si>
    <t>Người dùng thực hiện ghim cuộc trò chuyện, hệ thống tiếp nhận và ghim cuộc trò chuyện</t>
  </si>
  <si>
    <t>Người dùng thực hiện đổi tên hội thoại, hệ thống tiếp nhận và thực hiện yêu cầu</t>
  </si>
  <si>
    <t>Người dùng thực hiện xóa cuộc trò chuyện, hệ thống tiếp nhận và xử lý yêu cầu</t>
  </si>
  <si>
    <t>Nguời dùng chọn yêu thích câu trả lời, hệ thống tiếp nhận và xử lý yêu cầu</t>
  </si>
  <si>
    <t>Người dùng chọn không thích câu trả lời, hệ thống tiếp nhận và xử lý yêu cầu</t>
  </si>
  <si>
    <t>Người dùng chọn xóa lịch sử trò chuyện, hệ thống tiếp nhận và xử lý thông tin</t>
  </si>
  <si>
    <t>Người dùng chọn hiển thị lịch sử trò chuyện, hệ thống tiếp nhận và xử lý</t>
  </si>
  <si>
    <t>Người dùng chọn gợi ý câu hỏi tiếp của cuộc hội thoại, hệ thống tiếp nhận và xử lý</t>
  </si>
  <si>
    <t>Người dùng chọn loại mô hình truy vấn văn bản, hệ thống tiếp nhận và xử lý</t>
  </si>
  <si>
    <t>Người dùng thực hiện bật chế độ đọc câu lệnh, hệ thống xử lý, thực hiện yêu cầu</t>
  </si>
  <si>
    <t>Người dùng thực hiện tắt chế độ đọc câu lệnh, hệ thống xử lý, thực hiện yêu cầu</t>
  </si>
  <si>
    <t>Người dùng thực hiện bật chế độ đăng nhập vân tay/ khuôn mặt, hệ thống xử lý, thực hiện yêu cầu</t>
  </si>
  <si>
    <t>Người dùng thực hiện tắt chế độ đăng nhập vân tay/ khuôn mặt, hệ thống xử lý, thực hiện yêu cầu</t>
  </si>
  <si>
    <t>2.4 BẢNG TỔNG HỢP SỐ LƯỢNG ACTOR</t>
  </si>
  <si>
    <t>Tên Actor</t>
  </si>
  <si>
    <t>Độ phức tạp</t>
  </si>
  <si>
    <t>Xếp loại</t>
  </si>
  <si>
    <t>Giao diện đồ họa GUI</t>
  </si>
  <si>
    <t>Phức tạp</t>
  </si>
  <si>
    <t>2.2: BẢNG TÍNH TOÁN ĐIỂM CÁC TÁC NHÂN (ACTORS) TƯƠNG TÁC, TRAO ĐỔI THÔNG TIN VỚI PHẦN MỀM</t>
  </si>
  <si>
    <t>Loại Actor</t>
  </si>
  <si>
    <t>Mô tả</t>
  </si>
  <si>
    <t>Số tác nhân</t>
  </si>
  <si>
    <t>Trọng số</t>
  </si>
  <si>
    <t>Điểm từng loại tác nhân</t>
  </si>
  <si>
    <t>Đơn giản</t>
  </si>
  <si>
    <t>Thuộc loại giao diện của chương trình</t>
  </si>
  <si>
    <t>Trung bình</t>
  </si>
  <si>
    <t>Giao diện tương tác hoặc phục vụ một giao thức hoạt động</t>
  </si>
  <si>
    <t>Giao diện đồ họa (Người dùng, QTHT)</t>
  </si>
  <si>
    <t>Cộng (1+2+3)</t>
  </si>
  <si>
    <t>2.3 BẢNG TÍNH TOÁN ĐIỂM CÁC TRƯỜNG HỢP SỬ DỤNG (USE CASE)</t>
  </si>
  <si>
    <t>Loại Use Case</t>
  </si>
  <si>
    <t>Trọng số UCP chuẩn</t>
  </si>
  <si>
    <t>Hệ số BMT</t>
  </si>
  <si>
    <t>Số trường hợp sử dụng</t>
  </si>
  <si>
    <t>Điểm của từng trường hợp</t>
  </si>
  <si>
    <t>Các yêu cầu phải thỏa mãn thì phần mềm mới được chấp nhận</t>
  </si>
  <si>
    <t>Use case đơn giản</t>
  </si>
  <si>
    <t>Có số lượng giao dịch &lt; 4</t>
  </si>
  <si>
    <t>Use case trung bình</t>
  </si>
  <si>
    <t>Có số lượng giao dịch từ 4 đến 7</t>
  </si>
  <si>
    <t>Use case phức tạp</t>
  </si>
  <si>
    <t>Có số lượng giao dịch &gt; 7</t>
  </si>
  <si>
    <t>M</t>
  </si>
  <si>
    <t>Các chức năng không phải cốt lõi hoặc các chức năng phụ trợ theo yêu cầu của bên đặt hàng</t>
  </si>
  <si>
    <t>T</t>
  </si>
  <si>
    <t>Các yêu cầu được bên PT PM tư vấn hoặc đưa ra thêm để bên đặt hàng lựa chọn thêm nếu muốn</t>
  </si>
  <si>
    <t>TBF = Cộng (1+2+3)</t>
  </si>
  <si>
    <t xml:space="preserve">Ghi chú: </t>
  </si>
  <si>
    <t>BMT</t>
  </si>
  <si>
    <t>Trọng số:</t>
  </si>
  <si>
    <t>B: Có hệ số bằng 1</t>
  </si>
  <si>
    <t>M: Có hệ số bằng 1.2</t>
  </si>
  <si>
    <t>T: Có hệ số bằng 1.5</t>
  </si>
  <si>
    <t>Điểm của từng loại trường hợp sử dụng = Số trường hợp sử dụng x Trọng số x Hệ số BMT</t>
  </si>
  <si>
    <t>2.5: BẢNG TÍNH TOÁN HỆ SỐ PHỨC TẠP KỸ THUẬT - CÔNG NGHỆ</t>
  </si>
  <si>
    <t>Các hệ số</t>
  </si>
  <si>
    <t>Giá trị xếp hạng</t>
  </si>
  <si>
    <t>Kết quả</t>
  </si>
  <si>
    <t>Hệ số kỹ thuật - công nghệ</t>
  </si>
  <si>
    <t>Hệ thống phân tán (Distributed System)</t>
  </si>
  <si>
    <t>- Hệ thống và triển khai tập trung tại TTDL của đơn vị</t>
  </si>
  <si>
    <t xml:space="preserve">Tính chất đáp ứng tức thời hoặc yêu cầu đảm bảo thông lượng </t>
  </si>
  <si>
    <t>- Hệ thống phải có khả năng đáp ứng tức thời, phục vụ công tác quản lý, tra cứu và báo cáo của người sử dụng.
- Hệ thống cần đảm bảo thông lượng lớn, phục vụ tốt số lượng người sử dụng lớn và thường xuyên trong cả tỉnh.</t>
  </si>
  <si>
    <t>Hiệu quả sử dụng trực tuyến (Enduser efficiency - online)</t>
  </si>
  <si>
    <t>- Hệ thống cần thiết kế đảm bảo hỗ trợ người sử dụng thực hiện tốt và nhanh chóng các quy trình nghiệp vụ thông quan, tra cứu, báo cáo.</t>
  </si>
  <si>
    <t>Độ phức tạp của xử lý bên trong (Complex internal processing)</t>
  </si>
  <si>
    <t>- Hệ thống cần đáp ứng xử lý khối lượng dữ liệu hồ sơ, đòi hỏi tính logic về dữ liệu chặt chẽ.
- Hệ thống xử lý tính toán đúng số liệu theo các chế độ quản lý hiện hành, và xử lý tổng hợp số liệu và phân loại đúng theo từng vai trò.
- Hệ thống xử lý đúng các quy trình phức tạp: phân quyền truy xuất dữ liệu người dùng, theo từng đơn vị...</t>
  </si>
  <si>
    <t>Mã nguồn tái sử dụng được (Code must be reusable)</t>
  </si>
  <si>
    <t>- Hệ thống được phân tách thành các module riêng biệt phục vụ việc tái sử dụng code phần mềm</t>
  </si>
  <si>
    <t>Dễ cài đặt (Easy to install)</t>
  </si>
  <si>
    <t>- Hệ thống được thiết kế theo mô hình tập trung, và chia thành ba tầng: tầng giao diện, tầng xử lý, và tầng dữ liệu. Vì vậy việc cài đặt triển khai sẽ cần cán bộ kỹ thuật nắm vững về cơ chế cài đặt hệ thống.</t>
  </si>
  <si>
    <t>Dễ sử dụng (Easy to use)</t>
  </si>
  <si>
    <t>- Hệ thống được thiết kế đảm bảo tối đa tính dễ sử dụng, các chức năng có thể được truy xuất nhanh chóng, thuận tiện. Quy trình nghiệp vụ quản lý được thiết kế rõ ràng, thuận tiện. Các biểu mẫu được thiết kế theo đúng yêu cầu. Tài liệu hướng dẫn sử dụng rõ ràng, dễ hiểu</t>
  </si>
  <si>
    <t>Khả năng chuyển đổi (Portable)</t>
  </si>
  <si>
    <t xml:space="preserve">- Hệ thống được thiết kế có thể sử dụng trên tất cả trình duyệt phổ biến trên PC. </t>
  </si>
  <si>
    <t>Dễ thay đổi (Easy to change)</t>
  </si>
  <si>
    <t>- Hệ thống được thiết kế có tính mở, sẵn sàng cho việc nâng cấp khi có sự thay đổi về chế độ.
-Tỷ lệ khấu hao, hao mòn được thiết kế động sẵn sàng cho sự thay đổi.
- Các quy trình quản lý và tính toán số liệu thiết kế tách biệt, dễ dàng cho việc nâng cấp, sửa chữa</t>
  </si>
  <si>
    <t>Sử dụng đồng thời (Concurrent)</t>
  </si>
  <si>
    <t>- Hệ thống được thiết kế đáp ứng số lượng người dùng lớn tại các thời điểm cao điểm nhiều người cùng sử dụng</t>
  </si>
  <si>
    <t>Có các tính năng bảo mật đặc biệt</t>
  </si>
  <si>
    <t>- Hệ thống cần cung cấp cơ chế bảo mật thông tin toàn diện: Mức ứng dụng, mức hệ điều hành, và mức cơ sở dữ liệu đảm bảo an toàn bảo mật thông tin quốc gia</t>
  </si>
  <si>
    <t>Cung cấp truy nhập trực tiếp tới các phần mềm của hãng thứ 3</t>
  </si>
  <si>
    <t>Yêu cầu phương tiện đào tạo đặc
biệt cho người sử dụng</t>
  </si>
  <si>
    <t>Tổng hệ số  kỹ thuật - công nghệ (TFW)</t>
  </si>
  <si>
    <t>Hệ số phức tạp về kỹ thuật - công nghệ (TCF) = 0,6 + (0,01 x TFW)</t>
  </si>
  <si>
    <t>2.6. BẢNG TÍNH TOÁN HỆ SỐ TÁC ĐỘNG MÔI TRƯỜNG</t>
  </si>
  <si>
    <t>Các hệ số tác động môi trường</t>
  </si>
  <si>
    <t>Mức xếp hạng
(Từ 0 đến 5)</t>
  </si>
  <si>
    <t>Trọng số chuẩn</t>
  </si>
  <si>
    <t>Nhóm 1</t>
  </si>
  <si>
    <t>Nhóm 2</t>
  </si>
  <si>
    <t>Nhóm 3</t>
  </si>
  <si>
    <t>Nhóm 4</t>
  </si>
  <si>
    <t>TB cộng giá trị xếp hạng</t>
  </si>
  <si>
    <t>Kết quả (KQ)</t>
  </si>
  <si>
    <t>Đánh giá độ ổn định KN</t>
  </si>
  <si>
    <t>Diễn giải lý do</t>
  </si>
  <si>
    <t>Hệ số tác động môi trường và nhóm dự án (EFW)</t>
  </si>
  <si>
    <t>Đánh giá cho từng thành viên</t>
  </si>
  <si>
    <t>F1</t>
  </si>
  <si>
    <t>Có áp dụng qui trình phát triển PM theo mẫu RUP và có hiểu biết về RUP</t>
  </si>
  <si>
    <t>0 = Không có kinh nghiệm</t>
  </si>
  <si>
    <t>Si nội suy:  Giá trị nội suy tương ứng của 8 hệ số thành phần, cụ thể:</t>
  </si>
  <si>
    <t>3 = Trung bình</t>
  </si>
  <si>
    <t>5 = Trình độ chuyên gia</t>
  </si>
  <si>
    <t>F2</t>
  </si>
  <si>
    <t>Có kinh nghiệm về ứng dụng tương tự (application experiences)</t>
  </si>
  <si>
    <t>Giá trị nội suy</t>
  </si>
  <si>
    <t>≤0</t>
  </si>
  <si>
    <t>&gt;0</t>
  </si>
  <si>
    <t>F3</t>
  </si>
  <si>
    <t>Có kinh nghiệm về hướng đối tượng (Object Oriented)</t>
  </si>
  <si>
    <t>&gt;1</t>
  </si>
  <si>
    <t>&gt;2</t>
  </si>
  <si>
    <t>&gt;3</t>
  </si>
  <si>
    <t>F4</t>
  </si>
  <si>
    <t>Có khả năng lãnh đạo Nhóm</t>
  </si>
  <si>
    <t>Thời gian lao động (P) được xác định trên cơ sở nội suy Độ ổn định kinh nghiệm (đơn vị tính: giờ), cụ thể như sau:W23</t>
  </si>
  <si>
    <t>F5</t>
  </si>
  <si>
    <t>Tính chất năng động</t>
  </si>
  <si>
    <t>0 = Không năng động</t>
  </si>
  <si>
    <t>5 = Cao</t>
  </si>
  <si>
    <t>Đánh giá chung cho Dự án</t>
  </si>
  <si>
    <t>F6</t>
  </si>
  <si>
    <t>Độ ổn định của các yêu cầu</t>
  </si>
  <si>
    <t>0 = Rất bất định</t>
  </si>
  <si>
    <t>ES</t>
  </si>
  <si>
    <t>Giá trị nội suy (P)</t>
  </si>
  <si>
    <t>5 = Không hay thay đổi</t>
  </si>
  <si>
    <t>&lt; 1</t>
  </si>
  <si>
    <t>F7</t>
  </si>
  <si>
    <t>Có sử dụng các nhân viên làm Part-time</t>
  </si>
  <si>
    <t>0 = Không có NV Part-time</t>
  </si>
  <si>
    <t>Không</t>
  </si>
  <si>
    <t>≥ 1</t>
  </si>
  <si>
    <t>(TB là 3)</t>
  </si>
  <si>
    <t>3 = Có nhân viên làm Part-time</t>
  </si>
  <si>
    <t>≥ 3</t>
  </si>
  <si>
    <t>5 = Tất cả đều làm Part-time</t>
  </si>
  <si>
    <t>F8</t>
  </si>
  <si>
    <t xml:space="preserve">Dùng ngôn ngữ lập trình loại khó </t>
  </si>
  <si>
    <t>0 = Ngôn ngữ lập trình dễ</t>
  </si>
  <si>
    <t>5 = Khó</t>
  </si>
  <si>
    <t>Cộng I</t>
  </si>
  <si>
    <t>EFW</t>
  </si>
  <si>
    <t>Hệ số độ phức tạp về môi trường (Environmental Factor)</t>
  </si>
  <si>
    <t>EF = 1.4 + (-0.03 x EFW)</t>
  </si>
  <si>
    <t>Độ ổn định kinh nghiệm (Experience Stable)</t>
  </si>
  <si>
    <t>Nội suy năng suất P</t>
  </si>
  <si>
    <t>P= người/giờ/usecase</t>
  </si>
  <si>
    <t>BẢNG TÍNH TOÁN HỆ SỐ TÁC ĐỘNG MÔI TRƯỜNG VÀ NHÓM LÀM VIỆC, HỆ SỐ PHỨC TẠP VỀ MÔI TRƯỜNG</t>
  </si>
  <si>
    <t>Kỹ năng</t>
  </si>
  <si>
    <t>Điểm đánh giá</t>
  </si>
  <si>
    <t>Ghi chú:</t>
  </si>
  <si>
    <t>Kỹ năng lập trình</t>
  </si>
  <si>
    <t>HTML</t>
  </si>
  <si>
    <r>
      <rPr>
        <sz val="12"/>
        <rFont val="Times New Roman"/>
        <charset val="134"/>
      </rPr>
      <t xml:space="preserve">Nhóm 1: Nhóm cán bộ Quản trị dự án </t>
    </r>
    <r>
      <rPr>
        <sz val="12"/>
        <color rgb="FFFF0000"/>
        <rFont val="Times New Roman"/>
        <charset val="134"/>
      </rPr>
      <t>(Kỹ sư bậc 1)</t>
    </r>
  </si>
  <si>
    <t>PHP/MySQL</t>
  </si>
  <si>
    <r>
      <rPr>
        <sz val="12"/>
        <rFont val="Times New Roman"/>
        <charset val="134"/>
      </rPr>
      <t xml:space="preserve">Nhóm 2: Nhóm các trưởng nhóm (cấp trưởng nhóm có yêu cầu trình độ, kinh nghiệm cao hơn nhân viên thường, </t>
    </r>
    <r>
      <rPr>
        <sz val="12"/>
        <color rgb="FFFF0000"/>
        <rFont val="Times New Roman"/>
        <charset val="134"/>
      </rPr>
      <t>Kỹ sư bậc 1)</t>
    </r>
  </si>
  <si>
    <t>Java</t>
  </si>
  <si>
    <r>
      <rPr>
        <sz val="12"/>
        <rFont val="Times New Roman"/>
        <charset val="134"/>
      </rPr>
      <t xml:space="preserve">Nhóm 3: Nhóm cán bộ lập trình </t>
    </r>
    <r>
      <rPr>
        <sz val="12"/>
        <color rgb="FFFF0000"/>
        <rFont val="Times New Roman"/>
        <charset val="134"/>
      </rPr>
      <t>(Kỹ sư bậc 1)</t>
    </r>
  </si>
  <si>
    <t>Javascript</t>
  </si>
  <si>
    <r>
      <rPr>
        <sz val="12"/>
        <rFont val="Times New Roman"/>
        <charset val="134"/>
      </rPr>
      <t xml:space="preserve">Nhóm 4: Nhóm cán bộ nghiệp vụ, kiểm thử </t>
    </r>
    <r>
      <rPr>
        <sz val="12"/>
        <color rgb="FFFF0000"/>
        <rFont val="Times New Roman"/>
        <charset val="134"/>
      </rPr>
      <t>(Kỹ sư bậc 1)</t>
    </r>
  </si>
  <si>
    <t>VB</t>
  </si>
  <si>
    <t>- Số điểm đánh giá của nhóm là điểm yêu cầu chung đối với tất cả các cán bộ thuộc nhóm đó</t>
  </si>
  <si>
    <t>VC++</t>
  </si>
  <si>
    <t>Mức điểm 5 là mức cao; 3 là trung bình; 1,0 là thấp</t>
  </si>
  <si>
    <t>C/C++</t>
  </si>
  <si>
    <t>Microsoft.NET</t>
  </si>
  <si>
    <t>Kylix</t>
  </si>
  <si>
    <t>Perl</t>
  </si>
  <si>
    <t>C#</t>
  </si>
  <si>
    <t>Delphi</t>
  </si>
  <si>
    <t>Python</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</si>
  <si>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</si>
  <si>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</si>
  <si>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</si>
  <si>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</si>
  <si>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</si>
  <si>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</si>
  <si>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</si>
  <si>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</si>
  <si>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</si>
  <si>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</si>
  <si>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</si>
  <si>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</si>
  <si>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</si>
  <si>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</si>
  <si>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</si>
  <si>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</si>
  <si>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</si>
  <si>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</si>
  <si>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</si>
  <si>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</si>
  <si>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</si>
  <si>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</si>
  <si>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</si>
  <si>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t>Hiểu biết về qui trình và kinh nghiệm thực tế</t>
  </si>
  <si>
    <t>Có áp dụng qui trình phát triển phần mềm theo mẫu RUP và có hiểu biết về RUP hoặc quy trình phát triển phần mềm tương đương</t>
  </si>
  <si>
    <t>Tính năng động</t>
  </si>
  <si>
    <t>BẢNG 4 - DỰ TOÁN KINH PHÍ TRIỂN KHAI CÀI ĐẶT PHẦN MỀM, HỖ TRỢ, BẢO HÀNH HỆ THỐNG</t>
  </si>
  <si>
    <t>Đơn giá (VNĐ)</t>
  </si>
  <si>
    <t>Thực hiện triển khai cài đặt tại Trung tâm dữ liệu</t>
  </si>
  <si>
    <t>Cài đặt hệ thống phần mềm ứng dụng</t>
  </si>
  <si>
    <t>Kỹ sư 2/8 ước tính theo ngày công</t>
  </si>
  <si>
    <t>Cấu hình các tham số trên máy chủ cho hệ thống phần mềm ứng dụng</t>
  </si>
  <si>
    <t>ngày công</t>
  </si>
  <si>
    <t>Thiết lập chế độ bảo mật cho hệ thống phần mềm ứng dụng</t>
  </si>
  <si>
    <t>Thiết lập chế độ backup giữa các máy chủ</t>
  </si>
  <si>
    <t>Khởi tạo các thông tin ban đầu của hệ thống</t>
  </si>
  <si>
    <t>Cài đặt thành phần quản trị hệ thống</t>
  </si>
  <si>
    <t>Cấu hình phân quyền cho quản trị hệ thống và nhóm người dùng</t>
  </si>
  <si>
    <t>Kiểm tra và hiệu chỉnh các chức năng hệ thống khác</t>
  </si>
  <si>
    <t>Thiết lập thông số ban đầu phần mềm ứng dụng</t>
  </si>
  <si>
    <t>Cấu hình hệ thống cho các đơn vị sử dụng</t>
  </si>
  <si>
    <t>Cấu hình cho 1 đơn vị</t>
  </si>
  <si>
    <t>Cấu hình cây đơn vị, vai trò người sử dụng cho từng đơn vị</t>
  </si>
  <si>
    <t>Cấu hình quy trình cho từng đơn vị</t>
  </si>
  <si>
    <t xml:space="preserve">Bảo hành </t>
  </si>
  <si>
    <t>Miễn phí</t>
  </si>
  <si>
    <t>Tổng cộng Chi phí triển khai, hỗ trợ kỹ thuật</t>
  </si>
  <si>
    <t>Hạng mục: Cấu hình, lắp đặt, cài đặt máy chủ cơ sở dữ liệu cho Tổng cục Hải quan</t>
  </si>
  <si>
    <t>Mã CV</t>
  </si>
  <si>
    <t>Tên công tác/tên vật tư</t>
  </si>
  <si>
    <t>ĐV Tính</t>
  </si>
  <si>
    <t>Khối lượng</t>
  </si>
  <si>
    <t>Thi công</t>
  </si>
  <si>
    <t>Hệ số</t>
  </si>
  <si>
    <t>Vật tư</t>
  </si>
  <si>
    <t>01.09.01.00</t>
  </si>
  <si>
    <t>Cài đặt hệ quản trị cơ sở dữ liệu cho máy chủ cơ sở dữ liệu</t>
  </si>
  <si>
    <t>1 thiết bị</t>
  </si>
  <si>
    <t>Vật liệu phụ</t>
  </si>
  <si>
    <t xml:space="preserve">  - Đĩa CD</t>
  </si>
  <si>
    <t>cái</t>
  </si>
  <si>
    <t>Nhân công</t>
  </si>
  <si>
    <t xml:space="preserve">  - Kỹ sư bậc 4</t>
  </si>
  <si>
    <t>công</t>
  </si>
  <si>
    <t>Máy thi công</t>
  </si>
  <si>
    <t xml:space="preserve">  - Máy tính xách tay</t>
  </si>
  <si>
    <t>ca</t>
  </si>
  <si>
    <t>Hạng mục: Lắp đặt, cài đặt máy chủ ứng dụng</t>
  </si>
  <si>
    <t>01.10.03.00</t>
  </si>
  <si>
    <t>Cài đặt các phần mềm ứng dụng (API)</t>
  </si>
  <si>
    <t>1 chương trình</t>
  </si>
  <si>
    <t xml:space="preserve">  - Kỹ sư bậc 1,0/8</t>
  </si>
  <si>
    <t>Hạng mục: Tạo lập cơ sở dữ liệu</t>
  </si>
  <si>
    <t>Thành phần hao phí</t>
  </si>
  <si>
    <t>THU THẬP DỮ LiỆU</t>
  </si>
  <si>
    <t xml:space="preserve">02.10.01.01.01    </t>
  </si>
  <si>
    <t>Xác định các loại dữ liệu cần thu thập</t>
  </si>
  <si>
    <t>Lao động:</t>
  </si>
  <si>
    <t xml:space="preserve">  - Nhóm 03 kỹ sư bậc 3</t>
  </si>
  <si>
    <t>Nhóm công</t>
  </si>
  <si>
    <t xml:space="preserve">  - Nhóm 03 kỹ sư bậc 4</t>
  </si>
  <si>
    <t>Vật Liệu</t>
  </si>
  <si>
    <t>Giấy A4</t>
  </si>
  <si>
    <t>Gram</t>
  </si>
  <si>
    <t>Vật liệu khác</t>
  </si>
  <si>
    <t>%</t>
  </si>
  <si>
    <t>Máy tính để bàn công suất 0,4kW/h</t>
  </si>
  <si>
    <t>Máy in laser công suất 0,6kW/h</t>
  </si>
  <si>
    <t>Máy photocopy công suất 1,3kW/h</t>
  </si>
  <si>
    <t>Thiết bị khác</t>
  </si>
  <si>
    <t xml:space="preserve">02.10.01.03.01   </t>
  </si>
  <si>
    <t>Xây dựng tài liệu hướng dẫn thu thập dữ liệu</t>
  </si>
  <si>
    <t xml:space="preserve">  - Nhóm 01 kỹ sư bậc 3</t>
  </si>
  <si>
    <t xml:space="preserve">  - Nhóm 01 kỹ sư bậc 2</t>
  </si>
  <si>
    <t xml:space="preserve">02.10.01.04.00   </t>
  </si>
  <si>
    <t>Thu thập dữ liệu và tài liệu</t>
  </si>
  <si>
    <t xml:space="preserve">02.10.01.04.01   </t>
  </si>
  <si>
    <t>Thu thập bản gốc</t>
  </si>
  <si>
    <t>lít</t>
  </si>
  <si>
    <t>Nhóm kỹ sư bậc 1</t>
  </si>
  <si>
    <t xml:space="preserve">02.10.01.04.02   </t>
  </si>
  <si>
    <t>Photocopy tài liệu</t>
  </si>
  <si>
    <t>Công</t>
  </si>
  <si>
    <t xml:space="preserve">  - Nhóm 01 kỹ sư bậc 1</t>
  </si>
  <si>
    <t xml:space="preserve">02.10.01.04.03  </t>
  </si>
  <si>
    <t>Quyét tài liệu (Photocoppy điện tử)</t>
  </si>
  <si>
    <t>Thiết bị chính</t>
  </si>
  <si>
    <t>Máy scan 0,025kW/h</t>
  </si>
  <si>
    <t xml:space="preserve">02.10.01.04.04  </t>
  </si>
  <si>
    <t>Sao chép các phương tiện lưu trữ</t>
  </si>
  <si>
    <t xml:space="preserve">02.10.01.04.05 </t>
  </si>
  <si>
    <t>Ghi dữ liệu vào các đĩa CD/DVD</t>
  </si>
  <si>
    <t>Vật liệu</t>
  </si>
  <si>
    <t>Đĩa DVD/CD</t>
  </si>
  <si>
    <t>Máy scan 0,4kW/h</t>
  </si>
  <si>
    <t xml:space="preserve">02.10.01.05.01  </t>
  </si>
  <si>
    <t>Tạo lập kho dữ liệu thô lưu trữ dưới dạng sô</t>
  </si>
  <si>
    <t xml:space="preserve">02.10.01.06.00   </t>
  </si>
  <si>
    <t>Giao nộp tài liệu đã thu thập</t>
  </si>
  <si>
    <t>02.10.01.06.01</t>
  </si>
  <si>
    <t>Giao nộp tài liệu giấy</t>
  </si>
  <si>
    <t>Lao động</t>
  </si>
  <si>
    <t>Nhóm 01 kỹ sư bậc 2</t>
  </si>
  <si>
    <t>nhóm công</t>
  </si>
  <si>
    <t>ĐÁNH GIÀ VÀ PHÂN LoẠI DỮ LiỆU</t>
  </si>
  <si>
    <t xml:space="preserve">02.10.02.01.01   </t>
  </si>
  <si>
    <t>Xây dựng tài liệu hướng dẫn đánh giá và phân loại</t>
  </si>
  <si>
    <t>nhóm Công</t>
  </si>
  <si>
    <t>Máy in laser  công suất 0,6kW/h</t>
  </si>
  <si>
    <t xml:space="preserve">02.10.02.02.00  </t>
  </si>
  <si>
    <t>Tiến hành phân loại và đánh giá tài liệu</t>
  </si>
  <si>
    <t xml:space="preserve">02.10.02.02.01 </t>
  </si>
  <si>
    <t>Phân loại và đanh giá tài liệu giấy</t>
  </si>
  <si>
    <r>
      <rPr>
        <u/>
        <sz val="10"/>
        <color rgb="FF0000FF"/>
        <rFont val="Times New Roman"/>
        <charset val="134"/>
      </rPr>
      <t>Lao động</t>
    </r>
    <r>
      <rPr>
        <u/>
        <sz val="10"/>
        <color rgb="FF0000FF"/>
        <rFont val="Times New Roman"/>
        <charset val="134"/>
      </rPr>
      <t xml:space="preserve">: </t>
    </r>
  </si>
  <si>
    <t>Nhóm 02 kỹ sư bậc 2</t>
  </si>
  <si>
    <t xml:space="preserve">  - Giấy in khổ A4</t>
  </si>
  <si>
    <t>ram</t>
  </si>
  <si>
    <t>XÂY DỰNG DỮ LiỆU ĐẶC TẢ</t>
  </si>
  <si>
    <t xml:space="preserve">02.10.03.01.01 </t>
  </si>
  <si>
    <t>Xây dựng cấu trúc dữ liệu đặc tả</t>
  </si>
  <si>
    <t>Nhóm 02 kỹ sư bậc 3,Nhóm 02 kỹ sư bậc 4</t>
  </si>
  <si>
    <t>D</t>
  </si>
  <si>
    <t>NHẬP DỮ LiỆU</t>
  </si>
  <si>
    <t xml:space="preserve">02.10.04.01.01    </t>
  </si>
  <si>
    <t>Xây dựng tài liệu huong dẫn nhập liệu</t>
  </si>
  <si>
    <t>Nhóm 02 kỹ sư bậc 3</t>
  </si>
  <si>
    <t xml:space="preserve">02.10.04.02.00   </t>
  </si>
  <si>
    <t>Nhập dữ liệu</t>
  </si>
  <si>
    <t>Nhóm 01 kỹ sư bậc 1</t>
  </si>
  <si>
    <t>CHUẨN HÓA VÀ CHUYỂN ĐỔI DỮ LIỆU</t>
  </si>
  <si>
    <t xml:space="preserve">02.10.05.01.01    </t>
  </si>
  <si>
    <t>Xây dựng tài liệu huong dẫn chuẩn hóa và chuyển đổi dữ liệu</t>
  </si>
  <si>
    <t>Máy photocopy 1,3kW</t>
  </si>
  <si>
    <t xml:space="preserve">02.10.05.02.01   </t>
  </si>
  <si>
    <t>Chuẩn hóa dữ liệu</t>
  </si>
  <si>
    <t xml:space="preserve">Thiết bị </t>
  </si>
  <si>
    <t>KiỂM TRA DỮ LiỆU ĐÃ TẠO LẬP</t>
  </si>
  <si>
    <t xml:space="preserve">02.10.06.01.01      </t>
  </si>
  <si>
    <t>Lập tài liệu hướng dẫn kiểm tra dữ liệu đã tạo lập</t>
  </si>
  <si>
    <t>Nhóm 02 kỹ sư bậc 4</t>
  </si>
  <si>
    <t xml:space="preserve">02.10.06.01.02  </t>
  </si>
  <si>
    <t>Kiểm tra dữ liệu đã tạo lập</t>
  </si>
  <si>
    <t>DIỄN GIẢI CHI TIẾT CHI PHÍ TIỀN LƯƠNG LAO ĐỘNG</t>
  </si>
  <si>
    <t>(Theo Thông tư số 17/2015/TT-BLĐTBXH)</t>
  </si>
  <si>
    <t>Tiêu chí xác định</t>
  </si>
  <si>
    <t>Tỷ lệ/ hệ số xác định</t>
  </si>
  <si>
    <t>Cấp bậc, hệ số, mức lương</t>
  </si>
  <si>
    <t>Bậc thâm niên ngạch kỹ sư (A3)</t>
  </si>
  <si>
    <t>KS1</t>
  </si>
  <si>
    <t>KS2</t>
  </si>
  <si>
    <t>KS3</t>
  </si>
  <si>
    <t>KS4</t>
  </si>
  <si>
    <t>KS5</t>
  </si>
  <si>
    <t>KS6</t>
  </si>
  <si>
    <t>KS7</t>
  </si>
  <si>
    <t>KS8</t>
  </si>
  <si>
    <t>Hệ số bậc thâm niên ngạch kỹ sư (A3=03 năm)</t>
  </si>
  <si>
    <t>Nguyên tắc xác định đảm bảo bậc 1 của A4 nằm trong khoảng bậc 6, 7 của A3</t>
  </si>
  <si>
    <t xml:space="preserve">Hệ số lương </t>
  </si>
  <si>
    <t>Thông tư số 17/2019/TT- BLĐTBXH ngày 06/11/2019 của Bộ LĐTB&amp;XH</t>
  </si>
  <si>
    <t>Mức lương tối thiểu vùng</t>
  </si>
  <si>
    <t>- Lương tối thiểu vùng I Mức lương đầu vào bằng lương tối thiểu vùng theo Nghị định số 90/2019/NĐ-CP</t>
  </si>
  <si>
    <t>Mức lương theo hệ số</t>
  </si>
  <si>
    <t>Lương phụ</t>
  </si>
  <si>
    <t xml:space="preserve">- Mục 2.2 của Phụ lục 03 Thông tư số 06/2011/TT-BTTTT ngày 28/02/2011 của Bộ Thông tin và Truyền thông quy định về và quản lý chi phí đầu tư công nghệ thông tin hướng dẫn về xác định chi phí nhân công: "...khoản lương phụ tính bằng 12% lương cơ bản; </t>
  </si>
  <si>
    <t>Phụ cấp khoán</t>
  </si>
  <si>
    <t>Công văn 2589/BTTTT-UDCNTT</t>
  </si>
  <si>
    <t>Mức lương lao động/tháng</t>
  </si>
  <si>
    <t>Mức lương lao động/ngày</t>
  </si>
  <si>
    <t>- Thời gian lao động để tính mức lương lao động bình quân tháng là 26 ngày.</t>
  </si>
  <si>
    <t>Mức lương lao động/giờ</t>
  </si>
  <si>
    <t>- Thời gian lao động 08 giờ/ngày</t>
  </si>
  <si>
    <t>BẢNG 2.8: BẢNG TÍNH CHI PHÍ NHÂN CÔNG</t>
  </si>
  <si>
    <t>Cấp bậc kỹ sư</t>
  </si>
  <si>
    <t>Hệ số lương  (Hcb)</t>
  </si>
  <si>
    <t>Hệ số phụ cấp (Hpc)</t>
  </si>
  <si>
    <t>Mức lương cơ sở (MLcs)</t>
  </si>
  <si>
    <t>Hệ số điều chỉnh (Hđc)</t>
  </si>
  <si>
    <t>Bảo hiểm lao động (BHlđ=BHyt+BHxh)</t>
  </si>
  <si>
    <t>c</t>
  </si>
  <si>
    <t>Bảo hiểm y tế (BHyt)</t>
  </si>
  <si>
    <t>Bảo hiểm xã hội (BHxh)</t>
  </si>
  <si>
    <t>Bảo hiểm TNNN (Tnn)</t>
  </si>
  <si>
    <t>Bảo hiểm thất nghiệp (BHtn)</t>
  </si>
  <si>
    <t>Kinh phí công đoàn (KPcđ)</t>
  </si>
  <si>
    <t>Mức lương lao động/tháng (Gt)</t>
  </si>
  <si>
    <t>Mức lương lao động/ngày (Gnc)</t>
  </si>
  <si>
    <t>Mức lương lao động/giờ (Gtg)</t>
  </si>
  <si>
    <t xml:space="preserve">Diễn giải: </t>
  </si>
  <si>
    <t>Gt=(Hcb+Hpc)*MLcs*(1+Hđc)+(BHyt+BHxh+Tnn+BHtn+KPcđ)</t>
  </si>
  <si>
    <t>Gnc=Gt/26 ngày công</t>
  </si>
  <si>
    <t>Gtg=Gnc/8 giờ</t>
  </si>
  <si>
    <t>Chọn Vùng/Khu vực</t>
  </si>
  <si>
    <t>Tuyên Quang</t>
  </si>
  <si>
    <t>Hệ số điều chỉnh</t>
  </si>
  <si>
    <t>Lương tối thiểu vùng</t>
  </si>
  <si>
    <t>Tự động</t>
  </si>
  <si>
    <t>DIỄN GIẢI CHI PHÍ TIỀN LƯƠNG GIỜ THEO QĐ 129/QĐ-BTTTT NGÀY 3/2/2021</t>
  </si>
  <si>
    <r>
      <rPr>
        <sz val="12"/>
        <color rgb="FF000000"/>
        <rFont val="Times New Roman"/>
        <charset val="134"/>
      </rPr>
      <t>H</t>
    </r>
    <r>
      <rPr>
        <sz val="11"/>
        <color rgb="FF000000"/>
        <rFont val="Times New Roman"/>
        <charset val="134"/>
      </rPr>
      <t>CB (</t>
    </r>
    <r>
      <rPr>
        <sz val="12"/>
        <color rgb="FF000000"/>
        <rFont val="Times New Roman"/>
        <charset val="134"/>
      </rPr>
      <t xml:space="preserve">Hệ số lương) </t>
    </r>
  </si>
  <si>
    <t>Quyết định 129/QĐ-BTTTT ngày 3/2/2021</t>
  </si>
  <si>
    <r>
      <rPr>
        <sz val="12"/>
        <color rgb="FF000000"/>
        <rFont val="Times New Roman"/>
        <charset val="134"/>
      </rPr>
      <t>ML</t>
    </r>
    <r>
      <rPr>
        <sz val="11"/>
        <color rgb="FF000000"/>
        <rFont val="Times New Roman"/>
        <charset val="134"/>
      </rPr>
      <t>CS</t>
    </r>
    <r>
      <rPr>
        <sz val="12"/>
        <color rgb="FF000000"/>
        <rFont val="Times New Roman"/>
        <charset val="134"/>
      </rPr>
      <t xml:space="preserve"> (Mức lương cơ sở)</t>
    </r>
  </si>
  <si>
    <t>Nghị định số 24/2023/NĐ-CP ngày 14/5/2023</t>
  </si>
  <si>
    <r>
      <rPr>
        <sz val="12"/>
        <color rgb="FF000000"/>
        <rFont val="Times New Roman"/>
        <charset val="134"/>
      </rPr>
      <t>H</t>
    </r>
    <r>
      <rPr>
        <sz val="11"/>
        <color rgb="FF000000"/>
        <rFont val="Times New Roman"/>
        <charset val="134"/>
      </rPr>
      <t>ĐC (hệ số điều chỉnh tăng thêm tiền lương)</t>
    </r>
  </si>
  <si>
    <r>
      <rPr>
        <sz val="12"/>
        <color rgb="FF000000"/>
        <rFont val="Times New Roman"/>
        <charset val="134"/>
      </rPr>
      <t>L</t>
    </r>
    <r>
      <rPr>
        <sz val="11"/>
        <color rgb="FF000000"/>
        <rFont val="Times New Roman"/>
        <charset val="134"/>
      </rPr>
      <t>CB (lương cơ bản/tháng)</t>
    </r>
  </si>
  <si>
    <r>
      <rPr>
        <sz val="11"/>
        <color theme="1"/>
        <rFont val="Times New Roman"/>
        <charset val="134"/>
      </rPr>
      <t>LCB=H</t>
    </r>
    <r>
      <rPr>
        <sz val="10"/>
        <color theme="1"/>
        <rFont val="Times New Roman"/>
        <charset val="134"/>
      </rPr>
      <t>CB</t>
    </r>
    <r>
      <rPr>
        <sz val="11"/>
        <color theme="1"/>
        <rFont val="Times New Roman"/>
        <charset val="134"/>
      </rPr>
      <t>*ML</t>
    </r>
    <r>
      <rPr>
        <sz val="10"/>
        <color theme="1"/>
        <rFont val="Times New Roman"/>
        <charset val="134"/>
      </rPr>
      <t>CS</t>
    </r>
  </si>
  <si>
    <r>
      <rPr>
        <sz val="12"/>
        <color rgb="FF000000"/>
        <rFont val="Times New Roman"/>
        <charset val="134"/>
      </rPr>
      <t>ML</t>
    </r>
    <r>
      <rPr>
        <sz val="11"/>
        <color rgb="FF000000"/>
        <rFont val="Times New Roman"/>
        <charset val="134"/>
      </rPr>
      <t>CB</t>
    </r>
    <r>
      <rPr>
        <sz val="12"/>
        <color rgb="FF000000"/>
        <rFont val="Times New Roman"/>
        <charset val="134"/>
      </rPr>
      <t xml:space="preserve"> (Mức lương cơ bản /tháng)</t>
    </r>
  </si>
  <si>
    <r>
      <rPr>
        <sz val="11"/>
        <color theme="1"/>
        <rFont val="Times New Roman"/>
        <charset val="134"/>
      </rPr>
      <t>ML</t>
    </r>
    <r>
      <rPr>
        <sz val="10"/>
        <color theme="1"/>
        <rFont val="Times New Roman"/>
        <charset val="134"/>
      </rPr>
      <t>CB</t>
    </r>
    <r>
      <rPr>
        <sz val="11"/>
        <color theme="1"/>
        <rFont val="Times New Roman"/>
        <charset val="134"/>
      </rPr>
      <t>=H</t>
    </r>
    <r>
      <rPr>
        <sz val="10"/>
        <color theme="1"/>
        <rFont val="Times New Roman"/>
        <charset val="134"/>
      </rPr>
      <t>CB</t>
    </r>
    <r>
      <rPr>
        <sz val="11"/>
        <color theme="1"/>
        <rFont val="Times New Roman"/>
        <charset val="134"/>
      </rPr>
      <t>*ML</t>
    </r>
    <r>
      <rPr>
        <sz val="10"/>
        <color theme="1"/>
        <rFont val="Times New Roman"/>
        <charset val="134"/>
      </rPr>
      <t>CS</t>
    </r>
    <r>
      <rPr>
        <sz val="11"/>
        <color theme="1"/>
        <rFont val="Times New Roman"/>
        <charset val="134"/>
      </rPr>
      <t>*(1+HĐC)</t>
    </r>
  </si>
  <si>
    <r>
      <rPr>
        <sz val="12"/>
        <color rgb="FF000000"/>
        <rFont val="Times New Roman"/>
        <charset val="134"/>
      </rPr>
      <t>L</t>
    </r>
    <r>
      <rPr>
        <sz val="11"/>
        <color rgb="FF000000"/>
        <rFont val="Times New Roman"/>
        <charset val="134"/>
      </rPr>
      <t>TT</t>
    </r>
    <r>
      <rPr>
        <sz val="12"/>
        <color rgb="FF000000"/>
        <rFont val="Times New Roman"/>
        <charset val="134"/>
      </rPr>
      <t xml:space="preserve"> (Mức lương tối thiểu vùng)</t>
    </r>
  </si>
  <si>
    <r>
      <rPr>
        <sz val="12"/>
        <color rgb="FF000000"/>
        <rFont val="Times New Roman"/>
        <charset val="134"/>
      </rPr>
      <t>BH</t>
    </r>
    <r>
      <rPr>
        <sz val="8"/>
        <color rgb="FF000000"/>
        <rFont val="Times New Roman"/>
        <charset val="134"/>
      </rPr>
      <t>LĐ</t>
    </r>
    <r>
      <rPr>
        <sz val="12"/>
        <color rgb="FF000000"/>
        <rFont val="Times New Roman"/>
        <charset val="134"/>
      </rPr>
      <t>: Chi phí BHXH, BHYT, BHTN, KPCĐ của người sử dụng lao động</t>
    </r>
  </si>
  <si>
    <t>BHXH: 17,5%; BHYT: 3%
BHTN: 1% (Quyết định 595/QĐ-BHXH ngày 14/4/2017), KPCD là 2% (Nghị định 191/2013/NĐ-CP ngày 21/11/2013)
Tổng là 23,5%
BHLĐ được tính như sau:
+ nếu LCB&lt;LTT thì BHLĐ=23,5%*LTT
+ Nếu LCB&gt;=LTT thì BHLĐ=23,5%*LCB</t>
  </si>
  <si>
    <t>Tổng lương/tháng</t>
  </si>
  <si>
    <t>MLCB+ BHLĐ</t>
  </si>
  <si>
    <r>
      <rPr>
        <sz val="11"/>
        <color theme="1"/>
        <rFont val="Times New Roman"/>
        <charset val="134"/>
      </rPr>
      <t>=(MLCB+ BH</t>
    </r>
    <r>
      <rPr>
        <sz val="8"/>
        <color theme="1"/>
        <rFont val="Times New Roman"/>
        <charset val="134"/>
      </rPr>
      <t>LĐ</t>
    </r>
    <r>
      <rPr>
        <sz val="11"/>
        <color theme="1"/>
        <rFont val="Times New Roman"/>
        <charset val="134"/>
      </rPr>
      <t>)/26
- 1 tháng: 26 ngày làm việc</t>
    </r>
  </si>
  <si>
    <t>Số lượng kỹ sư</t>
  </si>
  <si>
    <t>Lương trung bình</t>
  </si>
  <si>
    <t>- Lương cơ sở: Nghị định số 38/2019/NĐ-CP ngày 9/5/2019 ban hành hướng dẫn xác định đơn giá nhân công trong quản lý chi phí đầu tư ƯD CNTT sử dụng NSNN
- Các chi phí bảo hiểm căn cứ theo Quyết định 595/QĐ-BHXH ngày 14/4/2017 của BHXHVN ban hành quy trình thu BHXH,, BHYT, BHTN, BHTN lao động-bệnh nghề nghiệp, quản lý số BHXH, thẻ BHYT
- Chi phí công đoàn căn cứ theo Nghị định 191/2013/NĐ-CP ngày 21/11/2013 quy định chi tiết về tài chính công đoàn
- Quyết định số 129/QĐ-BTTTT ngày 03/02/2021 ban hành hướng dẫn xác định đơn giá nhân công trong quản lý chi phí đầu tư ứng dụng CNTT</t>
  </si>
  <si>
    <t>Giải thích:</t>
  </si>
  <si>
    <t>BHXH</t>
  </si>
  <si>
    <t>Bảo hiểm xã hội</t>
  </si>
  <si>
    <t>BHYT</t>
  </si>
  <si>
    <t>Tiền lương tháng đóng BHYT là tiền lương tháng đóng BHXH</t>
  </si>
  <si>
    <t>Điều 18 Quyết định 595/QĐ-BHXH</t>
  </si>
  <si>
    <t>BHTN</t>
  </si>
  <si>
    <t>Tiền lương tháng đóng BHTN là tiền lương làm căn cứ đóng BHXH</t>
  </si>
  <si>
    <t>Điều 15 Quyết định 595/QĐ-BHXH</t>
  </si>
  <si>
    <t>KPCĐ</t>
  </si>
  <si>
    <t>Kinh phí công đoàn của người sử dụng lao động làm căn cứ đóng BHXH</t>
  </si>
  <si>
    <t>Điều 5   Nghị định 191/2013/NĐ-CP ngày 21/11/2013</t>
  </si>
  <si>
    <t>Vùng</t>
  </si>
  <si>
    <t>Nghị định 38/2022/NĐ-CP quy định về mức lương tối thiểu vùng áp dụng đối với người lao động làm việc theo hợp đồng lao động</t>
  </si>
  <si>
    <t>Mức lương tối thiểu vùng áp dụng đối với người lao động làm việc ở doanh nghiệp</t>
  </si>
  <si>
    <t>Mức lương cơ sở 
(Từ ngày 01 tháng 7 năm 2023)</t>
  </si>
  <si>
    <t>BẢNG 2.9: BẢNG TÍNH TOÁN MỨC LƯƠNG TRUNG BÌNH</t>
  </si>
  <si>
    <t>Đơn vị tính: VNĐ</t>
  </si>
  <si>
    <t>Nhân viên</t>
  </si>
  <si>
    <t>Mức lương (giờ/người)</t>
  </si>
  <si>
    <t>NV1</t>
  </si>
  <si>
    <t>Lương kỹ sư bậc 1</t>
  </si>
  <si>
    <t>NV2</t>
  </si>
  <si>
    <t>NV3</t>
  </si>
  <si>
    <t>NV4</t>
  </si>
  <si>
    <t>Lương kỹ sư bậc 2</t>
  </si>
  <si>
    <t>NV5</t>
  </si>
  <si>
    <t>NV6</t>
  </si>
  <si>
    <t>NV7</t>
  </si>
  <si>
    <t>Lương kỹ sư bậc 3</t>
  </si>
  <si>
    <t>NV8</t>
  </si>
  <si>
    <t>NV9</t>
  </si>
  <si>
    <t>Lương kỹ sư bậc 4</t>
  </si>
  <si>
    <t>NV10</t>
  </si>
  <si>
    <t>Mức lương trung bình</t>
  </si>
  <si>
    <t>BẢNG 5 - DỰ TOÁN CHI PHÍ KHẢO SÁT</t>
  </si>
  <si>
    <t>Công việc thực hiện +Chi phí</t>
  </si>
  <si>
    <t xml:space="preserve">Ngày công </t>
  </si>
  <si>
    <t>CÁCH TÍNH</t>
  </si>
  <si>
    <t>GIÁ TRỊ</t>
  </si>
  <si>
    <t>M4</t>
  </si>
  <si>
    <t>M3</t>
  </si>
  <si>
    <t>M2</t>
  </si>
  <si>
    <t>M1</t>
  </si>
  <si>
    <t>CHI PHÍ CHUYÊN GIA</t>
  </si>
  <si>
    <t>C1+C2+C3+C4</t>
  </si>
  <si>
    <t>Ccg</t>
  </si>
  <si>
    <t>Chi phí xây dựng Phương án điều tra khảo sát</t>
  </si>
  <si>
    <t>C1</t>
  </si>
  <si>
    <t>Chi phí lập mẫu phiếu khảo sát</t>
  </si>
  <si>
    <t>C2</t>
  </si>
  <si>
    <t>Chi phí thực hiện khảo sát</t>
  </si>
  <si>
    <t>C3</t>
  </si>
  <si>
    <t>Chi phí lập Báo cáo kết quả điều tra khảo sát</t>
  </si>
  <si>
    <t>C4</t>
  </si>
  <si>
    <t>CHI PHÍ QUẢN LÝ(tỷ lệ 55%)</t>
  </si>
  <si>
    <t>Ccg * tỷ lệ</t>
  </si>
  <si>
    <t>Cql</t>
  </si>
  <si>
    <t>Ck</t>
  </si>
  <si>
    <t>IV.</t>
  </si>
  <si>
    <t>THU NHẬP CHỊU THUẾ TÍNH TRƯỚC (tỷ lệ 6%)</t>
  </si>
  <si>
    <t>(Ccg+Cql+Ck)*tỷ lệ</t>
  </si>
  <si>
    <t>Chi phí khảo sát trước thuế</t>
  </si>
  <si>
    <t>(Ccg+Cql+Ck+TL)</t>
  </si>
  <si>
    <t>THUẾ GIÁ TRỊ GIA TĂNG</t>
  </si>
  <si>
    <r>
      <rPr>
        <sz val="12"/>
        <rFont val="Times New Roman"/>
        <charset val="134"/>
      </rPr>
      <t>G x T</t>
    </r>
    <r>
      <rPr>
        <vertAlign val="superscript"/>
        <sz val="12"/>
        <color rgb="FF000000"/>
        <rFont val="Times New Roman"/>
        <charset val="134"/>
      </rPr>
      <t>GTGT</t>
    </r>
  </si>
  <si>
    <t>GTGT</t>
  </si>
  <si>
    <t>CHI PHÍ DỰ PHÒNG (7%)</t>
  </si>
  <si>
    <t>Chi phí dự phòng tính vào dự phòng chung của dự án</t>
  </si>
  <si>
    <t>Cdp</t>
  </si>
  <si>
    <t>G + GTGT+Cdp</t>
  </si>
  <si>
    <t>Định mức chuyên gia tư vấn</t>
  </si>
  <si>
    <t>Mức 4</t>
  </si>
  <si>
    <t>Mức 3</t>
  </si>
  <si>
    <t>Mức 2</t>
  </si>
  <si>
    <t>Mức 1</t>
  </si>
  <si>
    <t>Định mức lương tháng</t>
  </si>
  <si>
    <t>Căn cứ theo TT 02/2015/TT-BLĐTBXH</t>
  </si>
  <si>
    <t>Đơn giá ngày công</t>
  </si>
  <si>
    <t>CHI TIẾT ĐÀO TẠO VÀ CHUYỂN GIAO CÔNG NGHỆ</t>
  </si>
  <si>
    <t>Chi phí xây dựng chương trình đào tạo và biên soạn giáo trình / khoá học</t>
  </si>
  <si>
    <t>Khoá</t>
  </si>
  <si>
    <t>Thời lượng 1 ngày x 8 tiết
123/2009/TT-BTC</t>
  </si>
  <si>
    <t>Biên soạn chương trình đào tạo</t>
  </si>
  <si>
    <t>Tiết</t>
  </si>
  <si>
    <t>Sửa chữa biên tập chương trình đào tạo</t>
  </si>
  <si>
    <t>Phản biện, nhận xét chương trình đào tạo</t>
  </si>
  <si>
    <t>Viết giáo trình</t>
  </si>
  <si>
    <t>Trang</t>
  </si>
  <si>
    <t>Sửa chữa biên tập giáo trình</t>
  </si>
  <si>
    <t>Thẩm định, nhận xét giáo trình</t>
  </si>
  <si>
    <t>Chi phí thực hiện đào tạo cán bộ quản trị hệ thống cho các cán bộ chuyên trách CNTT tại các đơn vị</t>
  </si>
  <si>
    <t>Thực hiện đào tạo tập trung cho các cán bộ quản trị tin học của các đơn vị sử dụng. Mỗi đơn vị 3 học viên tham dự. Mỗi lớp gồm: 40 học viên; thời lượng đào tạo 1 ngày (02 buổi)</t>
  </si>
  <si>
    <t>Chi phí tổ chức đào tạo cho 01 lớp:</t>
  </si>
  <si>
    <t>Số lượng học viên/ 1 lớp: 10 học viên;
Thời gian học 01 ngày (2 buổi)</t>
  </si>
  <si>
    <t>Chi cho thù lao của cán bộ kỹ thuật và trợ giảng (02 người x 1 ngày)</t>
  </si>
  <si>
    <t>ngày</t>
  </si>
  <si>
    <t>Quy định tại khoản a, mục 9, điều 9 - Thông tư liên tịch 19/2012/TTLT-BTC-BKH&amp;DT-BTTTT</t>
  </si>
  <si>
    <t>Chi cho thù lao giảng dạy của giảng viên (01 giảng viên x 1 ngày)</t>
  </si>
  <si>
    <t>Phụ cấp tiền ăn giảng viên, 01 cán bộ kỹ thuật, 01 trợ giảng (03 người x 01 ngày)</t>
  </si>
  <si>
    <t>người x ngày</t>
  </si>
  <si>
    <t>Thông tư 97/2010/TT-BTC .
Phụ cấp lưu trú là 150,000/1 ngày/1 người</t>
  </si>
  <si>
    <t>Chi phí máy chiếu, màn chiếu phục vụ khóa học</t>
  </si>
  <si>
    <t>Sử dụng hội trường của đơn vị đào tạo, g</t>
  </si>
  <si>
    <t xml:space="preserve">Chi phí thuê hội trường </t>
  </si>
  <si>
    <t>Chi phí thuê thiết bị máy tính phục vụ khóa học (1 máy/ 1 ngày)</t>
  </si>
  <si>
    <t>1 máy / 1ngày</t>
  </si>
  <si>
    <t>Chi phôtô, in ấn tài liệu cho học viên</t>
  </si>
  <si>
    <t>Học viên</t>
  </si>
  <si>
    <t>Chi theo thực tế</t>
  </si>
  <si>
    <t xml:space="preserve">Chi nước uống  cho khoá học </t>
  </si>
  <si>
    <t>người/ ngày/buổi</t>
  </si>
  <si>
    <t>Tại Khoản d, mục 2, Điều 4 TT97/2010/TT-BTC ngày 06/7/2010</t>
  </si>
  <si>
    <t>Chi tổ chức lễ khai giảng, bế giảng (trang trí hội trường, pano, khẩu hiệu, hoa)</t>
  </si>
  <si>
    <t>lớp</t>
  </si>
  <si>
    <t>Theo Quyết định số 129/QĐ-BTTTT ngày 03/02/2021 của Bộ Thông tin truyền thông hướng dẫn xác định đơn giá nhân công trong quản lý chi phí đầu tư ứng dụng công nghệ thông tin sử dụng nguồn vốn ngân sách nhà nước</t>
  </si>
  <si>
    <t>MLcs</t>
  </si>
  <si>
    <t>Nghị định số 38/2019/NĐ-CP quy định mức lương cơ sở hiện tại là 1.490.000 đồng</t>
  </si>
  <si>
    <t>t</t>
  </si>
  <si>
    <t>Số ngày làm việc trong tháng là 26</t>
  </si>
  <si>
    <t>Hệ số lương</t>
  </si>
  <si>
    <t>Quyết định số 129/QĐ-BTTTT ngày 03/02/2021 của Bộ Thông tin truyền thông hướng dẫn xác định đơn giá nhân công trong quản lý chi phí đầu tư ứng dụng công nghệ thông tin sử dụng nguồn vốn ngân sách nhà nước</t>
  </si>
  <si>
    <t>Hệ số phụ cấp</t>
  </si>
  <si>
    <t>Điều chỉnh tăng thêm tiền lương
- Vùng I: 1,2
- Vùng II: 0,9
- Vùng III: 0,7
- Vùng IV: 0,5</t>
  </si>
  <si>
    <t>Các chi phí bảo hiểm</t>
  </si>
  <si>
    <t>- Bảo hiểm xã hội</t>
  </si>
  <si>
    <r>
      <rPr>
        <sz val="13"/>
        <rFont val="Times New Roman"/>
        <charset val="134"/>
      </rPr>
      <t>Điều 86 - Luật Bảo hiểm xã hội số 58/2014/QH13 ngày 20/11/2014 và Nghị định 58/2020/NĐ-CP quy định:
- 3% vào quỹ ốm đau và thai sản;
- 0,5</t>
    </r>
    <r>
      <rPr>
        <sz val="13"/>
        <color rgb="FFFF0000"/>
        <rFont val="Times New Roman"/>
        <charset val="134"/>
      </rPr>
      <t xml:space="preserve">% vào quỹ tai nạn lao động, bệnh nghề nghiệp;
</t>
    </r>
    <r>
      <rPr>
        <sz val="13"/>
        <rFont val="Times New Roman"/>
        <charset val="134"/>
      </rPr>
      <t>- 14% vào quỹ hưu trí và tử tuất.</t>
    </r>
  </si>
  <si>
    <t>- Bảo hiểm y tế</t>
  </si>
  <si>
    <t>Điều 18 Quyết định số 595/QĐ-BHXH</t>
  </si>
  <si>
    <t>- Bảo hiểm thất nghiệp</t>
  </si>
  <si>
    <t xml:space="preserve"> Điều 14 Quyết định 595/QĐ-BHXH</t>
  </si>
  <si>
    <t>- Công đoàn phí</t>
  </si>
  <si>
    <t>Điều 5 Nghị định 191/2013/NĐ-CP ngày 21/11/2013</t>
  </si>
  <si>
    <t>Giá nhân công trực tiếp/tháng</t>
  </si>
  <si>
    <t>Giá nhân công trực tiếp/ngày</t>
  </si>
  <si>
    <t>Giá nhân công trực tiếp/giờ</t>
  </si>
  <si>
    <t>a. Lập dự toán</t>
  </si>
  <si>
    <t xml:space="preserve">Đơn giá </t>
  </si>
  <si>
    <t>Thành tiền trước thuế</t>
  </si>
  <si>
    <t>Chi phí đào tạo QTVH, HDSD</t>
  </si>
  <si>
    <t xml:space="preserve">Đào tạo hướng dẫn sử dụng phần mềm </t>
  </si>
  <si>
    <t>Gói</t>
  </si>
  <si>
    <t>Dự toán chi tiết</t>
  </si>
  <si>
    <t>Đào tạo quản trị, vận hành hệ thống</t>
  </si>
  <si>
    <t>CHI PHÍ KỲ I</t>
  </si>
  <si>
    <t>CHI PHÍ KỲ II-III</t>
  </si>
  <si>
    <t>BẢNG DỰ TOÁN CHI PHÍ ĐÀO TẠO, TẬP HUẤN CHUYỂN GIAO CÔNG NGHỆ</t>
  </si>
  <si>
    <t>Nội dung chi</t>
  </si>
  <si>
    <t>Số lượng/Đơn vị tính</t>
  </si>
  <si>
    <t>Đào tạo tập trung cho cán bộ
Thành phần tham gia gồm: 10 cán bộ quản trị hệ thống và 20 cán bộ quản trị thuộc 10 Đảng bộ trực thuộc ( mỗi Đảng bộ 2 cán bộ)
Thời gian đào tạo: 2 ngày
- Số lượng: 30 người/1 lớp, Địa điểm: tại Thành phố Tuyên Quang; Thời gian 02 ngày/lớp (2 buổi/ngày)</t>
  </si>
  <si>
    <t>*</t>
  </si>
  <si>
    <t>Chi cho giảng viên</t>
  </si>
  <si>
    <t xml:space="preserve">Thù lao giảng viên chính </t>
  </si>
  <si>
    <t>Buổi</t>
  </si>
  <si>
    <t>Nghị quyết 11/2018/NQ-HĐND</t>
  </si>
  <si>
    <t>Thù lao trợ giảng</t>
  </si>
  <si>
    <t xml:space="preserve">Hỗ trợ tiền ăn cho giảng viên </t>
  </si>
  <si>
    <t>Nghị quyết 07/2017/NQ-HĐND</t>
  </si>
  <si>
    <t>Thuê phòng nghỉ</t>
  </si>
  <si>
    <t>Phòng</t>
  </si>
  <si>
    <t xml:space="preserve">Chi phí đi lại </t>
  </si>
  <si>
    <t>Lượt</t>
  </si>
  <si>
    <t>Cơ sở vật chất</t>
  </si>
  <si>
    <t>Chi thuê phòng thực hành</t>
  </si>
  <si>
    <t>Chi thuê máy trạm</t>
  </si>
  <si>
    <t>máy</t>
  </si>
  <si>
    <t>Cài đặt máy tính phục vụ khóa học</t>
  </si>
  <si>
    <t>Khóa</t>
  </si>
  <si>
    <t>Chi quản lý lớp học</t>
  </si>
  <si>
    <t>Tài liệu học tập</t>
  </si>
  <si>
    <t>Chi nước uống và ăn nhẹ giữa giờ cho học viên, giảng viên</t>
  </si>
  <si>
    <t>Chi tổ chức, quản lý lớp học, phục vụ khai giảng, bế giảng (ma ket, băng zôn,..)</t>
  </si>
  <si>
    <t>Cộng chi phí đào tạo 01 lớp:</t>
  </si>
  <si>
    <t>Đào tạo: Quản trị hệ thống
Số lượng: 10 người/1 lớp, Địa điểm: tại Thành phố Tuyên Quang; Thời gian 01 ngày/lớp (2 buổi/ngày)</t>
  </si>
  <si>
    <t>Tổng cộng(I+II)</t>
  </si>
  <si>
    <t>GIÁ TRỊ KIỂM THỬ</t>
  </si>
  <si>
    <t>Tính điểm trường hợp sử dụng (Use-case)</t>
  </si>
  <si>
    <t>Điểm Actor (UAW)</t>
  </si>
  <si>
    <t>Điểm Use case (UUCW)</t>
  </si>
  <si>
    <t>UUCP = AW +UCW</t>
  </si>
  <si>
    <t>TCF= 0,6+0,014*TTF</t>
  </si>
  <si>
    <t>Hệ số phức tạp về môi trường (ECF)</t>
  </si>
  <si>
    <t>ECF= 1,4+(-0,0362)*TEF</t>
  </si>
  <si>
    <t>AUCP =UUCP *TCF*ECF</t>
  </si>
  <si>
    <t>P (người/giờ/AUCP)</t>
  </si>
  <si>
    <t>E = AUCP x P</t>
  </si>
  <si>
    <t>H = người/giờ</t>
  </si>
  <si>
    <t>đồng</t>
  </si>
  <si>
    <t>Giá trị kiểm thử phần mềm (G)</t>
  </si>
  <si>
    <t>G = E*H</t>
  </si>
  <si>
    <t>(G+C) x 6 %</t>
  </si>
  <si>
    <t>Chi phí kiểm thử phần mềm</t>
  </si>
  <si>
    <t>Gkt</t>
  </si>
  <si>
    <t>TỔNG CỘNG LÀM TRÒN</t>
  </si>
  <si>
    <t>Đào tạo tập trung cho cán bộ
Thành phần tham gia gồm: 6 cán bộ quản trị hệ thống và 26 cán bộ quản trị
Thời gian đào tạo: 2 ngày
- Số lượng: 32 người/1 lớp, Địa điểm: Sở 4T; Thời gian 02 ngày/lớp (2 buổi/ngày)</t>
  </si>
  <si>
    <t>Đào tạo: Quản trị hệ thống
Số lượng: 6 người/1 lớp, Địa điểm: tại sở 4T; Thời gian 01 ngày/lớp (2 buổi/ngày)</t>
  </si>
  <si>
    <t>Tổng cộng</t>
  </si>
  <si>
    <t>Hỏi đáp kịch bản chức danh</t>
  </si>
  <si>
    <t>Người dùng thực hiện nhập nội dung câu hỏi kịch bản chức danh và gửi, hệ thống tìm kiếm phương án trả lời phù hợp.</t>
  </si>
  <si>
    <t>Người dùng chọn sao chép câu trả lời kịch bản chức danh, hệ thống thực hiện sao chép thông tin.</t>
  </si>
  <si>
    <t>Người dùng chọn đọc câu trả lời kịch bản chức danh, hệ thống thực hiện phát câu trả lời.</t>
  </si>
  <si>
    <t>Người dùng chọn xem chi tiết câu trả lời kịch bản chức danh, hệ thống xử lý, điều hướng hiển thị thông tin chi tiết kết quả.</t>
  </si>
  <si>
    <t>Đăng nhập hệ thống Trợ lý ảo</t>
  </si>
  <si>
    <t>Đăng xuất hệ thống Trợ lý ảo</t>
  </si>
  <si>
    <t>Đổi mật khẩu hệ thống Trợ lý ảo</t>
  </si>
  <si>
    <t>Quản trị quyền người dùng hệ thống Trợ lý ảo</t>
  </si>
  <si>
    <t>Quản trị nhóm quyền hệ thống Trợ lý ảo</t>
  </si>
  <si>
    <t>Quản trị người dùng hệ thống Trợ lý ảo</t>
  </si>
  <si>
    <t>Quản trị danh sách nhật ký hệ thống Trợ lý ảo</t>
  </si>
  <si>
    <t>Quản trị danh sách trợ lý ảo</t>
  </si>
  <si>
    <t>Use-case Đăng nhập hệ thống Trợ lý ảo</t>
  </si>
  <si>
    <t>Use-case Đăng xuất hệ thống Trợ lý ảo</t>
  </si>
  <si>
    <t>Use-case Đổi mật khẩu hệ thống Trợ lý ảo</t>
  </si>
  <si>
    <t>Use-case Quản trị quyền người dùng hệ thống Trợ lý ảo</t>
  </si>
  <si>
    <t>Use-case Quản trị nhóm quyền hệ thống Trợ lý ảo</t>
  </si>
  <si>
    <t>Use-case Quản trị người dùng hệ thống Trợ lý ảo</t>
  </si>
  <si>
    <t>Use-case Quản trị danh sách nhật ký hệ thống Trợ lý ảo</t>
  </si>
  <si>
    <t>Use-case Quản trị kiến thức</t>
  </si>
  <si>
    <t>Use-case Quản trị danh sách trợ lý ảo</t>
  </si>
  <si>
    <t xml:space="preserve">Use-case Chia sẻ quyền quản trị trợ lý ảo </t>
  </si>
  <si>
    <t>Use-case Sao chép trợ lý ảo</t>
  </si>
  <si>
    <t>Use-case Tìm kiếm trợ lý ảo</t>
  </si>
  <si>
    <t xml:space="preserve">Use-case Quản trị kịch bản cơ bản </t>
  </si>
  <si>
    <t>Use-case Quản trị câu kích hoạt kịch bản cơ bản</t>
  </si>
  <si>
    <t>Use-case Quản trị các thông tin cần làm rõ kịch bản cơ bản</t>
  </si>
  <si>
    <t>Use-case Quản trị các kịch bản trả lời cơ bản</t>
  </si>
  <si>
    <t>Use-case Quản trị biểu đồ kịch bản cơ bản</t>
  </si>
  <si>
    <t>Use-case Quản trị kịch bản cơ bản dưới dạng mã</t>
  </si>
  <si>
    <t>Use-case Quản trị kịch bản nâng cao</t>
  </si>
  <si>
    <t>Use-case Quản trị câu kích hoạt kịch bản nâng cao</t>
  </si>
  <si>
    <t>Use-case Quản trị các thông tin cần làm rõ kịch bản nâng cao</t>
  </si>
  <si>
    <t xml:space="preserve">Use-case Tạo bản sao từ kịch bản đã có </t>
  </si>
  <si>
    <t>Use-case Quản trị nhóm liên kết ý</t>
  </si>
  <si>
    <t>Use-case Quản trị câu trả lời mẫu</t>
  </si>
  <si>
    <t>Use-case Quản trị Nhóm thực thể chuyên ngành</t>
  </si>
  <si>
    <t>Use-case Quản trị Thực thể chung</t>
  </si>
  <si>
    <t>Use-case Quản trị Thực thể chuyên ngành</t>
  </si>
  <si>
    <t>Use-case Quản trị thuộc tính thực thể</t>
  </si>
  <si>
    <t>Use-case Quản trị từ điển từ (Word)</t>
  </si>
  <si>
    <t>Use-case Quản trị nhóm từ (Word group)</t>
  </si>
  <si>
    <t>Use-case Quản trị Mẫu câu hỏi (Pattern)</t>
  </si>
  <si>
    <t>Use-case Kiểm thử Mẫu câu hỏi (Pattern)</t>
  </si>
  <si>
    <t>Use-case Sao chép Mẫu câu hỏi (Pattern)</t>
  </si>
  <si>
    <t>Use-case Quản trị mẫu câu hỏi tự động (Pattern Automatic)</t>
  </si>
  <si>
    <t xml:space="preserve">Use-case Quản trị kiểm thử câu hỏi </t>
  </si>
  <si>
    <t>Use-case Kiểm thử theo câu hỏi</t>
  </si>
  <si>
    <t xml:space="preserve">Use-case Kiểm thử theo bộ câu hỏi </t>
  </si>
  <si>
    <t>Use-case Kiểm thử hội thoại</t>
  </si>
  <si>
    <t>xx</t>
  </si>
  <si>
    <t>Quản trị Trợ lý ảo</t>
  </si>
  <si>
    <t>Quản trị Trợ lý ảo nhập tên đăng nhập và mật khẩu. Hệ thống quản trị trợ lý ảo kiểm tra tính hợp lệ/không hợp lệ của tài khoản người dùng và hiển thị màn hình trang chủ nếu thông tin hợp lệ.</t>
  </si>
  <si>
    <t>Quản trị Trợ lý ảo nhập thông tin đăng nhập sai quá số lần cho phép, hệ thống quản trị trợ lý ảo cảnh báo đã đăng nhập quá số lần cho phép và yêu cầu người dùng nhập mã capcha để đăng nhập tiếp. Hệ thống quản trị trợ lý ảo kiểm tra tính hợp lệ/không hợp lệ thông tin và hiển thị màn hình trang chủ nếu thông tin hợp lệ.</t>
  </si>
  <si>
    <t>Quản trị Trợ lý ảo thực hiện đăng xuất hệ thống quản trị trợ lý ảo. Hệ thống quản trị trợ lý ảo tiếp nhận, xử lý yêu cầu</t>
  </si>
  <si>
    <t>Quản trị Trợ lý ảo thực hiện xác nhận đăng xuất hệ thống quản trị trợ lý ảo. Hệ thống quản trị trợ lý ảo thực hiện thoát khỏi phiên làm việc và hiển thị màn hình đăng nhập.</t>
  </si>
  <si>
    <t>Quản trị Trợ lý ảo thực hiện nhập thông tin mật khẩu cũ và mật khẩu mới và nhấn Lưu. Hệ thống quản trị trợ lý ảo tiếp nhận thông tin, xử lý yêu cầu</t>
  </si>
  <si>
    <t>Quản trị Trợ lý ảo xác nhận đổi mật khẩu, hệ thống quản trị trợ lý ảo xử lý, nếu hợp lệ thông báo đổi mật khẩu thành công và lưu dữ liệu, nếu không hợp lệ thông báo lỗi cụ thể.</t>
  </si>
  <si>
    <t>Quản trị Trợ lý ảo tạo mới quyền người dùng, hệ thống xử lý, nếu hợp lệ thông báo tạo mới quyền người dùng thành công và lưu dữ liệu, nếu không hợp lệ thông báo lỗi cụ thể.</t>
  </si>
  <si>
    <t>Quản trị Trợ lý ảo thực hiện chỉnh sửa quyền người dùng, hệ thống xử lý, nếu hợp lệ trả về thông báo chỉnh sửa quyền người dùng thành công và lưu dữ liệu, nếu không hợp lệ trả về lỗi cụ thể.</t>
  </si>
  <si>
    <t>Quản trị Trợ lý ảo thực hiện xóa quyền người dùng, hệ thống xử lý, nếu hợp lệ thông báo xóa quyền người dùng thành công và lưu dữ liệu, nếu không hợp lệ thông báo lỗi cụ thể.</t>
  </si>
  <si>
    <t>Quản trị Trợ lý ảo thực hiện xem chi tiết quyền người dùng, hệ thống xử lý, điều hướng thông tin quyền người dùng ra màn hình</t>
  </si>
  <si>
    <t>Quản trị Trợ lý ảo thực hiện tìm kiếm quyền người dùng, hệ thống tìm kiếm thông tin trong cơ sở dữ liệu, và hiển thị thông tin theo tiêu chí tìm kiếm ra màn hình.</t>
  </si>
  <si>
    <t>Quản trị Trợ lý ảo tạo mới nhóm quyền, hệ thống xử lý, nếu hợp lệ thông báo tạo mới nhóm quyền thành công và lưu dữ liệu, nếu không hợp lệ thông báo lỗi cụ thể.</t>
  </si>
  <si>
    <t>Quản trị Trợ lý ảo thực hiện chỉnh sửa nhóm quyền, hệ thống xử lý, nếu hợp lệ trả về thông báo chỉnh sửa nhóm quyền thành công và lưu dữ liệu, nếu không hợp lệ trả về lỗi cụ thể.</t>
  </si>
  <si>
    <t>Quản trị Trợ lý ảo thực hiện xóa nhóm quyền, hệ thống xử lý, nếu hợp lệ thông báo xóa nhóm quyền thành công và lưu dữ liệu, nếu không hợp lệ thông báo lỗi cụ thể.</t>
  </si>
  <si>
    <t>Quản trị Trợ lý ảo thực hiện xem chi tiết nhóm quyền, hệ thống xử lý, điều hướng thông tin nhóm quyền ra màn hình</t>
  </si>
  <si>
    <t>Quản trị Trợ lý ảo thực hiện tìm kiếm nhóm quyền, hệ thống tìm kiếm thông tin trong cơ sở dữ liệu, và hiển thị thông tin theo tiêu chí tìm kiếm ra màn hình.</t>
  </si>
  <si>
    <t>Quản trị Trợ lý ảo tạo mới người dùng, hệ thống xử lý, nếu hợp lệ thông báo tạo mới người dùng thành công và lưu dữ liệu, nếu không hợp lệ thông báo lỗi cụ thể.</t>
  </si>
  <si>
    <t>Quản trị Trợ lý ảo thực hiện chỉnh sửa thông tin người dùng, hệ thống xử lý, nếu hợp lệ trả về thông báo chỉnh sửa quyền người dùng thành công và lưu dữ liệu, nếu không hợp lệ trả về lỗi cụ thể.</t>
  </si>
  <si>
    <t>Quản trị Trợ lý ảo thực hiện xóa người dùng, hệ thống xử lý, nếu hợp lệ thông báo xóa người dùng thành công và lưu dữ liệu, nếu không hợp lệ thông báo lỗi cụ thể.</t>
  </si>
  <si>
    <t>Quản trị Trợ lý ảo thực hiện xem chi tiết thông tin người dùng, hệ thống xử lý, điều hướng thông tin người dùng ra màn hình</t>
  </si>
  <si>
    <t>Quản trị Trợ lý ảo thực hiện tìm kiếm người dùng, hệ thống tìm kiếm thông tin trong cơ sở dữ liệu, và hiển thị thông tin theo tiêu chí tìm kiếm ra màn hình.</t>
  </si>
  <si>
    <t>Quản trị Trợ lý ảo đổi mật khẩu tài khoản người dùng, hệ thống xử lý, nếu hợp lệ thông báo đổi mật khẩu người dùng thành công và lưu dữ liệu, nếu không hợp lệ thông báo lỗi cụ thể.</t>
  </si>
  <si>
    <t>Quản trị Trợ lý ảo thực hiện xem danh sách nhật ký hệ thống, hệ thống xử lý, điều hướng thông tin người dùng ra màn hình</t>
  </si>
  <si>
    <t>Quản trị Trợ lý ảo thực hiện tìm kiếm nhật ký, hệ thống tìm kiếm thông tin trong cơ sở dữ liệu, và hiển thị thông tin theo tiêu chí tìm kiếm ra màn hình.</t>
  </si>
  <si>
    <t>Quản trị Trợ lý ảo thực hiện xuất file báo cáo danh sách nhật ký, hệ thống xử lý, nếu hợp lệ thông báo xuất file báo cáo thành công, nếu không hợp lệ thông báo lỗi cụ thể.</t>
  </si>
  <si>
    <t>Quản trị Trợ lý ảo thêm mới kiến thức, hệ thống xử lý, nếu hợp lệ thông báo thêm kiến thức thành công và lưu dữ liệu, nếu không hợp lệ thông báo lỗi cụ thể</t>
  </si>
  <si>
    <t xml:space="preserve">Quản trị Trợ lý ảo thực hiện xem chi tiết kiến thức, hệ thống xử lý, điều hướng thông tin kiến thức ra màn hình </t>
  </si>
  <si>
    <t>Quản trị Trợ lý ảo thực hiện cập nhật kiến thức, hệ thống xử lý, nếu hợp lệ thông báo cập nhật kiến thức thành công và lưu dữ liệu, nếu không hợp lệ thông báo lỗi cụ thể.</t>
  </si>
  <si>
    <t>Quản trị Trợ lý ảo thực hiện xóa kiến thức, hệ thống xử lý, nếu hợp lệ thông báo xóa kiến thức thành công và lưu dữ liệu, nếu không hợp lệ thông báo lỗi cụ thể.</t>
  </si>
  <si>
    <t>Quản trị Trợ lý ảo thực hiện sắp xếp danh sách kiến thức, hệ thống kiểm tra, hiển thị thông tin như tiêu chí sắp xếp ra màn hình..</t>
  </si>
  <si>
    <t>Quản trị Trợ lý ảo thực hiện tìm kiếm kiến thức, hệ thống tìm kiếm thông tin trong cơ sở dữ liệu, và hiển thị thông tin theo tiêu chí tìm kiếm ra màn hình.</t>
  </si>
  <si>
    <t>Quản trị Trợ lý ảo thực hiện thêm mới Bot, hệ thống xử lý, nếu hợp lệ thông báo thêm mới Bot thành công và lưu dữ liệu, nếu không hợp lệ thông báo lỗi cụ thể.</t>
  </si>
  <si>
    <t>Quản trị Trợ lý ảo thực hiện cập nhật Bot, hệ thống xử lý, nếu hợp lệ thông báo cập nhật Bot thành công và lưu dữ liệu, nếu không hợp lệ thông báo lỗi cụ thể.</t>
  </si>
  <si>
    <t>Quản trị Trợ lý ảo thực hiện xóa Bot, hệ thống xử lý, nếu hợp lệ thông báo xóa Bot thành công và lưu dữ liệu, nếu không hợp lệ thông báo lỗi cụ thể.</t>
  </si>
  <si>
    <t>Quản trị Trợ lý ảo thực hiện xem chi tiết Bot, hệ thống xử lý, điều hướng thông tin Bot ra màn hình</t>
  </si>
  <si>
    <t>Quản trị Trợ lý ảo thực hiện tìm kiếm Bot, hệ thống tìm kiếm thông tin trong cơ sở dữ liệu, và hiển thị thông tin theo tiêu chí tìm kiếm ra màn hình.</t>
  </si>
  <si>
    <t xml:space="preserve">Quản trị Trợ lý ảo thực hiện huấn luyện bot, hệ thống thực hiện huấn luyện bot và trả về thông báo thành công hoặc thất bại nếu có lỗi xảy ra </t>
  </si>
  <si>
    <t>Quản trị Trợ lý ảo thực hiện thêm mới quyền và nhóm quyền truy cập, hệ thống xử lý và lưu dữ liệu, nếu hợp lệ thông báo chia sẻ Bot thành công, nếu không hợp lệ thông báo lỗi cụ thể.</t>
  </si>
  <si>
    <t>Quản trị Trợ lý ảo thực hiện cập nhật thông tin chia sẻ trợ lý ảo, hệ thống thực xử lý, nếu hợp lệ thông báo cập nhật chia sẻ quyền quản trị Bot thành công và lưu dữ liệu, nếu không hợp lệ thông báo lỗi cụ thể,.</t>
  </si>
  <si>
    <t>Quản trị Trợ lý ảo thực hiện xóa quyền quản trị trợ lý ảo, hệ thống xử lý nếu thành công thì thông báo xóa quyền quản trị Bot thành công, nếu không hợp lệ thông báo lỗi cụ thể.</t>
  </si>
  <si>
    <t>Quản trị Trợ lý ảo thực hiện xem chi tiết quyền quản trị Bot, hệ thống xử lý, điều hưóng thông tin quyền quản trị Bot ra màn hình</t>
  </si>
  <si>
    <t>Quản trị Trợ lý ảo thực hiện sao chép Bot, hệ thống xử lý và điều hướng thông tin Bot đã sao chép ra màn hình.</t>
  </si>
  <si>
    <t>Quản trị Trợ lý ảo thực hiện cập nhật thông tin Bot bản sao chép, hệ thống xử lý, nếu dữ liệu hợp lệ trả về thông báo cập nhật thông tin thành công, nếu không hợp lệ thông báo lỗi cụ thể.</t>
  </si>
  <si>
    <t>Quản trị Trợ lý ảo thực hiện tìm kiếm, hệ thống hiện thị danh sách các Bot phù hợp với điều kiện tìm kiếm</t>
  </si>
  <si>
    <t>Quản trị Trợ lý ảo chọn trợ lý ảo muốn cấu hình, hệ thống tải thông tin liên quan tới cấu hình trợ lý ảo bao gồm : Kịch bản, Từ khóa,…</t>
  </si>
  <si>
    <t>Quản trị Trợ lý ảo thực hiện thêm mới kịch bản cơ bản, hệ thống xử lý, nếu hợp lệ thông báo thêm mới kịch bản cơ bản thành công và lưu dữ liệu, nếu không hợp lệ thông báo lỗi cụ thể.</t>
  </si>
  <si>
    <t>Quản trị Trợ lý ảo thực hiện tạo mới/chỉnh sửa node kịch bản cơ bản, hệ thống xử lý, nếu hợp lệ thông báo tạo mới/chỉnh sửa node kịch bản cơ bản thành công và lưu dữ liệu, nếu không hợp lệ thông báo lỗi cụ thể.</t>
  </si>
  <si>
    <t>Quản trị Trợ lý ảo thực hiện thiết lập kịch bản cơ bản, hệ thống xử lý, nếu hợp lệ thông báo thiết lập kịch bản cơ bản thành công và lưu dữ liệu, nếu không hợp lệ thông báo lỗi cụ thể.</t>
  </si>
  <si>
    <t>Quản trị Trợ lý ảo thực hiện import kịch bản cơ bản từ file JSON, hệ thống xử lý, nếu hợp lệ thông báo import kịch bản cơ bản từ file JSON thành công và lưu dữ liệu, nếu không hợp lệ thông báo lỗi cụ thể.</t>
  </si>
  <si>
    <t>Quản trị Trợ lý ảo thực hiện nhập dữ liệu kịch bản đơn giản, hệ thống xử lý, nếu hợp lệ thông báo chuẩn bị kịch bản đơn giản thành công và lưu dữ liệu kịch bản đơn giản, nếu không hợp lệ thông báo lỗi cụ thể.</t>
  </si>
  <si>
    <t>Quản trị Trợ lý ảo thực hiện thay đổi trạng thái kịch bản cơ bản, hệ thống xử lý, nếu hợp lệ thông báo thay đổi trạng thái kịch bản cơ bản thành công và lưu dữ liệu, nếu không hợp lệ thông báo lỗi cụ thể.</t>
  </si>
  <si>
    <t>Quản trị Trợ lý ảo thực hiện xem danh sách kịch bản cơ bản và tìm kiếm, hệ thống tìm kiếm thông tin trong cơ sở dữ liệu, và hiển thị thông tin theo tiêu chí tìm kiếm ra màn hình.</t>
  </si>
  <si>
    <t>Quản trị Trợ lý ảo thực hiện xóa kịch bản cơ bản, hệ thống xử lý, nếu hợp lệ thông báo xóa kịch bản cơ bản thành công và lưu dữ liệu, nếu không hợp lệ thông báo lỗi cụ thể.</t>
  </si>
  <si>
    <t>Quản trị Trợ lý ảo thực hiện xem chi tiết kịch bản cơ bản, hệ thống xử lý, điều hướng thông tin kịch bản cơ bản ra màn hình</t>
  </si>
  <si>
    <t>Quản trị Trợ lý ảo thực hiện thêm mới câu kích hoạt cơ bản, hệ thống xử lý, nếu hợp lệ thông báo thêm mới câu kích hoạt kịch bản cơ bản thành công và lưu dữ liệu, nếu không hợp lệ thông báo lỗi cụ thể.</t>
  </si>
  <si>
    <t>Quản trị Trợ lý ảo thực hiện chỉnh sửa câu kích hoạt kịch bản cơ bản, hệ thống xử lý, nếu hợp lệ thông báo chỉnh sửa câu kích hoạt kịch bản cơ bản thành công và lưu dữ liệu, nếu không hợp lệ thông báo lỗi cụ thể.</t>
  </si>
  <si>
    <t>Quản trị Trợ lý ảo thực hiện xóa câu kích hoạt cơ bản, hệ thống xử lý, nếu hợp lệ thông báo xóa câu kích hoạt kịch bản cơ bản thành công và lưu dữ liệu, nếu không hợp lệ thông báo lỗi cụ thể.</t>
  </si>
  <si>
    <t>Quản trị Trợ lý ảo thực hiện nhập file danh sách câu kích hoạt cơ bản, hệ thống xử lý, nếu hợp lệ thông báo nhập file câu kích hoạt kịch bản cơ bản thành công và lưu dữ liệu, nếu không hợp lệ thông báo lỗi cụ thể.</t>
  </si>
  <si>
    <t>Quản trị Trợ lý ảo thực hiện xuất file câu kích hoạt cơ bản, hệ thống xử lý, nếu hợp lệ thông báo xuất file câu kích hoạt kịch bản cơ bản thành công, nếu không hợp lệ thông báo lỗi cụ thể.</t>
  </si>
  <si>
    <t>Quản trị Trợ lý ảo thực hiện thêm mới thông tin cần làm rõ kịch bản cơ bản, hệ thống xử lý, nếu hợp lệ thông báo thêm mới thông tin cần làm rõ kịch bản cơ bản thành công và lưu dữ liệu, nếu không hợp lệ thông báo lỗi cụ thể.</t>
  </si>
  <si>
    <t>Quản trị Trợ lý ảo thực hiện chỉnh sửa thông tin cần làm rõ kịch bản cơ bản, hệ thống xử lý, nếu hợp lệ thông báo chỉnh sửa thông tin cần làm rõ kịch bản cơ bản và lưu dữ liệu, nếu không hợp lệ thông báo lỗi cụ thể.</t>
  </si>
  <si>
    <t>Quản trị Trợ lý ảo thực hiện xóa thông tin cần làm rõ kịch bản cơ bản, hệ thống xử lý, nếu hợp lệ thông báo xóa thông tin cần làm rõ kịch bản cơ bản thành công và lưu dữ liệu, nếu không hợp lệ thông báo lỗi cụ thể.</t>
  </si>
  <si>
    <t>Quản trị Trợ lý ảo thực hiện kéo thả danh sách thông tin cần làm rõ kịch bản cơ bản, hệ thống xử lý lưu thứ tự sắp xếp các thông tin cần làm rõ.</t>
  </si>
  <si>
    <t>Quản trị Trợ lý ảo thực hiện thêm mới kịch bản trả lời cơ bản, hệ thống xử lý, nếu hợp lệ thông báo thêm mới kịch bản trả lời cơ bản thành công và lưu dữ liệu, nếu không hợp lệ thông báo lỗi cụ thể.</t>
  </si>
  <si>
    <t>Quản trị Trợ lý ảo thực hiện chỉnh sửa kịch bản trả lời cơ bản, hệ thống xử lý, nếu hợp lệ thông báo chỉnh sửa kịch bản trả lời cơ bản và lưu dữ liệu, nếu không hợp lệ thông báo lỗi cụ thể.</t>
  </si>
  <si>
    <t>Quản trị Trợ lý ảo thực hiện xóa kịch bản trả lời cơ bản, hệ thống xử lý, nếu hợp lệ thông báo xóa kịch bản trả lời cơ bản thành công và lưu dữ liệu, nếu không hợp lệ thông báo lỗi cụ thể.</t>
  </si>
  <si>
    <t>Quản trị Trợ lý ảo thực hiện kéo thả danh sách kịch bản trả lời cơ bản, hệ thống xử lý lưu thứ tự sắp xếp các thông tin cần làm rõ.</t>
  </si>
  <si>
    <t>Quản trị Trợ lý ảo thực hiện xem biểu đồ kịch bản cơ bản, hệ thống xử lý, hiển thị biểu đồ kịch bản cơ bản.</t>
  </si>
  <si>
    <t>Quản trị Trợ lý ảo thực hiện chỉnh sửa nút biểu đồ kịch bản cơ bản, hệ thống xử lý, nếu hợp lệ thông báo chỉnh sửa nút biểu đồ kịch bản cơ bản thành công và lưu dữ liệu, nếu không hợp lệ thông báo lỗi cụ thể.</t>
  </si>
  <si>
    <t>Quản trị Trợ lý ảo thực hiện thêm thông tin kịch bản cơ bản, hệ thống xử lý, nếu hợp lệ hiển thị thêm nút thông tin, nếu không hợp lệ thông báo lỗi cụ thể.</t>
  </si>
  <si>
    <t>Quản trị Trợ lý ảo thực hiện kéo thả chỉnh sửa thứ tự các nút trên biểu đồ kịch bản cơ bản, hệ thống xử lý và hiển thị trên màn hình.</t>
  </si>
  <si>
    <t>Quản trị Trợ lý ảo thực hiện xem chi tiết kịch bản cơ bản dưới dạng mã, hệ thống xử lý điều hướng thông tin kịch bản cơ bản dạng mã ra màn hình.</t>
  </si>
  <si>
    <t>Quản trị Trợ lý ảo thực hiện xem chi tiết sơ đồ cây kịch bản dưới dạng mã, hệ thống xử lý điều hướng thông tin kịch bản cơ bản dưới dạng cây ra màn hình.</t>
  </si>
  <si>
    <t>Quản trị Trợ lý ảo thực hiện chỉnh sửa kịch bản cơ bản dưới dạng mã, hệ thống xử lý, nếu hợp lệ thông báo chỉnh sửa kịch bản cơ bản thành công, nếu không hợp lệ thông báo lỗi cụ thể.</t>
  </si>
  <si>
    <t>Quản trị Trợ lý ảo thực hiện tìm kiếm kịch bản cơ bản dưới dạng mã, hệ thống tìm kiếm thông tin trong cơ sở dữ liệu, và hiển thị thông tin theo tiêu chí tìm kiếm ra màn hình.</t>
  </si>
  <si>
    <t>Quản trị Trợ lý ảo thực hiện thêm mới kịch bản nâng cao, hệ thống xử lý, nếu hợp lệ thông báo thêm mới kịch bản nâng cao thành công và lưu dữ liệu, nếu không hợp lệ thông báo lỗi cụ thể.</t>
  </si>
  <si>
    <t>Quản trị Trợ lý ảo thực hiện tạo mới/chỉnh sửa node kịch bản nâng cao, hệ thống xử lý, nếu hợp lệ thông báo tạo mới/chỉnh sửa node kịch bản nâng cao thành công và lưu dữ liệu, nếu không hợp lệ thông báo lỗi cụ thể.</t>
  </si>
  <si>
    <t>Quản trị Trợ lý ảo thực hiện thiết lập kịch bản nâng cao, hệ thống xử lý, nếu hợp lệ thông báo thiết lập kịch bản nâng cao thành công và lưu dữ liệu, nếu không hợp lệ thông báo lỗi cụ thể.</t>
  </si>
  <si>
    <t>Quản trị Trợ lý ảo thực hiện import kịch bản nâng cao từ file JSON, hệ thống xử lý, nếu hợp lệ thông báo import kịch bản nâng cao từ file JSON thành công và lưu dữ liệu, nếu không hợp lệ thông báo lỗi cụ thể.</t>
  </si>
  <si>
    <t>Quản trị Trợ lý ảo thực hiện nhập dữ liệu kịch bản nâng cao, hệ thống xử lý, nếu hợp lệ thông báo chuẩn bị dữ liệu thành công và lưu dữ liệu, nếu không hợp lệ thông báo lỗi cụ thể.</t>
  </si>
  <si>
    <t>Quản trị Trợ lý ảo thực hiện thay đổi trạng thái kịch bản nâng cao, hệ thống xử lý, nếu hợp lệ thông báo thay đổi trạng thái kịch bản nâng cao thành công và lưu dữ liệu, nếu không hợp lệ thông báo lỗi cụ thể.</t>
  </si>
  <si>
    <t>Quản trị Trợ lý ảo thực hiện xem danh sách kịch bản nâng cao và tìm kiếm, hệ thống tìm kiếm thông tin trong cơ sở dữ liệu, và hiển thị thông tin theo tiêu chí tìm kiếm ra màn hình.</t>
  </si>
  <si>
    <t>Quản trị Trợ lý ảo thực hiện xóa kịch bản nâng cao, hệ thống xử lý, nếu hợp lệ thông báo xóa kịch bản nâng cao thành công và lưu dữ liệu, nếu không hợp lệ thông báo lỗi cụ thể.</t>
  </si>
  <si>
    <t>Quản trị Trợ lý ảo thực hiện xem chi tiết kịch bản nâng cao, hệ thống xử lý, điều hướng thông tin kịch bản nâng cao ra màn hình</t>
  </si>
  <si>
    <t>Quản trị Trợ lý ảo thực hiện thêm mới câu kích hoạt nâng cao, hệ thống xử lý, nếu hợp lệ thông báo thêm mới câu kích hoạt kịch bản nâng cao thành công và lưu dữ liệu, nếu không hợp lệ thông báo lỗi cụ thể.</t>
  </si>
  <si>
    <t>Quản trị Trợ lý ảo thực hiện chỉnh sửa câu kích hoạt kịch bản nâng cao, hệ thống xử lý, nếu hợp lệ thông báo chỉnh sửa câu kích hoạt kịch bản nâng cao thành công và lưu dữ liệu, nếu không hợp lệ thông báo lỗi cụ thể.</t>
  </si>
  <si>
    <t>Quản trị Trợ lý ảo thực hiện xóa câu kích hoạt nâng cao, hệ thống xử lý, nếu hợp lệ thông báo xóa câu kích hoạt kịch bản nâng cao thành công và lưu dữ liệu, nếu không hợp lệ thông báo lỗi cụ thể.</t>
  </si>
  <si>
    <t>Quản trị Trợ lý ảo thực hiện nhập file danh sách câu kích hoạt nâng cao, hệ thống xử lý, nếu hợp lệ thông báo nhập file câu kích hoạt kịch bản nâng cao thành công và lưu dữ liệu, nếu không hợp lệ thông báo lỗi cụ thể.</t>
  </si>
  <si>
    <t>Quản trị Trợ lý ảo thực hiện xuất file câu kích hoạt nâng cao, hệ thống xử lý, nếu hợp lệ thông báo xuất file câu kích hoạt kịch bản nâng cao thành công, nếu không hợp lệ thông báo lỗi cụ thể.</t>
  </si>
  <si>
    <t>Quản trị Trợ lý ảo thực hiện thêm mới thông tin cần làm rõ kịch bản nâng cao, hệ thống xử lý, nếu hợp lệ thông báo thêm mới thông tin cần làm rõ kịch bản nâng cao thành công và lưu dữ liệu, nếu không hợp lệ thông báo lỗi cụ thể.</t>
  </si>
  <si>
    <t>Quản trị Trợ lý ảo thực hiện chỉnh sửa thông tin cần làm rõ kịch bản nâng cao, hệ thống xử lý, nếu hợp lệ thông báo chỉnh sửa thông tin cần làm rõ kịch bản nâng cao và lưu dữ liệu, nếu không hợp lệ thông báo lỗi cụ thể.</t>
  </si>
  <si>
    <t>Quản trị Trợ lý ảo thực hiện xóa thông tin cần làm rõ kịch bản nâng cao, hệ thống xử lý, nếu hợp lệ thông báo xóa thông tin cần làm rõ kịch bản nâng cao thành công và lưu dữ liệu, nếu không hợp lệ thông báo lỗi cụ thể.</t>
  </si>
  <si>
    <t>Quản trị Trợ lý ảo thực hiện kéo thả danh sách thông tin cần làm rõ kịch bản nâng cao, hệ thống xử lý lưu thứ tự sắp xếp các thông tin cần làm rõ.</t>
  </si>
  <si>
    <t>Quản trị Trợ lý ảo thực hiện thêm mới kịch bản trả lời nâng cao, hệ thống xử lý, nếu hợp lệ thông báo thêm mới kịch bản trả lời nâng cao thành công và lưu dữ liệu, nếu không hợp lệ thông báo lỗi cụ thể.</t>
  </si>
  <si>
    <t>Quản trị Trợ lý ảo thực hiện chỉnh sửa kịch bản trả lời nâng cao, hệ thống xử lý, nếu hợp lệ thông báo chỉnh sửa kịch bản trả lời nâng cao và lưu dữ liệu, nếu không hợp lệ thông báo lỗi cụ thể.</t>
  </si>
  <si>
    <t>Quản trị Trợ lý ảo thực hiện xóa kịch bản trả lời nâng cao, hệ thống xử lý, nếu hợp lệ thông báo xóa kịch bản trả lời nâng cao thành công và lưu dữ liệu, nếu không hợp lệ thông báo lỗi cụ thể.</t>
  </si>
  <si>
    <t>Quản trị Trợ lý ảo thực hiện kéo thả danh sách kịch bản trả lời nâng cao, hệ thống xử lý lưu thứ tự sắp xếp các thông tin cần làm rõ.</t>
  </si>
  <si>
    <t>Quản trị Trợ lý ảo thực hiện xem biểu đồ kịch bản nâng cao, hệ thống xử lý, hiển thị biểu đồ kịch bản nâng cao.</t>
  </si>
  <si>
    <t>Quản trị Trợ lý ảo thực hiện chỉnh sửa thông tin nút biểu đồ kịch bản nâng cao, hệ thống xử lý, nếu hợp lệ thông báo chỉnh sửa nút biểu đồ kịch bản nâng cao thành công và lưu dữ liệu, nếu không hợp lệ thông báo lỗi cụ thể.</t>
  </si>
  <si>
    <t>Quản trị Trợ lý ảo thực hiện thêm thông tin kịch bản nâng cao, hệ thống xử lý, nếu hợp lệ hiển thị thêm nút thông tin, nếu không hợp lệ thông báo lỗi cụ thể.</t>
  </si>
  <si>
    <t>Quản trị Trợ lý ảo thực hiện kéo thả chỉnh sửa thứ tự các nút trên biểu đồ kịch bản nâng cao, hệ thống xử lý và hiển thị trên màn hình.</t>
  </si>
  <si>
    <t>Quản trị Trợ lý ảo thực hiện xem chi tiết kịch bản nâng cao dưới dạng mã, hệ thống xử lý điều hướng thông tin kịch bản nâng cao dạng mã ra màn hình.</t>
  </si>
  <si>
    <t>Quản trị Trợ lý ảo thực hiện xem chi tiết sơ đồ cây kịch bản nâng cao dưới dạng mã, hệ thống xử lý điều hướng thông tin kịch bản nâng cao dưới dạng cây ra màn hình.</t>
  </si>
  <si>
    <t>Quản trị Trợ lý ảo thực hiện chỉnh sửa kịch bản nâng cao dưới dạng mã, hệ thống xử lý, nếu hợp lệ thông báo chỉnh sửa kịch bản nâng cao thành công, nếu không hợp lệ thông báo lỗi cụ thể.</t>
  </si>
  <si>
    <t>Quản trị Trợ lý ảo thực hiện tìm kiếm kịch bản nâng cao dưới dạng mã, hệ thống tìm kiếm thông tin trong cơ sở dữ liệu, và hiển thị thông tin theo tiêu chí tìm kiếm ra màn hình.</t>
  </si>
  <si>
    <t>Quản trị Trợ lý ảo thực hiện sao chép kịch bản đã có, hệ thống xử lý và điều hướng thông tin kịch bản đã sao chép ra màn hình.</t>
  </si>
  <si>
    <t>Quản trị Trợ lý ảo thực hiện cập nhật thông tin kịch bản sao chép, hệ thống xử lý, nếu dữ liệu hợp lệ trả về thông báo cập nhật thông tin thành công, nếu không hợp lệ thông báo lỗi cụ thể.</t>
  </si>
  <si>
    <t>Quản trị Trợ lý ảo tạo mới nhóm liên kết ý, hệ thống xử lý, nếu hợp lệ thông báo thêm nhóm liên kết ý thành công và lưu dữ liệu, nếu không hợp lệ thông báo lỗi cụ thể</t>
  </si>
  <si>
    <t xml:space="preserve">Quản trị Trợ lý ảo thực hiện xem chi tiết nhóm liên kết ý, hệ thống xử lý, điều hướng thông tin nhóm liên kết ý ra màn hình </t>
  </si>
  <si>
    <t>Quản trị Trợ lý ảo thực hiện cập nhật nhóm liên kết ý, hệ thống xử lý, nếu hợp lệ thông báo cập nhật nhóm liên kết ý thành công và lưu dữ liệu, nếu không hợp lệ thông báo lỗi cụ thể.</t>
  </si>
  <si>
    <t>Quản trị Trợ lý ảo thực hiện xóa nhóm liên kết ý, hệ thống xử lý, nếu hợp lệ thông báo xóa nhóm liên kết ý thành công và lưu dữ liệu, nếu không hợp lệ thông báo lỗi cụ thể.</t>
  </si>
  <si>
    <t>Quản trị Trợ lý ảo thêm mới câu trả lời mẫu, hệ thống xử lý, nếu hợp lệ thông báo thêm câu trả lời mẫu thành công và lưu dữ liệu, nếu không hợp lệ thông báo lỗi cụ thể</t>
  </si>
  <si>
    <t xml:space="preserve">Quản trị Trợ lý ảo thực hiện xem chi tiết câu trả lời mẫu, hệ thống xử lý, điều hướng thông tin câu trả lời mẫu ra màn hình </t>
  </si>
  <si>
    <t>Quản trị Trợ lý ảo thực hiện cập nhật câu trả lời mẫu, hệ thống xử lý, nếu hợp lệ thông báo cập nhật câu trả lời mẫu thành công và lưu dữ liệu, nếu không hợp lệ thông báo lỗi cụ thể.</t>
  </si>
  <si>
    <t>Quản trị Trợ lý ảo thực hiện xóa câu trả lời mẫu, hệ thống xử lý, nếu hợp lệ thông báo xóa câu trả lời mẫu thành công và lưu dữ liệu, nếu không hợp lệ thông báo lỗi cụ thể.</t>
  </si>
  <si>
    <t>Quản trị Trợ lý ảo thực hiện sắp xếp danh sách câu trả lời mẫu, hệ thống kiểm tra, hiển thị thông tin như tiêu chí sắp xếp ra màn hình..</t>
  </si>
  <si>
    <t>Quản trị Trợ lý ảo thực hiện tìm kiếm câu trả lời mẫu, hệ thống tìm kiếm thông tin trong cơ sở dữ liệu, và hiển thị thông tin theo tiêu chí tìm kiếm ra màn hình.</t>
  </si>
  <si>
    <t>Quản trị Trợ lý ảo thực hiện import câu trả lời mẫu, hệ thống xử lý, nếu hợp lệ thông báo import câu trả lời mẫu thành công và lưu dữ liệu, nếu không hợp lệ thông báo lỗi cụ thể.</t>
  </si>
  <si>
    <t>Quản trị Trợ lý ảo thực hiện export danh sách câu trả lời mẫu ra file excel, hệ thống xử lý, nếu hợp lệ thông báo export danh sách câu trả lời mẫu ra file excel thành công và lưu dữ liệu, nếu không hợp lệ thông báo lỗi cụ thể.</t>
  </si>
  <si>
    <t>Quản trị Trợ lý ảo thực hiện thêm mới nhóm thực thể, hệ thống xử lý, nếu hợp lệ thông báo thêm mới nhóm thực thể thành công và lưu dữ liệu, nếu không hợp lệ thông báo lỗi cụ thể.</t>
  </si>
  <si>
    <t>Quản trị Trợ lý ảo thực hiện cập nhật nhóm thực thể, hệ thống xử lý, nếu hợp lệ thông báo cập nhật nhóm thực thể thành công và lưu dữ liệu, nếu không hợp lệ thông báo lỗi cụ thể.</t>
  </si>
  <si>
    <t>Quản trị Trợ lý ảo thực hiện xóa nhóm thực thể, hệ thống xử lý, nếu hợp lệ thông báo xóa nhóm thực thể thành công và lưu dữ liệu, nếu không hợp lệ thông báo lỗi cụ thể.</t>
  </si>
  <si>
    <t>Quản trị Trợ lý ảo thực hiện xem chi tiết nhóm thực thể, hệ thống xử lý, điều hướng thông tin nhóm thực thể ra màn hình</t>
  </si>
  <si>
    <t>Quản trị Trợ lý ảo thực hiện tìm kiếm nhóm thực thể, hệ thống tìm kiếm thông tin trong cơ sở dữ liệu, và hiển thị thông tin theo tiêu chí tìm kiếm ra màn hình.</t>
  </si>
  <si>
    <t>Quản trị Trợ lý ảo thực hiện thêm mới biểu thức chính quy của nhóm thực thể, hệ thống xử lý, nếu hợp lệ thông báo thêm mới biểu thức chính quy thành công và lưu dữ liệu, nếu không hợp lệ thông báo lỗi cụ thể.</t>
  </si>
  <si>
    <t>Quản trị Trợ lý ảo thực hiện cập nhật biểu thức chính quy của nhóm thực thể, hệ thống xử lý, nếu hợp lệ thông báo cập nhật biểu thức chính quy thành công và lưu dữ liệu, nếu không hợp lệ thông báo lỗi cụ thể.</t>
  </si>
  <si>
    <t>Quản trị Trợ lý ảo thực hiện xóa biểu thức chính quy của nhóm thực thể, hệ thống xử lý, nếu hợp lệ thông báo xóa biểu thức chính quy thành công và lưu dữ liệu, nếu không hợp lệ thông báo lỗi cụ thể.</t>
  </si>
  <si>
    <t>Quản trị Trợ lý ảo thực hiện thêm thực thể hệ thống, hệ thống xử lý, nếu hợp lệ thông báo thêm thực thể hệ thống thành công và lưu dữ liệu, nếu không hợp lệ thông báo lỗi cụ thể.</t>
  </si>
  <si>
    <t>Quản trị Trợ lý ảo thực hiện cập nhật thực thể hệ thống, hệ thống xử lý, nếu hợp lệ thông báo cập nhật thực thể hệ thống thành công và lưu dữ liệu, nếu không hợp lệ thông báo lỗi cụ thể.</t>
  </si>
  <si>
    <t>Quản trị Trợ lý ảo thực hiện xóa thực thể hệ thống, hệ thống xử lý, nếu hợp lệ thông báo xóa thực thể hệ thống thành công và lưu dữ liệu, nếu không hợp lệ thông báo lỗi cụ thể.</t>
  </si>
  <si>
    <t>Quản trị Trợ lý ảo thực hiện xem chi tiết thực thể hệ thống, hệ thống xử lý, điều hướng thông tin thực thể hệ thống ra màn hình</t>
  </si>
  <si>
    <t>Quản trị Trợ lý ảo thực hiện tìm kiếm thực thể hệ thống, hệ thống tìm kiếm thông tin trong cơ sở dữ liệu, và hiển thị thông tin theo tiêu chí tìm kiếm ra màn hình.</t>
  </si>
  <si>
    <t>Quản trị Trợ lý ảo thực hiện thêm thực thể, hệ thống xử lý, nếu hợp lệ thông báo thêm thực thể thành công và lưu dữ liệu, nếu không hợp lệ thông báo lỗi cụ thể.</t>
  </si>
  <si>
    <t>Quản trị Trợ lý ảo thực hiện cập nhật thực thể, hệ thống xử lý, nếu hợp lệ thông báo cập nhật thực thể thành công và lưu dữ liệu, nếu không hợp lệ thông báo lỗi cụ thể.</t>
  </si>
  <si>
    <t>Quản trị Trợ lý ảo thực hiện xóa thực thể, hệ thống xử lý, nếu hợp lệ thông báo xóa thực thể thành công và lưu dữ liệu, nếu không hợp lệ thông báo lỗi cụ thể.</t>
  </si>
  <si>
    <t>Quản trị Trợ lý ảo thực hiện xem chi tiết thực thể, hệ thống xử lý, điều hướng thông tin thực thể ra màn hình</t>
  </si>
  <si>
    <t>Quản trị Trợ lý ảo thực hiện tìm kiếm thực thể, hệ thống tìm kiếm thông tin trong cơ sở dữ liệu, và hiển thị thông tin theo tiêu chí tìm kiếm ra màn hình.</t>
  </si>
  <si>
    <t xml:space="preserve">Quản trị Trợ lý ảo thực hiện tạo thực thể con của thực thể được chọn, hệ thống xử lý, hiển thị thông báo thành công hoặc thất bại nếu có lỗi xảy ra </t>
  </si>
  <si>
    <t xml:space="preserve">Quản trị Trợ lý ảo thực hiện import file thực thể từ file excel, hệ thống xử lý, thực hiện nhập dữ liệu và trả về thông báo import thành công hoặc thất bại </t>
  </si>
  <si>
    <t xml:space="preserve">Quản trị Trợ lý ảo thực hiện xuất danh sách thực thể, hệ thống xử lý và trả về file excel danh sách thực thể nếu thành công hoặc thông báo thất bại nếu có lỗi xảy ra </t>
  </si>
  <si>
    <t>Quản trị Trợ lý ảo tạo mới thuộc tính, hệ thống xử lý, nếu hợp lệ thông báo thêm thuộc tính thành công và lưu dữ liệu, nếu không hợp lệ thông báo lỗi cụ thể</t>
  </si>
  <si>
    <t xml:space="preserve">Quản trị Trợ lý ảo thực hiện xem chi tiết thuộc tính, hệ thống xử lý, điều hướng thông tin thuộc tính ra màn hình </t>
  </si>
  <si>
    <t>Quản trị Trợ lý ảo thực hiện cập nhật thuộc tính, hệ thống xử lý, nếu hợp lệ thông báo cập nhật thuộc tính thành công và lưu dữ liệu, nếu không hợp lệ thông báo lỗi cụ thể.</t>
  </si>
  <si>
    <t>Quản trị Trợ lý ảo thực hiện xóa thuộc tính, hệ thống xử lý, nếu hợp lệ thông báo xóa thuộc tính thành công và lưu dữ liệu, nếu không hợp lệ thông báo lỗi cụ thể.</t>
  </si>
  <si>
    <t>Quản trị Trợ lý ảo thực hiện sắp xếp danh sách thuộc tính, hệ thống kiểm tra, hiển thị thông tin như tiêu chí sắp xếp ra màn hình..</t>
  </si>
  <si>
    <t>Quản trị Trợ lý ảo thực hiện tìm kiếm thuộc tính, hệ thống tìm kiếm thông tin trong cơ sở dữ liệu, và hiển thị thông tin theo tiêu chí tìm kiếm ra màn hình.</t>
  </si>
  <si>
    <t>Quản trị Trợ lý ảo thực hiện thêm từ điển từ, hệ thống xử lý, nếu hợp lệ thông báo thêm từ điển từ thành công và lưu dữ liệu, nếu không hợp lệ thông báo lỗi cụ thể.</t>
  </si>
  <si>
    <t>Quản trị Trợ lý ảo thực hiện cập nhật từ điển từ, hệ thống xử lý, nếu hợp lệ thông báo cập nhật từ điển từ thành công và lưu dữ liệu, nếu không hợp lệ thông báo lỗi cụ thể.</t>
  </si>
  <si>
    <t>Quản trị Trợ lý ảo thực hiện xóa từ điển từ, hệ thống xử lý, nếu hợp lệ thông báo xóa từ điển từ thành công và lưu dữ liệu, nếu không hợp lệ thông báo lỗi cụ thể.</t>
  </si>
  <si>
    <t>Quản trị Trợ lý ảo thực hiện xem chi tiết từ điển từ, hệ thống xử lý, điều hướng thông tin từ điển từ ra màn hình</t>
  </si>
  <si>
    <t>Quản trị Trợ lý ảo thực hiện tìm kiếm từ điển từ, hệ thống tìm kiếm thông tin trong cơ sở dữ liệu, và hiển thị thông tin theo tiêu chí tìm kiếm ra màn hình.</t>
  </si>
  <si>
    <t>Quản trị Trợ lý ảo thực hiện tìm kiếm nâng cao từ điển từ theo các tiêu chí, hệ thống tìm kiếm thông tin trong cơ sở dữ liệu, và hiển thị thông tin theo tiêu chí tìm kiếm ra màn hình.</t>
  </si>
  <si>
    <t>Quản trị Trợ lý ảo thực hiện export danh sách từ điển từ ra file excel, hệ thống xử lý, nếu hợp lệ thông báo export danh sách từ điển từ ra file excel thành công và lưu dữ liệu, nếu không hợp lệ thông báo lỗi cụ thể.</t>
  </si>
  <si>
    <t>Quản trị Trợ lý ảo thực hiện sắp xếp danh sách từ điển từ, hệ thống kiểm tra, hiển thị thông tin như tiêu chí sắp xếp ra màn hình..</t>
  </si>
  <si>
    <t>Quản trị Trợ lý ảo thực hiện thêm nhóm từ, hệ thống xử lý, nếu hợp lệ thông báo thêm nhóm từ thành công và lưu dữ liệu, nếu không hợp lệ thông báo lỗi cụ thể.</t>
  </si>
  <si>
    <t>Quản trị Trợ lý ảo thực hiện cập nhật nhóm từ, hệ thống xử lý, nếu hợp lệ thông báo cập nhật nhóm từ thành công và lưu dữ liệu, nếu không hợp lệ thông báo lỗi cụ thể.</t>
  </si>
  <si>
    <t>Quản trị Trợ lý ảo thực hiện xóa nhóm từ, hệ thống xử lý, nếu hợp lệ thông báo xóa nhóm từ thành công và lưu dữ liệu, nếu không hợp lệ thông báo lỗi cụ thể.</t>
  </si>
  <si>
    <t>Quản trị Trợ lý ảo thực hiện xem chi tiết nhóm từ, hệ thống xử lý, điều hướng thông tin nhóm từ ra màn hình</t>
  </si>
  <si>
    <t>Quản trị Trợ lý ảo thực hiện tìm kiếm nhóm từ, hệ thống tìm kiếm thông tin trong cơ sở dữ liệu, và hiển thị thông tin theo tiêu chí tìm kiếm ra màn hình.</t>
  </si>
  <si>
    <t>Quản trị Trợ lý ảo thực hiện tìm kiếm nâng cao nhóm từ theo các tiêu chí, hệ thống tìm kiếm thông tin trong cơ sở dữ liệu, và hiển thị thông tin theo tiêu chí tìm kiếm ra màn hình.</t>
  </si>
  <si>
    <t>Quản trị Trợ lý ảo thực hiện export danh sách nhóm từ ra file excel, hệ thống xử lý, nếu hợp lệ thông báo export danh sách Words ra file excel thành công và lưu dữ liệu, nếu không hợp lệ thông báo lỗi cụ thể.</t>
  </si>
  <si>
    <t>Quản trị Trợ lý ảo thực hiện sắp xếp danh sách nhóm từ, hệ thống kiểm tra, hiển thị thông tin như tiêu chí sắp xếp ra màn hình..</t>
  </si>
  <si>
    <t>Quản trị Trợ lý ảo thực hiện thêm mẫu câu hỏi, hệ thống xử lý, nếu hợp lệ thông báo thêm mẫu câu hỏi thành công và lưu dữ liệu, nếu không hợp lệ thông báo lỗi cụ thể.</t>
  </si>
  <si>
    <t>Quản trị Trợ lý ảo thực hiện cập nhật mẫu câu hỏi, hệ thống xử lý, nếu hợp lệ thông báo cập nhật mẫu câu hỏi thành công và lưu dữ liệu, nếu không hợp lệ thông báo lỗi cụ thể.</t>
  </si>
  <si>
    <t>Quản trị Trợ lý ảo thực hiện xóa mẫu câu hỏi, hệ thống xử lý, nếu hợp lệ thông báo xóa mẫu câu hỏi thành công và lưu dữ liệu, nếu không hợp lệ thông báo lỗi cụ thể.</t>
  </si>
  <si>
    <t>Quản trị Trợ lý ảo thực hiện xem chi tiết mẫu câu hỏi, hệ thống xử lý, điều hướng thông tin mẫu câu hỏi ra màn hình</t>
  </si>
  <si>
    <t>Quản trị Trợ lý ảo thực hiện tìm kiếm mẫu câu hỏi, hệ thống tìm kiếm thông tin trong cơ sở dữ liệu, và hiển thị thông tin theo tiêu chí tìm kiếm ra màn hình.</t>
  </si>
  <si>
    <t>Quản trị Trợ lý ảo thực hiện kiểm thử mẫu câu hỏi, hệ thống xử lý, phân tích câu kiểm thử và trả về kết quả kiểm thử mẫu câu hỏi</t>
  </si>
  <si>
    <t xml:space="preserve">Quản trị Trợ lý ảo thực hiện copy mẫu câu hỏi, hệ thống xử lý trả về thông báo copy thành công và thêm mới dữ liệu, nếu không hợp lệ thông báo lỗi cụ thể </t>
  </si>
  <si>
    <t>Quản trị Trợ lý ảo thực hiện sắp xếp danh sách mẫu câu hỏi, hệ thống kiểm tra, hiển thị thông tin như tiêu chí sắp xếp ra màn hình..</t>
  </si>
  <si>
    <t>Quản trị Trợ lý ảo thực hiện kiểm thử mẫu câu hỏi bằng câu, hệ thống xử lý trả về kết quả kiểm thử trên màn hình.</t>
  </si>
  <si>
    <t>Quản trị Trợ lý ảo thực hiện kiểm thử mẫu câu hỏi theo bộ dữ liệu kiểm thử, hệ thống xử lý trả về kết quả kiểm thử trên màn hình.</t>
  </si>
  <si>
    <t>Quản trị Trợ lý ảo thực hiện sao chép mẫu câu hỏi, hệ thống xử lý và điều hướng thông tin mẫu câu hỏi đã sao chép ra màn hình.</t>
  </si>
  <si>
    <t>Quản trị Trợ lý ảo thực hiện chỉnh sửa thông tin mẫu câu hỏi đã sao chép, hệ thống xử lý, nếu hợp lệ trả về thông báo cập nhật mẫu câu hỏi thành công và lưu dữ liệu, nếu không hợp lệ hiển thị lỗi cụ thể.</t>
  </si>
  <si>
    <t>Quản trị Trợ lý ảo thực hiện nhập câu kiểm thử hoặc câu cần viết rule, hệ thống xử lý, phân tích. Nếu câu kiểm thử thuộc mẫu câu hỏi đã tạo, hệ thống trả về danh sách các mẫu câu hỏi, Nếu không thuộc mẫu câu hỏi nào, Quản trị Trợ lý ảo có thể tạo mẫu câu hỏi mới cho câu kiểm thử đó.</t>
  </si>
  <si>
    <t xml:space="preserve">Quản trị Trợ lý ảo thực hiện tách câu kiểm thử thành mẫu câu hỏi, hệ thống xử lý, trả về thông báo thành công và lưu dữ liệu, nếu có lỗi xảy ra trả thông báo và lỗi cụ thể </t>
  </si>
  <si>
    <t>Quản trị Trợ lý ảo thực hiện kiểm thử câu, hệ thống xử lý, nếu hợp lệ thông báo kiểm thử câu thành công và lưu dữ liệu, nếu không hợp lệ thông báo lỗi cụ thể.</t>
  </si>
  <si>
    <t xml:space="preserve">Quản trị Trợ lý ảo xem chi tiết kết quả kiểm thử, hệ thống xử lý, điều hướng hiển thị thông tin chi tiết kết quả kiểm thử câu </t>
  </si>
  <si>
    <t>Quản trị Trợ lý ảo thực hiện nhập câu kiểm thử theo kịch bản mong muốn, hệ thống xử lý và trả về kết quả kiểm thử.</t>
  </si>
  <si>
    <t xml:space="preserve">Quản trị Trợ lý ảo xem chi tiết kết quả kiểm thử theo câu, hệ thống điều hướng hiển trị chi tiết kết quả kiểm thử </t>
  </si>
  <si>
    <t>Quản trị Trợ lý ảo thực hiện tìm kiếm kết quả mẫu câu hỏi tại kết quả trả về, hệ thống xử lý và trả về kết quả tìm kiếm tương ứng</t>
  </si>
  <si>
    <t>Quản trị Trợ lý ảo thực hiện thêm mới bộ kiểm thử, hệ thống xử lý, nếu hợp lệ trả về thông báo thêm mới bộ kiểm thử thành công và lưu dữ liệu, nếu không hợp lệ trả về lỗi cụ thể.</t>
  </si>
  <si>
    <t>Quản trị Trợ lý ảo thực hiện chỉnh sửa bộ kiểm thử, hệ thống xử lý, nếu hợp lệ trả về thông báo chỉnh sửa bộ kiểm thử thành công và lưu dữ liệu, nếu không hợp lệ trả về lỗi cụ thể.</t>
  </si>
  <si>
    <t>Quản trị Trợ lý ảo thực hiện xóa bộ kiểm thử, hệ thống xử lý, nếu hợp lệ trả về thông báo xóa bộ kiểm thử thành công, nếu không hợp lệ trả về lỗi cụ thể.</t>
  </si>
  <si>
    <t>Quản trị Trợ lý ảo thực hiện tải xuống bộ kiểm thử, hệ thống trả về file dữ liệu.</t>
  </si>
  <si>
    <t>Quản trị Trợ lý ảo thực hiện xem chi tiết dữ liệu bộ kiểm thử, hệ thống điều hướng, hiển thị dữ liệu của bộ kiểm thử.</t>
  </si>
  <si>
    <t xml:space="preserve">Quản trị Trợ lý ảo thực hiện nhập các câu kiểm thử thuộc các kịch bản Bot đang kiểm thử, hệ thống xử lý phân tích câu và trả về phản hồi theo kịch bản đã tạo </t>
  </si>
  <si>
    <t xml:space="preserve">Quản trị Trợ lý ảo xem chi tiết kết quả kiểm thử bot, hệ thống xử lý, điều hướng hiển thị thông tin chi tiết kết quả kiểm thử bot </t>
  </si>
  <si>
    <t>Quản trị Trợ lý ảo tạo mới nhóm người dùng, hệ thống xử lý, nếu hợp lệ thông báo tạo mới nhóm người dùng thành công và lưu dữ liệu, nếu không hợp lệ thông báo lỗi cụ thể.</t>
  </si>
  <si>
    <t>Quản trị Trợ lý ảo thực hiện chỉnh sửa nhóm người dùng, hệ thống xử lý, nếu hợp lệ trả về thông báo chỉnh sửa nhóm người dùng thành công và lưu dữ liệu, nếu không hợp lệ trả về lỗi cụ thể.</t>
  </si>
  <si>
    <t>Quản trị Trợ lý ảo thực hiện xóa nhóm người dùng, hệ thống xử lý, nếu hợp lệ thông báo xóa nhóm người dùng thành công và lưu dữ liệu, nếu không hợp lệ thông báo lỗi cụ thể.</t>
  </si>
  <si>
    <t>Quản trị Trợ lý ảo thực hiện xem chi tiết nhóm người dùng, hệ thống xử lý, điều hướng thông tin nhóm người dùng ra màn hình</t>
  </si>
  <si>
    <t>Quản trị Trợ lý ảo thực hiện tìm kiếm nhóm người dùng, hệ thống tìm kiếm thông tin trong cơ sở dữ liệu, và hiển thị thông tin theo tiêu chí tìm kiếm ra màn hình.</t>
  </si>
  <si>
    <t>Quản trị Trợ lý ảo thực hiện chọn file từ thiết bị, hệ thống xử lý và trả về thông báo thành công, nếu không hợp lệ hiển thị lỗi cụ thể</t>
  </si>
  <si>
    <t>Quản trị Trợ lý ảo thực hiện điền thông tin file tải lên, hệ thống xử lý và trả về thông báo thành công, nếu không hợp lệ hiển thị lỗi cụ thể</t>
  </si>
  <si>
    <t>Quản trị Trợ lý ảo thực hiện xem danh sách văn bản chuyên ngành, hệ thống xử lý và trả về danh sách kết quả, nếu không hợp lệ hiển thị lỗi cụ thể</t>
  </si>
  <si>
    <t>Quản trị Trợ lý ảo thực hiện xem chi tiết một văn bản chuyên ngành, hệ thống xử lý và trả về thông tin văn bản, nếu không hợp lệ hiển thị lỗi cụ thể</t>
  </si>
  <si>
    <t>Quản trị Trợ lý ảo thực hiện xóa văn bản chuyên ngành, hệ thống xử lý và trả thông báo, nếu không hợp lệ hiển thị lỗi cụ thể</t>
  </si>
  <si>
    <t>Quản trị Trợ lý ảo thực hiện tìm kiếm văn bản theo bộ lọc, hệ thống xử lý và trả về kết quả tìm kiếm</t>
  </si>
  <si>
    <t>Quản trị Trợ lý ảo thực hiện xem danh sách thủ tục hành chính công theo đơn vị, hệ thống xử lý và trả về danh sách kết quả, nếu không hợp lệ hiển thị lỗi cụ thể</t>
  </si>
  <si>
    <t>Quản trị Trợ lý ảo thực hiện xem chi tiết một thủ tục hành chính công theo đơn vị, hệ thống xử lý và trả về thông tin thủ tục, nếu không hợp lệ hiển thị lỗi cụ thể</t>
  </si>
  <si>
    <t>Quản trị Trợ lý ảo thực hiện xóa thủ tục hành chính công theo đơn vị, hệ thống xử lý và trả thông báo, nếu không hợp lệ hiển thị lỗi cụ thể</t>
  </si>
  <si>
    <t>Quản trị Trợ lý ảo thực hiện tìm kiếm thủ tục hành chính công theo đơn vị theo bộ lọc, hệ thống xử lý và trả về kết quả tìm kiếm</t>
  </si>
  <si>
    <t>Quản trị Trợ lý ảo thực hiện xem thông tin metadata của văn bản chuyên ngành, hệ thống xử lý và trả về thông tin văn bản, nếu không hợp lệ hiển thị lỗi cụ thể</t>
  </si>
  <si>
    <t>Quản trị Trợ lý ảo thực hiện sửa thông tin metadata của văn bản chuyên ngành, hệ thống xử lý và trả về thông báo, nếu không hợp lệ hiển thị lỗi cụ thể</t>
  </si>
  <si>
    <t>Quản trị Trợ lý ảo thực hiện xóa thông tin metadata của văn bản chuyên ngành, hệ thống xử lý và trả về thông báo, nếu không hợp lệ hiển thị lỗi cụ thể</t>
  </si>
  <si>
    <t>Quản trị Trợ lý ảo thực hiện xem đường dẫn gốc của văn bản chuyên ngành, hệ thống xử lý và trả về kết quả, nếu không hợp lệ hiển thị lỗi cụ thể</t>
  </si>
  <si>
    <t>Quản trị Trợ lý ảo thực hiện xem thông tin metadata của thủ tục hành chính công theo đơn vị, hệ thống xử lý và trả về thông tin thủ tục, nếu không hợp lệ hiển thị lỗi cụ thể</t>
  </si>
  <si>
    <t>Quản trị Trợ lý ảo thực hiện sửa thông tin metadata của thủ tục hành chính công theo đơn vị, hệ thống xử lý và trả về thông báo, nếu không hợp lệ hiển thị lỗi cụ thể</t>
  </si>
  <si>
    <t>Quản trị Trợ lý ảo thực hiện xóa thông tin metadata của thủ tục hành chính công theo đơn vị, hệ thống xử lý và trả về thông báo, nếu không hợp lệ hiển thị lỗi cụ thể</t>
  </si>
  <si>
    <t>Quản trị Trợ lý ảo thực hiện xem đường dẫn gốc của thủ tục hành chính công theo đơn vị, hệ thống xử lý và trả về kết quả, nếu không hợp lệ hiển thị lỗi cụ thể</t>
  </si>
  <si>
    <t>Quản trị Trợ lý ảo thực hiện xem cấu trúc dạng phẳng của văn bản chuyên ngành, hệ thống xử lý và trả về cấu trúc văn bản, nếu không hợp lệ hiển thị lỗi cụ thể</t>
  </si>
  <si>
    <t>Quản trị Trợ lý ảo thực hiện sửa nút trên cấu trúc dạng phẳng của văn bản chuyên ngành, hệ thống xử lý và trả về thông báo, nếu không hợp lệ hiển thị lỗi cụ thể</t>
  </si>
  <si>
    <t>Quản trị Trợ lý ảo thực hiện xóa nút trên cấu trúc dạng phẳng của văn bản chuyên ngành, hệ thống xử lý và trả về thông báo, nếu không hợp lệ hiển thị lỗi cụ thể</t>
  </si>
  <si>
    <t xml:space="preserve">Quản trị Trợ lý ảo thực hiện tìm kiếm nội dung trên cấu trúc dạng phẳng của văn bản chuyên ngành, hệ thống xử lý và trả về kết quả tìm kiếm </t>
  </si>
  <si>
    <t>Quản trị Trợ lý ảo thực hiện xem cấu trúc dạng phẳng của thủ tục hành chính công theo đơn vị, hệ thống xử lý và trả về cấu trúc thủ tục, nếu không hợp lệ hiển thị lỗi cụ thể</t>
  </si>
  <si>
    <t>Quản trị Trợ lý ảo thực hiện sửa nút trên cấu trúc dạng phẳng của thủ tục hành chính công theo đơn vị, hệ thống xử lý và trả về thông báo, nếu không hợp lệ hiển thị lỗi cụ thể</t>
  </si>
  <si>
    <t>Quản trị Trợ lý ảo thực hiện xóa nút trên cấu trúc dạng phẳng của thủ tục hành chính công theo đơn vị, hệ thống xử lý và trả về thông báo, nếu không hợp lệ hiển thị lỗi cụ thể</t>
  </si>
  <si>
    <t xml:space="preserve">Quản trị Trợ lý ảo thực hiện tìm kiếm nội dung trên cấu trúc dạng phẳng của thủ tục hành chính công theo đơn vị, hệ thống xử lý và trả về kết quả tìm kiếm </t>
  </si>
  <si>
    <t>Quản trị Trợ lý ảo thực hiện xem cấu trúc dạng cây của văn bản chuyên ngành, hệ thống xử lý và trả về cấu trúc văn bản, nếu không hợp lệ hiển thị lỗi cụ thể</t>
  </si>
  <si>
    <t>Quản trị Trợ lý ảo thực hiện sửa nút trên cấu trúc dạng cây của văn bản chuyên ngành, hệ thống xử lý và trả về thông báo, nếu không hợp lệ hiển thị lỗi cụ thể</t>
  </si>
  <si>
    <t>Quản trị Trợ lý ảo thực hiện xóa nút trên cấu trúc dạng cây của văn bản chuyên ngành, hệ thống xử lý và trả về thông báo, nếu không hợp lệ hiển thị lỗi cụ thể</t>
  </si>
  <si>
    <t xml:space="preserve">Quản trị Trợ lý ảo thực hiện tìm kiếm nội dung trên cấu trúc dạng cây của văn bản chuyên ngành, hệ thống xử lý và trả về kết quả tìm kiếm </t>
  </si>
  <si>
    <t>Quản trị Trợ lý ảo thực hiện xem cấu trúc dạng cây của thủ tục hành chính công theo đơn vị dạng cây, hệ thống xử lý và trả về cấu trúc thủ tục, nếu không hợp lệ hiển thị lỗi cụ thể</t>
  </si>
  <si>
    <t>Quản trị Trợ lý ảo thực hiện sửa nút trên cấu trúc dạng cây của thủ tục hành chính công theo đơn vị, hệ thống xử lý và trả về thông báo, nếu không hợp lệ hiển thị lỗi cụ thể</t>
  </si>
  <si>
    <t>Quản trị Trợ lý ảo thực hiện xóa nút trên cấu trúc dạng cây của thủ tục hành chính công theo đơn vị, hệ thống xử lý và trả về thông báo, nếu không hợp lệ hiển thị lỗi cụ thể</t>
  </si>
  <si>
    <t xml:space="preserve">Quản trị Trợ lý ảo thực hiện tìm kiếm nội dung trên cấu trúc dạng cây của thủ tục hành chính công theo đơn vị, hệ thống xử lý và trả về kết quả tìm kiếm </t>
  </si>
  <si>
    <t>Quản trị Trợ lý ảo thực hiện thêm mới mục lục trên cấu trúc dạng cây của văn bản chuyên ngành, hệ thống xử lý và lưu dữ liệu, trả về thông báo, nếu không hợp lệ hiển thị lỗi cụ thể</t>
  </si>
  <si>
    <t>Quản trị Trợ lý ảo thực hiện kéo thả vị trí các mục lục của văn bản chuyên ngành, hệ thống xử lý và trả và hiển thị kết quả, nếu không hợp lệ thống báo lỗi cụ thể</t>
  </si>
  <si>
    <t>Quản trị Trợ lý ảo thực hiện thêm mới mục lục trên cấu trúc dạng cây của thủ tục hành chính công theo đơn vị, hệ thống xử lý và lưu dữ liệu, trả về thông báo, nếu không hợp lệ hiển thị lỗi cụ thể</t>
  </si>
  <si>
    <t>Quản trị Trợ lý ảo thực hiện kéo thả vị trí các mục lục của thủ tục hành chính công theo đơn vị, hệ thống xử lý và trả và hiển thị kết quả, nếu không hợp lệ thống báo lỗi cụ thể</t>
  </si>
  <si>
    <t xml:space="preserve">Quản trị Trợ lý ảo thực hiện thao tác trên danh sách văn bản chuyên ngành, hệ thống xử lý và nhận thấy có sự thay đổi, hiển thị nút đồng bộ dữ liệu </t>
  </si>
  <si>
    <t>Quản trị Trợ lý ảo thực hiện đồng bộ dữ liệu giữa các cơ sở dữ liệu, hệ thống xử lý và trả về kết quả, hệ thống xử lý và trả về thông báo, nếu không hợp lệ thông báo lỗi cụ thể</t>
  </si>
  <si>
    <t>Quản trị Trợ lý ảo thực hiện xem danh sách văn bản chung, hệ thống xử lý và trả về danh sách kết quả, nếu không hợp lệ hiển thị lỗi cụ thể</t>
  </si>
  <si>
    <t>Quản trị Trợ lý ảo thực hiện xem chi tiết một văn bản chung, hệ thống xử lý và trả về thông tin văn bản, nếu không hợp lệ hiển thị lỗi cụ thể</t>
  </si>
  <si>
    <t>Quản trị Trợ lý ảo thực hiện xóa văn bản chung, hệ thống xử lý và trả thông báo, nếu không hợp lệ hiển thị lỗi cụ thể</t>
  </si>
  <si>
    <t>Quản trị Trợ lý ảo thực hiện xem thông tin metadata của văn bản chung, hệ thống xử lý và trả về thông tin văn bản, nếu không hợp lệ hiển thị lỗi cụ thể</t>
  </si>
  <si>
    <t>Quản trị Trợ lý ảo thực hiện sửa thông tin metadata của văn bản chung, hệ thống xử lý và trả về thông báo, nếu không hợp lệ hiển thị lỗi cụ thể</t>
  </si>
  <si>
    <t>Quản trị Trợ lý ảo thực hiện xóa thông tin metadata của văn bản chung, hệ thống xử lý và trả về thông báo, nếu không hợp lệ hiển thị lỗi cụ thể</t>
  </si>
  <si>
    <t>Quản trị Trợ lý ảo thực hiện xem đường dẫn gốc của văn bản chung, hệ thống xử lý và trả về kết quả, nếu không hợp lệ hiển thị lỗi cụ thể</t>
  </si>
  <si>
    <t>Quản trị Trợ lý ảo thực hiện xem thông tin metadata của thủ tục hành chính công, hệ thống xử lý và trả về thông tin thủ tục, nếu không hợp lệ hiển thị lỗi cụ thể</t>
  </si>
  <si>
    <t>Quản trị Trợ lý ảo thực hiện sửa thông tin metadata của thủ tục hành chính công, hệ thống xử lý và trả về thông báo, nếu không hợp lệ hiển thị lỗi cụ thể</t>
  </si>
  <si>
    <t>Quản trị Trợ lý ảo thực hiện xóa thông tin metadata của thủ tục hành chính công, hệ thống xử lý và trả về thông báo, nếu không hợp lệ hiển thị lỗi cụ thể</t>
  </si>
  <si>
    <t>Quản trị Trợ lý ảo thực hiện xem đường dẫn gốc của thủ tục hành chính công, hệ thống xử lý và trả về kết quả, nếu không hợp lệ hiển thị lỗi cụ thể</t>
  </si>
  <si>
    <t>Quản trị Trợ lý ảo thực hiện xem cấu trúc dạng phẳng của văn bản chung, hệ thống xử lý và trả về cấu trúc văn bản, nếu không hợp lệ hiển thị lỗi cụ thể</t>
  </si>
  <si>
    <t>Quản trị Trợ lý ảo thực hiện sửa nút trên cấu trúc dạng phẳng của văn bản chung, hệ thống xử lý và trả về thông báo, nếu không hợp lệ hiển thị lỗi cụ thể</t>
  </si>
  <si>
    <t>Quản trị Trợ lý ảo thực hiện xóa nút trên cấu trúc dạng phẳng của văn bản chung, hệ thống xử lý và trả về thông báo, nếu không hợp lệ hiển thị lỗi cụ thể</t>
  </si>
  <si>
    <t xml:space="preserve">Quản trị Trợ lý ảo thực hiện tìm kiếm nội dung trên cấu trúc dạng phẳng của văn bản chung, hệ thống xử lý và trả về kết quả tìm kiếm </t>
  </si>
  <si>
    <t>Quản trị Trợ lý ảo thực hiện xem cấu trúc dạng phẳng của thủ tục hành chính công, hệ thống xử lý và trả về cấu trúc thủ tục, nếu không hợp lệ hiển thị lỗi cụ thể</t>
  </si>
  <si>
    <t>Quản trị Trợ lý ảo thực hiện sửa nút trên cấu trúc dạng phẳng của thủ tục hành chính công, hệ thống xử lý và trả về thông báo, nếu không hợp lệ hiển thị lỗi cụ thể</t>
  </si>
  <si>
    <t>Quản trị Trợ lý ảo thực hiện xóa nút trên cấu trúc dạng phẳng của thủ tục hành chính công, hệ thống xử lý và trả về thông báo, nếu không hợp lệ hiển thị lỗi cụ thể</t>
  </si>
  <si>
    <t xml:space="preserve">Quản trị Trợ lý ảo thực hiện tìm kiếm nội dung trên cấu trúc dạng phẳng của thủ tục hành chính công, hệ thống xử lý và trả về kết quả tìm kiếm </t>
  </si>
  <si>
    <t>Quản trị Trợ lý ảo thực hiện xem cấu trúc dạng cây của văn bản chung, hệ thống xử lý và trả về cấu trúc văn bản, nếu không hợp lệ hiển thị lỗi cụ thể</t>
  </si>
  <si>
    <t>Quản trị Trợ lý ảo thực hiện sửa nút trên cấu trúc dạng cây của văn bản chung, hệ thống xử lý và trả về thông báo, nếu không hợp lệ hiển thị lỗi cụ thể</t>
  </si>
  <si>
    <t>Quản trị Trợ lý ảo thực hiện xóa nút trên cấu trúc dạng cây của văn bản chung, hệ thống xử lý và trả về thông báo, nếu không hợp lệ hiển thị lỗi cụ thể</t>
  </si>
  <si>
    <t xml:space="preserve">Quản trị Trợ lý ảo thực hiện tìm kiếm nội dung trên cấu trúc dạng cây của văn bản chung, hệ thống xử lý và trả về kết quả tìm kiếm </t>
  </si>
  <si>
    <t>Quản trị Trợ lý ảo thực hiện xem cấu trúc dạng cây của thủ tục hành chính công, hệ thống xử lý và trả về cấu trúc thủ tục, nếu không hợp lệ hiển thị lỗi cụ thể</t>
  </si>
  <si>
    <t>Quản trị Trợ lý ảo thực hiện sửa nút trên cấu trúc dạng cây của thủ tục hành chính công, hệ thống xử lý và trả về thông báo, nếu không hợp lệ hiển thị lỗi cụ thể</t>
  </si>
  <si>
    <t>Quản trị Trợ lý ảo thực hiện xóa nút trên cấu trúc dạng cây của thủ tục hành chính công, hệ thống xử lý và trả về thông báo, nếu không hợp lệ hiển thị lỗi cụ thể</t>
  </si>
  <si>
    <t xml:space="preserve">Quản trị Trợ lý ảo thực hiện tìm kiếm nội dung trên cấu trúc dạng cây của thủ tục hành chính công, hệ thống xử lý và trả về kết quả tìm kiếm </t>
  </si>
  <si>
    <t>Quản trị Trợ lý ảo thực hiện thêm mới mục lục trên cấu trúc dạng cây của văn bản chung, hệ thống xử lý và lưu dữ liệu, trả về thông báo, nếu không hợp lệ hiển thị lỗi cụ thể</t>
  </si>
  <si>
    <t>Quản trị Trợ lý ảo thực hiện kéo thả vị trí các mục lục của văn bản chung, hệ thống xử lý và trả và hiển thị kết quả, nếu không hợp lệ thống báo lỗi cụ thể</t>
  </si>
  <si>
    <t>Quản trị Trợ lý ảo thực hiện thêm mới mục lục trên cấu trúc dạng cây của thủ tục hành chính công, hệ thống xử lý và lưu dữ liệu, trả về thông báo, nếu không hợp lệ hiển thị lỗi cụ thể</t>
  </si>
  <si>
    <t>Quản trị Trợ lý ảo thực hiện kéo thả vị trí các mục lục của thủ tục hành chính công, hệ thống xử lý và trả và hiển thị kết quả, nếu không hợp lệ thống báo lỗi cụ thể</t>
  </si>
  <si>
    <t xml:space="preserve">Quản trị Trợ lý ảo thực hiện thao tác trên danh sách văn bản chung, hệ thống xử lý và nhận thấy có sự thay đổi, hiển thị nút đồng bộ dữ liệu </t>
  </si>
  <si>
    <t>Quản trị Trợ lý ảo thực hiện xem chi tiết thiết lập phạm vi, hệ thống xử lý và hiển thị chi tiết, nếu không hợp lệ hiển thị lỗi cụ thể</t>
  </si>
  <si>
    <t>Quản trị Trợ lý ảo thực hiện thiết lập phạm vi, hệ thống xử lý và hiển thị thông báo, nếu không hợp lệ hiển thị lỗi cụ thể</t>
  </si>
  <si>
    <t>Quản trị Trợ lý ảo thực hiện chỉnh sửa thiết lập, hệ thống xử lý và hiển thị thông báo, nếu không hợp lệ hiển thị lỗi cụ thể</t>
  </si>
  <si>
    <t xml:space="preserve">Quản trị Trợ lý ảo xem chi tiết số lượng loại văn bản trong phạm vi đã thiết lập, hệ thống xử lý và hiển thị kết quả </t>
  </si>
  <si>
    <t>Quản trị Trợ lý ảo thực hiện bật/tắt kích hoạt văn bản, hệ thống xử lý và hiển thị kết quả, nếu không hợp lệ hiển thị lỗi cụ thể</t>
  </si>
  <si>
    <t>Quản trị Trợ lý ảo chọn nhiều văn bản và thực hiện bật/tắt kích hoạt văn bản cho các văn bản đã chọn, hệ thống xử lý và hiển thị thông báo, nếu không hợp lệ hiển thị lỗi cụ thể</t>
  </si>
  <si>
    <t>Quản trị Trợ lý ảo thực hiện bật/tắt kích hoạt thủ tục, hệ thống xử lý và hiển thị kết quả, nếu không hợp lệ hiển thị lỗi cụ thể</t>
  </si>
  <si>
    <t>Quản trị Trợ lý ảo chọn nhiều văn bản và thực hiện bật/tắt kích hoạt thủ tục cho các văn bản đã chọn, hệ thống xử lý và hiển thị thông báo, nếu không hợp lệ hiển thị lỗi cụ thể</t>
  </si>
  <si>
    <t>Quản trị Trợ lý ảo thêm mới bộ dữ liệu mô hình nhận diện thực thể, hệ thống xử lý, nếu hợp lệ thông báo thêm mới bộ dữ liệu thành công và lưu dữ liệu, nếu không hợp lệ thông báo lỗi cụ thể</t>
  </si>
  <si>
    <t>Quản trị Trợ lý ảo thực hiện chỉnh sửa bộ dữ liệu mô hình nhận diện thực thể, hệ thống xử lý, nếu hợp lệ thông báo chỉnh sửa bộ dữ liệu thành công và lưu dữ liệu, nếu không hợp lệ thông báo lỗi cụ thể.</t>
  </si>
  <si>
    <t>Quản trị Trợ lý ảo thực hiện xem chi tiết bộ dữ liệu mô hình nhận diện thực thể, hệ thống xử lý, điều hướng thông tin chi tiết bộ dữ liệu ra màn hình.</t>
  </si>
  <si>
    <t>Quản trị Trợ lý ảo thực hiện xóa bộ dữ liệu mô hình nhận diện thực thể, hệ thống xử lý, nếu hợp lệ thông báo xóa bộ dữ liệu thành công và lưu dữ liệu, nếu không hợp lệ thông báo lỗi cụ thể.</t>
  </si>
  <si>
    <t>Quản trị Trợ lý ảo thực hiện tìm kiếm bộ dữ liệu mô hình nhận diện thực thể, hệ thống tìm kiếm thông tin trong cơ sở dữ liệu, và hiển thị thông tin theo tiêu chí tìm kiếm ra màn hình.</t>
  </si>
  <si>
    <t>Quản trị Trợ lý ảo thêm mới bộ dữ liệu mô hình nhận diện ý định, hệ thống xử lý, nếu hợp lệ thông báo thêm mới bộ dữ liệu thành công và lưu dữ liệu, nếu không hợp lệ thông báo lỗi cụ thể</t>
  </si>
  <si>
    <t>Quản trị Trợ lý ảo thực hiện chỉnh sửa bộ dữ liệu mô hình nhận diện ý định, hệ thống xử lý, nếu hợp lệ thông báo chỉnh sửa bộ dữ liệu thành công và lưu dữ liệu, nếu không hợp lệ thông báo lỗi cụ thể.</t>
  </si>
  <si>
    <t>Quản trị Trợ lý ảo thực hiện xem chi tiết bộ dữ liệu mô hình nhận diện ý định, hệ thống xử lý, điều hướng thông tin chi tiết bộ dữ liệu ra màn hình.</t>
  </si>
  <si>
    <t>Quản trị Trợ lý ảo thực hiện xóa bộ dữ liệu mô hình nhận diện ý định, hệ thống xử lý, nếu hợp lệ thông báo xóa bộ dữ liệu thành công và lưu dữ liệu, nếu không hợp lệ thông báo lỗi cụ thể.</t>
  </si>
  <si>
    <t>Quản trị Trợ lý ảo thực hiện tìm kiếm bộ dữ liệu mô hình nhận diện ý định, hệ thống tìm kiếm thông tin trong cơ sở dữ liệu, và hiển thị thông tin theo tiêu chí tìm kiếm ra màn hình.</t>
  </si>
  <si>
    <t>Quản trị Trợ lý ảo thêm mới bộ dữ liệu mô hình phân loại topic, hệ thống xử lý, nếu hợp lệ thông báo thêm mới bộ dữ liệu thành công và lưu dữ liệu, nếu không hợp lệ thông báo lỗi cụ thể</t>
  </si>
  <si>
    <t>Quản trị Trợ lý ảo thực hiện chỉnh sửa bộ dữ liệu mô hình phân loại topic, hệ thống xử lý, nếu hợp lệ thông báo chỉnh sửa bộ dữ liệu thành công và lưu dữ liệu, nếu không hợp lệ thông báo lỗi cụ thể.</t>
  </si>
  <si>
    <t>Quản trị Trợ lý ảo thực hiện xem chi tiết bộ dữ liệu mô hình phân loại topic, hệ thống xử lý, điều hướng thông tin chi tiết bộ dữ liệu ra màn hình.</t>
  </si>
  <si>
    <t>Quản trị Trợ lý ảo thực hiện xóa bộ dữ liệu mô hình phân loại topic, hệ thống xử lý, nếu hợp lệ thông báo xóa bộ dữ liệu thành công và lưu dữ liệu, nếu không hợp lệ thông báo lỗi cụ thể.</t>
  </si>
  <si>
    <t>Quản trị Trợ lý ảo thực hiện tìm kiếm bộ dữ liệu mô hình phân loại topic, hệ thống tìm kiếm thông tin trong cơ sở dữ liệu, và hiển thị thông tin theo tiêu chí tìm kiếm ra màn hình.</t>
  </si>
  <si>
    <t>Quản trị Trợ lý ảo thêm mới bộ dữ liệu mô hình tách từ, hệ thống xử lý, nếu hợp lệ thông báo thêm mới bộ dữ liệu thành công và lưu dữ liệu, nếu không hợp lệ thông báo lỗi cụ thể</t>
  </si>
  <si>
    <t>Quản trị Trợ lý ảo thực hiện chỉnh sửa bộ dữ liệu mô hình tách từ, hệ thống xử lý, nếu hợp lệ thông báo chỉnh sửa bộ dữ liệu thành công và lưu dữ liệu, nếu không hợp lệ thông báo lỗi cụ thể.</t>
  </si>
  <si>
    <t>Quản trị Trợ lý ảo thực hiện xem chi tiết bộ dữ liệu mô hình tách từ, hệ thống xử lý, điều hướng thông tin chi tiết bộ dữ liệu ra màn hình.</t>
  </si>
  <si>
    <t>Quản trị Trợ lý ảo thực hiện xóa bộ dữ liệu mô hình tách từ, hệ thống xử lý, nếu hợp lệ thông báo xóa bộ dữ liệu thành công và lưu dữ liệu, nếu không hợp lệ thông báo lỗi cụ thể.</t>
  </si>
  <si>
    <t>Quản trị Trợ lý ảo thực hiện tìm kiếm bộ dữ liệu mô hình tách từ, hệ thống tìm kiếm thông tin trong cơ sở dữ liệu, và hiển thị thông tin theo tiêu chí tìm kiếm ra màn hình.</t>
  </si>
  <si>
    <t>Quản trị Trợ lý ảo xem danh sách các phiên bản trước đó của bộ dữ liệu, hệ thống xử lý, điều hướng thông tin danh sách các phiên bản bộ dữ liệu ra màn hình.</t>
  </si>
  <si>
    <t>Quản trị Trợ lý ảo thực hiện truy cập phiên bản trước đó của bộ dữ liệu, hệ thống xử lý, điều hướng thông tin của bộ dữ liệu theo phiên bản đã chọn ra màn hình.</t>
  </si>
  <si>
    <t>Quản trị Trợ lý ảo thêm mới mô hình, hệ thống xử lý, nếu hợp lệ thông báo thêm mới mô hình thành công và lưu dữ liệu, nếu không hợp lệ thông báo lỗi cụ thể</t>
  </si>
  <si>
    <t>Quản trị Trợ lý ảo thực hiện chỉnh sửa thông tin mô hình, hệ thống xử lý, nếu hợp lệ thông báo chỉnh sửa thông tin mô hình thành công và lưu dữ liệu, nếu không hợp lệ thông báo lỗi cụ thể.</t>
  </si>
  <si>
    <t>Quản trị Trợ lý ảo thực hiện sắp xếp danh sách mô hình, hệ thống kiểm tra, hiển thị thông tin như tiêu chí sắp xếp ra màn hình.</t>
  </si>
  <si>
    <t>Quản trị Trợ lý ảo thực hiện xem danh sách mô hình, hệ thống xử lý, điều hướng thông tin danh sách mô hình ra màn hình.</t>
  </si>
  <si>
    <t>Quản trị Trợ lý ảo thực hiện xóa mô hình, hệ thống xử lý, nếu hợp lệ thông báo xóa mô hình thành công và lưu dữ liệu, nếu không hợp lệ thông báo lỗi cụ thể.</t>
  </si>
  <si>
    <t>Quản trị Trợ lý ảo thực hiện tìm kiếm mô hình, hệ thống tìm kiếm thông tin trong cơ sở dữ liệu, và hiển thị thông tin theo tiêu chí tìm kiếm ra màn hình.</t>
  </si>
  <si>
    <t>Quản trị Trợ lý ảo thực hiện xem chi tiết thông tin của mô hình, hệ thống xử lý, điều hướng thông tin chi tiết mô hình ra màn hình.</t>
  </si>
  <si>
    <t>Quản trị Trợ lý ảo thêm mới bộ kiểm thử, hệ thống xử lý, nếu hợp lệ thông báo thêm mới bộ kiểm thử thành công và lưu dữ liệu, nếu không hợp lệ thông báo lỗi cụ thể.</t>
  </si>
  <si>
    <t>Quản trị Trợ lý ảo thực hiện chỉnh sửa bộ kiểm thử, hệ thống xử lý, nếu hợp lệ thông báo chỉnh sửa bộ kiểm thử thành công và lưu dữ liệu, nếu không hợp lệ thông báo lỗi cụ thể.</t>
  </si>
  <si>
    <t>Quản trị Trợ lý ảo thực hiện sắp xếp danh sách bộ kiểm thử, hệ thống kiểm tra, hiển thị thông tin như tiêu chí sắp xếp ra màn hình.</t>
  </si>
  <si>
    <t>Quản trị Trợ lý ảo thực hiện xem danh sách bộ kiểm thử, hệ thống xử lý, điều hướng thông tin danh sách bộ kiểm thử ra màn hình.</t>
  </si>
  <si>
    <t>Quản trị Trợ lý ảo thực hiện xóa bộ kiểm thử, hệ thống xử lý, nếu hợp lệ thông báo xóa bộ kiểm thửthành công và lưu dữ liệu, nếu không hợp lệ thông báo lỗi cụ thể.</t>
  </si>
  <si>
    <t>Quản trị Trợ lý ảo thực hiện tìm kiếm bộ dữ liệu, hệ thống tìm kiếm thông tin trong cơ sở dữ liệu, và hiển thị thông tin theo tiêu chí tìm kiếm ra màn hình.</t>
  </si>
  <si>
    <t>Quản trị Trợ lý ảo thực hiện xem chi tiết bộ kiểm thử, hệ thống xử lý, điều hướng thông tin chi tiết bộ kiểm thử ra màn hình.</t>
  </si>
  <si>
    <t>Quản trị Trợ lý ảo xem danh sách các phiên bản trước đó của bộ kiểm thử, hệ thống xử lý, điều hướng thông tin danh sách các phiên bản bộ kiểm thử ra màn hình.</t>
  </si>
  <si>
    <t>Quản trị Trợ lý ảo thực hiện truy cập phiên bản trước đó của bộ kiểm thử, hệ thống xử lý, điều hướng thông tin của bộ kiểm thử theo phiên bản đã chọn ra màn hình.</t>
  </si>
  <si>
    <t>Quản trị Trợ lý ảo thêm mới phiên bản mã nguồn, hệ thống xử lý, nếu hợp lệ thông báo thêm mới phiên bản mã nguồn thành công và lưu dữ liệu, nếu không hợp lệ thông báo lỗi cụ thể.</t>
  </si>
  <si>
    <t>Quản trị Trợ lý ảo thực hiện chỉnh sửa thông tin phiên bản mã nguồn, hệ thống xử lý, nếu hợp lệ thông báo chỉnh sửa thông tin phiên bản mã nguồn thành công và lưu dữ liệu, nếu không hợp lệ thông báo lỗi cụ thể.</t>
  </si>
  <si>
    <t>Quản trị Trợ lý ảo thực hiện sắp xếp danh sách phiên bản mã nguồn, hệ thống kiểm tra, hiển thị thông tin như tiêu chí sắp xếp ra màn hình.</t>
  </si>
  <si>
    <t>Quản trị Trợ lý ảo thực hiện xóa phiên bản mã nguồn, hệ thống xử lý, nếu hợp lệ thông báo xóa phiên bản mã nguồn thành công và lưu dữ liệu, nếu không hợp lệ thông báo lỗi cụ thể.</t>
  </si>
  <si>
    <t>Quản trị Trợ lý ảo thực hiện tìm kiếm phiên bản mã nguồn, hệ thống tìm kiếm thông tin trong cơ sở dữ liệu, và hiển thị thông tin theo tiêu chí tìm kiếm ra màn hình.</t>
  </si>
  <si>
    <t>Quản trị Trợ lý ảo thêm mới bộ tham số của mô hình, hệ thống xử lý, nếu hợp lệ thông báo thêm mới siêu tham số của mô hình thành công và lưu dữ liệu, nếu không hợp lệ thông báo lỗi cụ thể.</t>
  </si>
  <si>
    <t>Quản trị Trợ lý ảo thực hiện chỉnh sửa bộ tham số của mô hình, hệ thống xử lý, nếu hợp lệ thông báo chỉnh sửa thông tin siêu tham số của mô hình thành công và lưu dữ liệu, nếu không hợp lệ thông báo lỗi cụ thể.</t>
  </si>
  <si>
    <t>Quản trị Trợ lý ảo thực hiện xóa bộ tham số của mô hình, hệ thống xử lý, nếu hợp lệ thông báo xóa siêu tham số thành công và lưu dữ liệu, nếu không hợp lệ thông báo lỗi cụ thể.</t>
  </si>
  <si>
    <t>Quản trị Trợ lý ảo thực hiện tìm kiếm bộ tham số, hệ thống tìm kiếm thông tin trong cơ sở dữ liệu, và hiển thị thông tin theo tiêu chí tìm kiếm ra màn hình.</t>
  </si>
  <si>
    <t>Quản trị Trợ lý ảo thêm mới bộ tiêu chí đánh giá chất lượng chỉ số mô hình, hệ thống xử lý, nếu hợp lệ thông báo thêm mới bộ tiêu chí đánh giá chất lượng chỉ số mô hình thành công và lưu dữ liệu, nếu không hợp lệ thông báo lỗi cụ thể.</t>
  </si>
  <si>
    <t>Quản trị Trợ lý ảo thực hiện chỉnh sửa bộ tiêu chí đánh giá chất lượng chỉ số mô hình, hệ thống xử lý, nếu hợp lệ thông báo chỉnh sửa thông tin bộ tiêu chí đánh giá chất lượng chỉ số mô hình công và lưu dữ liệu, nếu không hợp lệ thông báo lỗi cụ thể.</t>
  </si>
  <si>
    <t>Quản trị Trợ lý ảo thực hiện xóa bộ tiêu chí đánh giá chất lượng chỉ số mô hình, hệ thống xử lý, nếu hợp lệ thông báo xóa bộ tiêu chí đánh giá chất lượng chỉ số mô hình thành công và lưu dữ liệu, nếu không hợp lệ thông báo lỗi cụ thể.</t>
  </si>
  <si>
    <t>Quản trị Trợ lý ảo thực hiện tìm kiếm bộ tiêu chí đánh giá chất lượng chỉ số mô hình, hệ thống tìm kiếm thông tin trong cơ sở dữ liệu, và hiển thị thông tin theo tiêu chí tìm kiếm ra màn hình.</t>
  </si>
  <si>
    <t>Quản trị Trợ lý ảo thêm mới siêu dữ liệu của mô hình, hệ thống xử lý, nếu hợp lệ thông báo thêm mới siêu dữ liệu của mô hình thành công và lưu dữ liệu, nếu không hợp lệ thông báo lỗi cụ thể.</t>
  </si>
  <si>
    <t>Quản trị Trợ lý ảo thực hiện chỉnh sửa siêu dữ liệu của mô hình, hệ thống xử lý, nếu hợp lệ thông báo chỉnh sửa thông tin siêu dữ liệu của mô hình thành công và lưu dữ liệu, nếu không hợp lệ thông báo lỗi cụ thể.</t>
  </si>
  <si>
    <t>Quản trị Trợ lý ảo thực hiện xóa siêu dữ liệu của mô hình, hệ thống xử lý, nếu hợp lệ thông báo xóa siêu dữ liệu thành công và lưu dữ liệu, nếu không hợp lệ thông báo lỗi cụ thể.</t>
  </si>
  <si>
    <t>Quản trị Trợ lý ảo thực hiện tìm kiếm siêu dữ liệu, hệ thống tìm kiếm thông tin trong cơ sở dữ liệu, và hiển thị thông tin theo tiêu chí tìm kiếm ra màn hình.</t>
  </si>
  <si>
    <t>Quản trị Trợ lý ảo thực hiện chọn bộ dữ liệu gán nhãn mô hình nhận diện thực thể, hệ thống xử lý, nếu hợp lệ thông báo chọn bộ dữ liệu gán nhãn thành công, nếu không hợp lệ thông báo lỗi cụ thể.</t>
  </si>
  <si>
    <t>Quản trị Trợ lý ảo thêm mới dữ liệu gán nhãn mô hình nhận diện thực thể vào bộ dữ liệu, hệ thống xử lý, nếu hợp lệ thông báo thêm mới dữ liệu thành công và lưu dữ liệu, nếu không hợp lệ thông báo lỗi cụ thể</t>
  </si>
  <si>
    <t>Quản trị Trợ lý ảo thực hiện phân công người gán nhãn mô hình nhận diện thực thể, hệ thống xử lý, nếu hợp lệ thông báo thêm phân công gán nhãn thành công và lưu dữ liệu, nếu không hợp lệ thông báo lỗi cụ thể</t>
  </si>
  <si>
    <t>Quản trị Trợ lý ảo thực hiện phân công người duyệt nhãn đã gán mô hình nhận diện thực thể, hệ thống xử lý, nếu hợp lệ thông báo thêm phân công người duyệt gán nhãn thành công và lưu dữ liệu, nếu không hợp lệ thông báo lỗi cụ thể</t>
  </si>
  <si>
    <t>Quản trị Trợ lý ảo thực hiện chọn bộ dữ liệu gán nhãn mô hình nhận diện ý định, hệ thống xử lý, nếu hợp lệ thông báo chọn bộ dữ liệu gán nhãn thành công, nếu không hợp lệ thông báo lỗi cụ thể.</t>
  </si>
  <si>
    <t>Quản trị Trợ lý ảo thêm mới dữ liệu gán nhãn mô hình nhận diện ý định vào bộ dữ liệu, hệ thống xử lý, nếu hợp lệ thông báo thêm mới dữ liệu thành công và lưu dữ liệu, nếu không hợp lệ thông báo lỗi cụ thể</t>
  </si>
  <si>
    <t>Quản trị Trợ lý ảo thực hiện phân công người gán nhãn mô hình nhận diện ý định, hệ thống xử lý, nếu hợp lệ thông báo thêm phân công gán nhãn thành công và lưu dữ liệu, nếu không hợp lệ thông báo lỗi cụ thể</t>
  </si>
  <si>
    <t>Quản trị Trợ lý ảo thực hiện phân công người duyệt nhãn đã gán mô hình nhận diện ý định, hệ thống xử lý, nếu hợp lệ thông báo thêm phân công người duyệt gán nhãn thành công và lưu dữ liệu, nếu không hợp lệ thông báo lỗi cụ thể</t>
  </si>
  <si>
    <t>Quản trị Trợ lý ảo thực hiện chọn bộ dữ liệu gán nhãn mô hình phân loại topic, hệ thống xử lý, nếu hợp lệ thông báo chọn bộ dữ liệu gán nhãn thành công, nếu không hợp lệ thông báo lỗi cụ thể.</t>
  </si>
  <si>
    <t>Quản trị Trợ lý ảo thêm mới dữ liệu gán nhãn mô hình phân loại topic vào bộ dữ liệu, hệ thống xử lý, nếu hợp lệ thông báo thêm mới dữ liệu thành công và lưu dữ liệu, nếu không hợp lệ thông báo lỗi cụ thể</t>
  </si>
  <si>
    <t>Quản trị Trợ lý ảo thực hiện phân công người gán nhãn mô hình phân loại topic, hệ thống xử lý, nếu hợp lệ thông báo thêm phân công gán nhãn thành công và lưu dữ liệu, nếu không hợp lệ thông báo lỗi cụ thể</t>
  </si>
  <si>
    <t>Quản trị Trợ lý ảo thực hiện phân công người duyệt nhãn đã gán mô hình phân loại topic, hệ thống xử lý, nếu hợp lệ thông báo thêm phân công người duyệt gán nhãn thành công và lưu dữ liệu, nếu không hợp lệ thông báo lỗi cụ thể</t>
  </si>
  <si>
    <t>Quản trị Trợ lý ảo thực hiện chọn bộ dữ liệu gán nhãn mô hình tách từ, hệ thống xử lý, nếu hợp lệ thông báo chọn bộ dữ liệu gán nhãn thành công, nếu không hợp lệ thông báo lỗi cụ thể.</t>
  </si>
  <si>
    <t>Quản trị Trợ lý ảo thêm mới dữ liệu gán nhãn mô hình tách từ vào bộ dữ liệu, hệ thống xử lý, nếu hợp lệ thông báo thêm mới dữ liệu thành công và lưu dữ liệu, nếu không hợp lệ thông báo lỗi cụ thể</t>
  </si>
  <si>
    <t>Quản trị Trợ lý ảo thực hiện phân công người gán nhãn mô hình tách từ, hệ thống xử lý, nếu hợp lệ thông báo thêm phân công gán nhãn thành công và lưu dữ liệu, nếu không hợp lệ thông báo lỗi cụ thể</t>
  </si>
  <si>
    <t>Quản trị Trợ lý ảo thực hiện phân công người duyệt nhãn đã gán mô hình tách từ, hệ thống xử lý, nếu hợp lệ thông báo thêm phân công người duyệt gán nhãn thành công và lưu dữ liệu, nếu không hợp lệ thông báo lỗi cụ thể</t>
  </si>
  <si>
    <t xml:space="preserve">Quản trị Trợ lý ảo thực hiện xem danh sách dữ liệu gán nhãn mô hình nhận diện thực thể, hệ thống xử lý, điều hướng hiển thị màn hình danh sách gán nhãn dữ liệu. </t>
  </si>
  <si>
    <t>Quản trị Trợ lý ảo thực hiện tìm kiếm dữ liệu chưa gán nhãn mô hình nhận diện thực thể, hệ thống tìm kiếm thông tin trong cơ sở dữ liệu, và hiển thị thông tin theo tiêu chí tìm kiếm ra màn hình.</t>
  </si>
  <si>
    <t>Quản trị Trợ lý ảo thực hiện gán nhãn mô hình nhận diện thực thể, hệ thống xử lý, nếu hợp lệ lưu dữ liệu và chuyển sang câu khác, nếu không hợp lệ trả về lỗi cụ thể.</t>
  </si>
  <si>
    <t>Quản trị Trợ lý ảo thực hiện chỉnh sửa nhãn mô hình nhận diện thực thể, hệ thống xử lý, nếu hợp lệ lưu dữ liệu và chuyển sang câu khác, nếu không hợp lệ trả về lỗi cụ thể.</t>
  </si>
  <si>
    <t xml:space="preserve">Quản trị Trợ lý ảo thực hiện xem danh sách dữ liệu gán nhãn mô hình nhận diện ý định, hệ thống xử lý, điều hướng hiển thị màn hình danh sách gán nhãn dữ liệu. </t>
  </si>
  <si>
    <t>Quản trị Trợ lý ảo thực hiện tìm kiếm dữ liệu chưa gán nhãn mô hình nhận diện ý định, hệ thống tìm kiếm thông tin trong cơ sở dữ liệu, và hiển thị thông tin theo tiêu chí tìm kiếm ra màn hình.</t>
  </si>
  <si>
    <t>Quản trị Trợ lý ảo thực hiện gán nhãn mô hình nhận diện ý định, hệ thống xử lý, nếu hợp lệ lưu dữ liệu và chuyển sang câu khác, nếu không hợp lệ trả về lỗi cụ thể.</t>
  </si>
  <si>
    <t>Quản trị Trợ lý ảo thực hiện chỉnh sửa nhãn mô hình nhận diện ý định, hệ thống xử lý, nếu hợp lệ lưu dữ liệu và chuyển sang câu khác, nếu không hợp lệ trả về lỗi cụ thể.</t>
  </si>
  <si>
    <t xml:space="preserve">Quản trị Trợ lý ảo thực hiện xem danh sách dữ liệu gán nhãn mô hình phân loại topic, hệ thống xử lý, điều hướng hiển thị màn hình danh sách gán nhãn dữ liệu. </t>
  </si>
  <si>
    <t>Quản trị Trợ lý ảo thực hiện tìm kiếm dữ liệu chưa gán nhãn mô hình phân loại topic, hệ thống tìm kiếm thông tin trong cơ sở dữ liệu, và hiển thị thông tin theo tiêu chí tìm kiếm ra màn hình.</t>
  </si>
  <si>
    <t>Quản trị Trợ lý ảo thực hiện gán nhãn mô hình phân loại topic, hệ thống xử lý, nếu hợp lệ lưu dữ liệu và chuyển sang câu khác, nếu không hợp lệ trả về lỗi cụ thể.</t>
  </si>
  <si>
    <t>Quản trị Trợ lý ảo thực hiện chỉnh sửa nhãn mô hình phân loại topic, hệ thống xử lý, nếu hợp lệ lưu dữ liệu và chuyển sang câu khác, nếu không hợp lệ trả về lỗi cụ thể.</t>
  </si>
  <si>
    <t xml:space="preserve">Quản trị Trợ lý ảo thực hiện xem danh sách dữ liệu gán nhãn mô hình tách từ, hệ thống xử lý, điều hướng hiển thị màn hình danh sách gán nhãn dữ liệu. </t>
  </si>
  <si>
    <t>Quản trị Trợ lý ảo thực hiện tìm kiếm dữ liệu chưa gán nhãn mô hình tách từ, hệ thống tìm kiếm thông tin trong cơ sở dữ liệu, và hiển thị thông tin theo tiêu chí tìm kiếm ra màn hình.</t>
  </si>
  <si>
    <t>Quản trị Trợ lý ảo thực hiện gán nhãn mô hình tách từ, hệ thống xử lý, nếu hợp lệ lưu dữ liệu và chuyển sang câu khác, nếu không hợp lệ trả về lỗi cụ thể.</t>
  </si>
  <si>
    <t>Quản trị Trợ lý ảo thực hiện chỉnh sửa nhãn mô hình tách từ, hệ thống xử lý, nếu hợp lệ lưu dữ liệu và chuyển sang câu khác, nếu không hợp lệ trả về lỗi cụ thể.</t>
  </si>
  <si>
    <t xml:space="preserve">Quản trị Trợ lý ảo thực hiện xem hướng dẫn gán nhãn mô hình nhận diện thực thể, hệ thống xử lý, điều hướng hiển thị màn hình hướng dẫn gán nhãn dữ liệu. </t>
  </si>
  <si>
    <t>Quản trị Trợ lý ảo thực hiện tìm kiếm dữ liệu đã gán nhãn mô hình nhận diện thực thể, hệ thống tìm kiếm thông tin trong cơ sở dữ liệu, và hiển thị thông tin theo tiêu chí tìm kiếm ra màn hình.</t>
  </si>
  <si>
    <t>Quản trị Trợ lý ảo thực hiện duyệt gán nhãn mô hình nhận diện thực thể, hệ thống xử lý, nếu hợp lệ lưu dữ liệu và chuyển sang câu khác, nếu không hợp lệ trả về lỗi cụ thể.</t>
  </si>
  <si>
    <t>Quản trị Trợ lý ảo thực hiện chỉnh sửa lý do gán nhãn mô hình nhận diện thực thể chưa đạt, hệ thống xử lý, nếu hợp lệ lưu dữ liệu và chuyển sang câu khác, nếu không hợp lệ trả về lỗi cụ thể.</t>
  </si>
  <si>
    <t xml:space="preserve">Quản trị Trợ lý ảo thực hiện xem hướng dẫn gán nhãn mô hình nhận diện ý định, hệ thống xử lý, điều hướng hiển thị màn hình hướng dẫn gán nhãn dữ liệu. </t>
  </si>
  <si>
    <t>Quản trị Trợ lý ảo thực hiện tìm kiếm dữ liệu đã gán nhãn mô hình nhận diện ý định, hệ thống tìm kiếm thông tin trong cơ sở dữ liệu, và hiển thị thông tin theo tiêu chí tìm kiếm ra màn hình.</t>
  </si>
  <si>
    <t>Quản trị Trợ lý ảo thực hiện duyệt gán nhãn mô hình nhận diện ý định, hệ thống xử lý, nếu hợp lệ lưu dữ liệu và chuyển sang câu khác, nếu không hợp lệ trả về lỗi cụ thể.</t>
  </si>
  <si>
    <t>Quản trị Trợ lý ảo thực hiện chỉnh sửa lý do gán nhãn mô hình nhận diện ý định chưa đạt, hệ thống xử lý, nếu hợp lệ lưu dữ liệu và chuyển sang câu khác, nếu không hợp lệ trả về lỗi cụ thể.</t>
  </si>
  <si>
    <t xml:space="preserve">Quản trị Trợ lý ảo thực hiện xem hướng dẫn gán nhãn mô hình phân loại topic, hệ thống xử lý, điều hướng hiển thị màn hình hướng dẫn gán nhãn dữ liệu. </t>
  </si>
  <si>
    <t>Quản trị Trợ lý ảo thực hiện tìm kiếm dữ liệu đã gán nhãn mô hình phân loại topic, hệ thống tìm kiếm thông tin trong cơ sở dữ liệu, và hiển thị thông tin theo tiêu chí tìm kiếm ra màn hình.</t>
  </si>
  <si>
    <t>Quản trị Trợ lý ảo thực hiện duyệt gán nhãn mô hình phân loại topic, hệ thống xử lý, nếu hợp lệ lưu dữ liệu và chuyển sang câu khác, nếu không hợp lệ trả về lỗi cụ thể.</t>
  </si>
  <si>
    <t>Quản trị Trợ lý ảo thực hiện chỉnh sửa lý do gán nhãn mô hình phân loại topic chưa đạt, hệ thống xử lý, nếu hợp lệ lưu dữ liệu và chuyển sang câu khác, nếu không hợp lệ trả về lỗi cụ thể.</t>
  </si>
  <si>
    <t xml:space="preserve">Quản trị Trợ lý ảo thực hiện xem hướng dẫn gán nhãn mô hình tách từ, hệ thống xử lý, điều hướng hiển thị màn hình hướng dẫn gán nhãn dữ liệu. </t>
  </si>
  <si>
    <t>Quản trị Trợ lý ảo thực hiện tìm kiếm dữ liệu đã gán nhãn mô hình tách từ, hệ thống tìm kiếm thông tin trong cơ sở dữ liệu, và hiển thị thông tin theo tiêu chí tìm kiếm ra màn hình.</t>
  </si>
  <si>
    <t>Quản trị Trợ lý ảo thực hiện duyệt gán nhãn mô hình tách từ, hệ thống xử lý, nếu hợp lệ lưu dữ liệu và chuyển sang câu khác, nếu không hợp lệ trả về lỗi cụ thể.</t>
  </si>
  <si>
    <t>Quản trị Trợ lý ảo thực hiện chỉnh sửa lý do gán nhãn mô hình tách từ chưa đạt, hệ thống xử lý, nếu hợp lệ lưu dữ liệu và chuyển sang câu khác, nếu không hợp lệ trả về lỗi cụ thể.</t>
  </si>
  <si>
    <t>Quản trị Trợ lý ảo thực hiện lên lịch huấn luyện mô hình nhận diện thực thể, hệ thống xử lý, nếu hợp lệ thông báo thêm mới lập lịch huấn luyện mô hình nhận diện thực thể nói thành công và lưu dữ liệu, nếu không hợp lệ thông báo lỗi cụ thể.</t>
  </si>
  <si>
    <t>Quản trị Trợ lý ảo thực hiện chỉnh sửa các lịch huấn luyện mô hình nhận diện thực thể, hệ thống xử lý, nếu hợp lệ thông báo chỉnh sửa lịch huấn luyện mô hình nhận diện thực thể thành công và lưu dữ liệu, nếu không hợp lệ thông báo lỗi cụ thể.</t>
  </si>
  <si>
    <t>Quản trị Trợ lý ảo thực hiện xóa lịch huấn luyện mô hình nhận diện thực thể, hệ thống xử lý, nếu hợp lệ thông báo xóa lịch huấn luyện mô nhận diện thực thể hình thành công, nếu không hợp lệ thông báo lỗi cụ thể.</t>
  </si>
  <si>
    <t>Quản trị Trợ lý ảo thực hiện tìm kiếm lịch huấn luyện mô hình nhận diện thực thể, hệ thống tìm kiếm thông tin trong cơ sở dữ liệu, và hiển thị thông tin theo tiêu chí tìm kiếm ra màn hình.</t>
  </si>
  <si>
    <t>Quản trị Trợ lý ảo thực hiện xem danh sách lịch huấn luyện mô hình nhận diện thực thể, hệ thống điều hướng, hiển thị dữ liệu của bộ kiểm thử.</t>
  </si>
  <si>
    <t>Quản trị Trợ lý ảo thực hiện lên lịch huấn luyện mô hình nhận diện ý định, hệ thống xử lý, nếu hợp lệ thông báo thêm mới lập lịch huấn luyện mô hình nhận diện ý định thành công và lưu dữ liệu, nếu không hợp lệ thông báo lỗi cụ thể.</t>
  </si>
  <si>
    <t>Quản trị Trợ lý ảo thực hiện chỉnh sửa các lịch huấn luyện mô hình nhận diện ý định, hệ thống xử lý, nếu hợp lệ thông báo chỉnh sửa lịch huấn luyện mô hình nhận diện ý định thành công và lưu dữ liệu, nếu không hợp lệ thông báo lỗi cụ thể.</t>
  </si>
  <si>
    <t>Quản trị Trợ lý ảo thực hiện xóa lịch huấn luyện mô hình nhận diện ý định, hệ thống xử lý, nếu hợp lệ thông báo xóa lịch huấn luyện mô nhận diện ý định hình thành công, nếu không hợp lệ thông báo lỗi cụ thể.</t>
  </si>
  <si>
    <t>Quản trị Trợ lý ảo thực hiện tìm kiếm lịch huấn luyện mô hình nhận diện ý định, hệ thống tìm kiếm thông tin trong cơ sở dữ liệu, và hiển thị thông tin theo tiêu chí tìm kiếm ra màn hình.</t>
  </si>
  <si>
    <t>Quản trị Trợ lý ảo thực hiện xem danh sách lịch huấn luyện mô hình nhận diện ý định, hệ thống điều hướng, hiển thị dữ liệu của bộ kiểm thử.</t>
  </si>
  <si>
    <t>Quản trị Trợ lý ảo thực hiện lên lịch huấn luyện mô hình phân loại topic, hệ thống xử lý, nếu hợp lệ thông báo thêm mới lập lịch huấn luyện mô hình phân loại topic thành công và lưu dữ liệu, nếu không hợp lệ thông báo lỗi cụ thể.</t>
  </si>
  <si>
    <t>Quản trị Trợ lý ảo thực hiện chỉnh sửa các lịch huấn luyện mô hình phân loại topic, hệ thống xử lý, nếu hợp lệ thông báo chỉnh sửa lịch huấn luyện mô hình phân loại topic thành công và lưu dữ liệu, nếu không hợp lệ thông báo lỗi cụ thể.</t>
  </si>
  <si>
    <t>Quản trị Trợ lý ảo thực hiện xóa lịch huấn luyện mô hình phân loại topic, hệ thống xử lý, nếu hợp lệ thông báo xóa lịch huấn luyện mô phân loại topic hình thành công, nếu không hợp lệ thông báo lỗi cụ thể.</t>
  </si>
  <si>
    <t>Quản trị Trợ lý ảo thực hiện tìm kiếm lịch huấn luyện mô hình phân loại topic, hệ thống tìm kiếm thông tin trong cơ sở dữ liệu, và hiển thị thông tin theo tiêu chí tìm kiếm ra màn hình.</t>
  </si>
  <si>
    <t>Quản trị Trợ lý ảo thực hiện xem danh sách lịch huấn luyện mô hình phân loại topic, hệ thống điều hướng, hiển thị dữ liệu của bộ kiểm thử.</t>
  </si>
  <si>
    <t>Quản trị Trợ lý ảo thực hiện lên lịch huấn luyện mô hình tách từ, hệ thống xử lý, nếu hợp lệ thông báo thêm mới lập lịch huấn luyện mô hình tách từ thành công và lưu dữ liệu, nếu không hợp lệ thông báo lỗi cụ thể.</t>
  </si>
  <si>
    <t>Quản trị Trợ lý ảo thực hiện chỉnh sửa các lịch huấn luyện mô hình tách từ, hệ thống xử lý, nếu hợp lệ thông báo chỉnh sửa lịch huấn luyện mô hình tách từ thành công và lưu dữ liệu, nếu không hợp lệ thông báo lỗi cụ thể.</t>
  </si>
  <si>
    <t>Quản trị Trợ lý ảo thực hiện xóa lịch huấn luyện mô hình tách từ, hệ thống xử lý, nếu hợp lệ thông báo xóa lịch huấn luyện mô tách từ hình thành công, nếu không hợp lệ thông báo lỗi cụ thể.</t>
  </si>
  <si>
    <t>Quản trị Trợ lý ảo thực hiện tìm kiếm lịch huấn luyện mô hình tách từ, hệ thống tìm kiếm thông tin trong cơ sở dữ liệu, và hiển thị thông tin theo tiêu chí tìm kiếm ra màn hình.</t>
  </si>
  <si>
    <t>Quản trị Trợ lý ảo thực hiện xem danh sách lịch huấn luyện mô hình tách từ, hệ thống điều hướng, hiển thị dữ liệu của bộ kiểm thử.</t>
  </si>
  <si>
    <r>
      <t xml:space="preserve">- </t>
    </r>
    <r>
      <rPr>
        <b/>
        <sz val="14"/>
        <color rgb="FFFF0000"/>
        <rFont val="Times New Roman"/>
        <family val="1"/>
      </rPr>
      <t>Use-case Đăng nhập hệ thống Trợ lý ảo</t>
    </r>
    <r>
      <rPr>
        <sz val="14"/>
        <color rgb="FFFF0000"/>
        <rFont val="Times New Roman"/>
        <family val="1"/>
      </rPr>
      <t>: Quản trị Trợ lý ảo nhập tên đăng nhập và mật khẩu. Hệ thống quản trị trợ lý ảo kiểm tra tính hợp lệ/không hợp lệ của tài khoản người dùng và hiển thị màn hình trang chủ nếu thông tin hợp lệ.</t>
    </r>
  </si>
  <si>
    <r>
      <t xml:space="preserve">- Use-case Quản trị nhóm quyền hệ thống Trợ lý ảo: </t>
    </r>
    <r>
      <rPr>
        <sz val="14"/>
        <color rgb="FFFF0000"/>
        <rFont val="Times New Roman"/>
        <family val="1"/>
      </rPr>
      <t>Quản trị Trợ lý ảo tạo mới, chỉnh sửa, xem chi tiết, xóa, tìm kiếm nhóm quyền</t>
    </r>
  </si>
  <si>
    <r>
      <t xml:space="preserve">- Use-case Quản trị người dùng hệ thống Trợ lý ảo: </t>
    </r>
    <r>
      <rPr>
        <sz val="14"/>
        <color rgb="FFFF0000"/>
        <rFont val="Times New Roman"/>
        <family val="1"/>
      </rPr>
      <t>Quản trị Trợ lý ảo tạo mới, xem chi tiết, chỉnh sửa, xóa, tìm kiếm người dùng</t>
    </r>
  </si>
  <si>
    <r>
      <t xml:space="preserve">- Use-case Quản trị danh sách nhật ký hệ thống Trợ lý ảo: </t>
    </r>
    <r>
      <rPr>
        <sz val="14"/>
        <color rgb="FFFF0000"/>
        <rFont val="Times New Roman"/>
        <family val="1"/>
      </rPr>
      <t>Quản trị Trợ lý ảo thực hiện xem, tìm kiếm, xuất file báo cáo danh sách nhật ký hệ thống</t>
    </r>
  </si>
  <si>
    <r>
      <t xml:space="preserve">- Use-case Quản trị kiến thức: </t>
    </r>
    <r>
      <rPr>
        <sz val="14"/>
        <color rgb="FFFF0000"/>
        <rFont val="Times New Roman"/>
        <family val="1"/>
      </rPr>
      <t>Quản trị Trợ lý ảo thêm mới, xem chi tiết, tìm kiếm, cập nhật, xóa, sắp xếp kiến thức</t>
    </r>
  </si>
  <si>
    <r>
      <t xml:space="preserve">- Use-case Quản trị danh sách trợ lý ảo: </t>
    </r>
    <r>
      <rPr>
        <sz val="14"/>
        <color rgb="FFFF0000"/>
        <rFont val="Times New Roman"/>
        <family val="1"/>
      </rPr>
      <t>Quản trị Trợ lý ảo thực hiện thêm mới Trợ lý ảo, sửa, xóa, xem chi tiết, tìm kiếm, huấn luyện Trợ lý ảo</t>
    </r>
  </si>
  <si>
    <r>
      <t xml:space="preserve">- Use-case Chia sẻ quyền quản trị trợ lý ảo: </t>
    </r>
    <r>
      <rPr>
        <sz val="14"/>
        <color rgb="FFFF0000"/>
        <rFont val="Times New Roman"/>
        <family val="1"/>
      </rPr>
      <t>Quản trị Trợ lý ảo thực hiện thêm mới quyền và nhóm quyền truy cập, cập nhật thông tin chia sẻ Trợ lý ảo, xem chi tiết danh sách quyền quản trị Trợ lý ảo, xóa quyền quản trị</t>
    </r>
  </si>
  <si>
    <r>
      <t xml:space="preserve">- Use-case Sao chép trợ lý ảo: </t>
    </r>
    <r>
      <rPr>
        <sz val="14"/>
        <color rgb="FFFF0000"/>
        <rFont val="Times New Roman"/>
        <family val="1"/>
      </rPr>
      <t>Quản trị Trợ lý ảo thực hiện sao chép Trợ lý ảo</t>
    </r>
  </si>
  <si>
    <r>
      <t xml:space="preserve">- Use-case Tìm kiếm trợ lý ảo: </t>
    </r>
    <r>
      <rPr>
        <sz val="14"/>
        <color rgb="FFFF0000"/>
        <rFont val="Times New Roman"/>
        <family val="1"/>
      </rPr>
      <t>Quản trị Trợ lý ảo thực hiện tìm kiếm Trợ lý ảo trong danh sách các Trợ lý ảo</t>
    </r>
  </si>
  <si>
    <r>
      <t xml:space="preserve">- </t>
    </r>
    <r>
      <rPr>
        <b/>
        <sz val="14"/>
        <color rgb="FFFF0000"/>
        <rFont val="Times New Roman"/>
        <family val="1"/>
      </rPr>
      <t>Use-case Quản trị kịch bản cơ bản</t>
    </r>
    <r>
      <rPr>
        <sz val="14"/>
        <color rgb="FFFF0000"/>
        <rFont val="Times New Roman"/>
        <family val="1"/>
      </rPr>
      <t>: Quản trị Trợ lý ảo thực hiện thêm mới, xem chi tiết, chỉnh sửa, xóa, xem danh sách, nhập dữ liệu kịch bản cơ bản, nhập kịch bản từ file json</t>
    </r>
  </si>
  <si>
    <r>
      <t xml:space="preserve">- Use-case Quản trị câu kích hoạt kịch bản cơ bản: </t>
    </r>
    <r>
      <rPr>
        <sz val="14"/>
        <color rgb="FFFF0000"/>
        <rFont val="Times New Roman"/>
        <family val="1"/>
      </rPr>
      <t>Quản trị Trợ lý ảo thực hiện thêm mới, sửa, xóa, xuất file, nhập file câu kích hoạt cơ bản</t>
    </r>
  </si>
  <si>
    <r>
      <t xml:space="preserve">- Use-case Quản trị các thông tin cần làm rõ kịch bản cơ bản: </t>
    </r>
    <r>
      <rPr>
        <sz val="14"/>
        <color rgb="FFFF0000"/>
        <rFont val="Times New Roman"/>
        <family val="1"/>
      </rPr>
      <t>Quản trị Trợ lý ảo thực hiện thêm mới, chỉnh sửa, xem chi tiết, xóa, kéo thả thông tin cần làm rõ kịch bản cơ bản</t>
    </r>
  </si>
  <si>
    <r>
      <t xml:space="preserve">- Use-case Quản trị các kịch bản trả lời cơ bản: </t>
    </r>
    <r>
      <rPr>
        <sz val="14"/>
        <color rgb="FFFF0000"/>
        <rFont val="Times New Roman"/>
        <family val="1"/>
      </rPr>
      <t>Quản trị Trợ lý ảo thực hiện thêm mới, sửa, xóa, xem chi tiết, kéo thả kịch bản trả lời cơ bản</t>
    </r>
  </si>
  <si>
    <r>
      <t xml:space="preserve">- Use-case Quản trị biểu đồ kịch bản cơ bản: </t>
    </r>
    <r>
      <rPr>
        <sz val="14"/>
        <color rgb="FFFF0000"/>
        <rFont val="Times New Roman"/>
        <family val="1"/>
      </rPr>
      <t>Quản trị Trợ lý ảo thực hiện xem, chỉnh sửa, thêm mới, kéo thả thứ tự biểu đồ kịch bản cơ bản</t>
    </r>
  </si>
  <si>
    <r>
      <t xml:space="preserve">- Use-case Quản trị kịch bản cơ bản dưới dạng mã: </t>
    </r>
    <r>
      <rPr>
        <sz val="14"/>
        <color rgb="FFFF0000"/>
        <rFont val="Times New Roman"/>
        <family val="1"/>
      </rPr>
      <t>Quản trị Trợ lý ảo thực hiện xem chi tiết, chỉnh sửa, tìm kiếm, xem sơ đồ cây kịch bản cơ bản dưới dạng mã</t>
    </r>
  </si>
  <si>
    <r>
      <t xml:space="preserve">- Use-case Quản trị kịch bản nâng cao: </t>
    </r>
    <r>
      <rPr>
        <sz val="14"/>
        <color rgb="FFFF0000"/>
        <rFont val="Times New Roman"/>
        <family val="1"/>
      </rPr>
      <t>Quản trị Trợ lý ảo thực hiện thêm mới, chỉnh sửa, import từ file json, thay đổi trạng thái, xem danh sách, xem chi tiết, xóa, chỉnh sửa node trong kịch bản nâng cao</t>
    </r>
  </si>
  <si>
    <r>
      <t xml:space="preserve">- Use-case Quản trị câu kích hoạt kịch bản nâng cao: </t>
    </r>
    <r>
      <rPr>
        <sz val="14"/>
        <color rgb="FFFF0000"/>
        <rFont val="Times New Roman"/>
        <family val="1"/>
      </rPr>
      <t>Quản trị Trợ lý ảo thực hiện thêm mới, chỉnh sửa, xóa, nhập file, xuất file câu kích hoạt nâng cao</t>
    </r>
  </si>
  <si>
    <r>
      <t xml:space="preserve">- Use-case Quản trị các thông tin cần làm rõ kịch bản nâng cao: </t>
    </r>
    <r>
      <rPr>
        <sz val="14"/>
        <color rgb="FFFF0000"/>
        <rFont val="Times New Roman"/>
        <family val="1"/>
      </rPr>
      <t>Quản trị Trợ lý ảo thực hiện thêm mới, chỉnh sửa, xóa, kéo thả danh sách thông tin cần làm rõ kịch bản nâng cao</t>
    </r>
  </si>
  <si>
    <r>
      <t xml:space="preserve">- Use-case Tạo bản sao từ kịch bản đã có: </t>
    </r>
    <r>
      <rPr>
        <sz val="14"/>
        <color rgb="FFFF0000"/>
        <rFont val="Times New Roman"/>
        <family val="1"/>
      </rPr>
      <t>Quản trị Trợ lý ảo thực hiện sao chép kịch bản đã có để tạo bảo sao</t>
    </r>
  </si>
  <si>
    <r>
      <t xml:space="preserve">- Use-case Quản trị nhóm liên kết ý: </t>
    </r>
    <r>
      <rPr>
        <sz val="14"/>
        <color rgb="FFFF0000"/>
        <rFont val="Times New Roman"/>
        <family val="1"/>
      </rPr>
      <t>Quản trị Trợ lý ảo tạo mới, xem chi tiết, xóa, chỉnh sửa nhóm liên kết ý</t>
    </r>
  </si>
  <si>
    <r>
      <t xml:space="preserve">- Use-case Quản trị câu trả lời mẫu: </t>
    </r>
    <r>
      <rPr>
        <sz val="14"/>
        <color rgb="FFFF0000"/>
        <rFont val="Times New Roman"/>
        <family val="1"/>
      </rPr>
      <t>Quản trị Trợ lý ảo thêm mới, xem chi tiết, xóa, chỉnh sửa, tìm kiếm, sắp xếp, import, export câu trả lời mẫu</t>
    </r>
  </si>
  <si>
    <r>
      <t xml:space="preserve">- </t>
    </r>
    <r>
      <rPr>
        <b/>
        <sz val="14"/>
        <color rgb="FFFF0000"/>
        <rFont val="Times New Roman"/>
        <family val="1"/>
      </rPr>
      <t xml:space="preserve">Use-case Quản trị Nhóm thực thể chuyên ngành: </t>
    </r>
    <r>
      <rPr>
        <sz val="14"/>
        <color rgb="FFFF0000"/>
        <rFont val="Times New Roman"/>
        <family val="1"/>
      </rPr>
      <t>Quản trị Trợ lý ảo thực hiện thêm mới, xem chi tiết, chỉnh sửa, xóa, tìm kiếm thực thể, thêm mới biểu thức chính quy, xóa biểu thức chính quy, chỉnh sửa biểu thức chính quy của nhóm thực thể</t>
    </r>
  </si>
  <si>
    <r>
      <t xml:space="preserve">- Use-case Quản trị Thực thể chung: </t>
    </r>
    <r>
      <rPr>
        <sz val="14"/>
        <color rgb="FFFF0000"/>
        <rFont val="Times New Roman"/>
        <family val="1"/>
      </rPr>
      <t>Quản trị Trợ lý ảo thực hiện thêm, xem, sửa, xóa thực thể hệ thống</t>
    </r>
  </si>
  <si>
    <r>
      <t xml:space="preserve">- Use-case Quản trị Thực thể chuyên ngành: </t>
    </r>
    <r>
      <rPr>
        <sz val="14"/>
        <color rgb="FFFF0000"/>
        <rFont val="Times New Roman"/>
        <family val="1"/>
      </rPr>
      <t>Quản trị Trợ lý ảo thực hiện thêm, xem chi tiết, chỉnh sửa, xóa, import, export thực thể, tạo thực thể con và tìm kiếm thực thể</t>
    </r>
  </si>
  <si>
    <r>
      <t xml:space="preserve">- Use-case Quản trị thuộc tính thực thể: </t>
    </r>
    <r>
      <rPr>
        <sz val="14"/>
        <color rgb="FFFF0000"/>
        <rFont val="Times New Roman"/>
        <family val="1"/>
      </rPr>
      <t>Quản trị Trợ lý ảo tạo mới, xem chi tiết, chỉnh sửa, xóa, tìm kiếm, sắp xếp thuộc tính</t>
    </r>
  </si>
  <si>
    <r>
      <t xml:space="preserve">- Use-case Quản trị từ điển từ (Word): </t>
    </r>
    <r>
      <rPr>
        <sz val="14"/>
        <color rgb="FFFF0000"/>
        <rFont val="Times New Roman"/>
        <family val="1"/>
      </rPr>
      <t>Quản trị Trợ lý ảo thực hiện thêm, xem, sửa, xóa, tìm kiếm, sắp xếp, export file từ điển từ</t>
    </r>
  </si>
  <si>
    <r>
      <t xml:space="preserve">- Use-case Quản trị nhóm từ (Word group): </t>
    </r>
    <r>
      <rPr>
        <sz val="14"/>
        <color rgb="FFFF0000"/>
        <rFont val="Times New Roman"/>
        <family val="1"/>
      </rPr>
      <t>Quản trị Trợ lý ảo thực hiện thêm, chỉnh sửa, xem chi tiết, xóa, tìm kiếm nhóm từ; sắp xếp, export file danh sách các nhóm từ</t>
    </r>
  </si>
  <si>
    <r>
      <t xml:space="preserve">- Use-case Quản trị Mẫu câu hỏi (Pattern): </t>
    </r>
    <r>
      <rPr>
        <sz val="14"/>
        <color rgb="FFFF0000"/>
        <rFont val="Times New Roman"/>
        <family val="1"/>
      </rPr>
      <t>Quản trị Trợ lý ảo thực hiện thêm, cập nhật, xóa, xem chi tiết, kiểm thử, copy, sắp xếp, tìm kiếm mẫu câu hỏi (Pattern)</t>
    </r>
  </si>
  <si>
    <r>
      <t xml:space="preserve">- Use-case Kiểm thử Mẫu câu hỏi (Pattern): </t>
    </r>
    <r>
      <rPr>
        <sz val="14"/>
        <color rgb="FFFF0000"/>
        <rFont val="Times New Roman"/>
        <family val="1"/>
      </rPr>
      <t>Quản trị Trợ lý ảo thực hiện kiểm thử mẫu câu hỏi bằng câu hoặc theo bộ câu</t>
    </r>
  </si>
  <si>
    <r>
      <t xml:space="preserve">- Use-case Sao chép Mẫu câu hỏi (Pattern): </t>
    </r>
    <r>
      <rPr>
        <sz val="14"/>
        <color rgb="FFFF0000"/>
        <rFont val="Times New Roman"/>
        <family val="1"/>
      </rPr>
      <t>Quản trị Trợ lý ảo thực hiện sao chép, chỉnh sửa mẫu câu hỏi</t>
    </r>
  </si>
  <si>
    <r>
      <t>- Use-case Quản trị mẫu câu hỏi tự động (Pattern Automatic):</t>
    </r>
    <r>
      <rPr>
        <sz val="14"/>
        <color rgb="FFFF0000"/>
        <rFont val="Times New Roman"/>
        <family val="1"/>
      </rPr>
      <t xml:space="preserve"> Quản trị Trợ lý ảo thực hiện nhập câu kiểm thử hoặc câu cần viết rule, hệ thống xử lý, phân tích. </t>
    </r>
  </si>
  <si>
    <r>
      <t xml:space="preserve">- </t>
    </r>
    <r>
      <rPr>
        <b/>
        <sz val="14"/>
        <color rgb="FFFF0000"/>
        <rFont val="Times New Roman"/>
        <family val="1"/>
      </rPr>
      <t xml:space="preserve">Use-case Use-case Quản trị kiểm thử câu hỏi: </t>
    </r>
    <r>
      <rPr>
        <sz val="14"/>
        <color rgb="FFFF0000"/>
        <rFont val="Times New Roman"/>
        <family val="1"/>
      </rPr>
      <t>Quản trị Trợ lý ảo thực hiện kiểm thử và xem chi tiết kết quả kiểm thử câu</t>
    </r>
  </si>
  <si>
    <r>
      <t xml:space="preserve">- Use-case Kiểm thử theo câu hỏi: </t>
    </r>
    <r>
      <rPr>
        <sz val="14"/>
        <color rgb="FFFF0000"/>
        <rFont val="Times New Roman"/>
        <family val="1"/>
      </rPr>
      <t>Quản trị Trợ lý ảo thực hiện nhập câu kiểm thử theo kịch bản mong muốn, xem kết quả kiểm thử và tìm kiếm kết quả mẫu câu hỏi tại kết quả trả về</t>
    </r>
  </si>
  <si>
    <r>
      <t xml:space="preserve">- Use-case Kiểm thử theo bộ câu hỏi: </t>
    </r>
    <r>
      <rPr>
        <sz val="14"/>
        <color rgb="FFFF0000"/>
        <rFont val="Times New Roman"/>
        <family val="1"/>
      </rPr>
      <t>Quản trị Trợ lý ảo thực hiện thêm mới, chỉnh sửa, xem chi tiết, xóa, tải xuống bộ kiểm thử</t>
    </r>
  </si>
  <si>
    <r>
      <t xml:space="preserve">- Use-case Kiểm thử hội thoại: </t>
    </r>
    <r>
      <rPr>
        <sz val="14"/>
        <color rgb="FFFF0000"/>
        <rFont val="Times New Roman"/>
        <family val="1"/>
      </rPr>
      <t>Quản trị Trợ lý ảo thực hiện nhập các câu kiểm thử thuộc các kịch bản Bot đang kiểm thử và xem chi tiết kết quả trả về</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</si>
</sst>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1" formatCode="_(* #,##0_);_(* \(#,##0\);_(* &quot;-&quot;_);_(@_)"/>
    <numFmt numFmtId="43" formatCode="_(* #,##0.00_);_(* \(#,##0.00\);_(* &quot;-&quot;??_);_(@_)"/>
    <numFmt numFmtId="164" formatCode="#,##0.0000"/>
    <numFmt numFmtId="165" formatCode="_(* #,##0.00000000000000_);_(* \(#,##0.00000000000000\);_(* &quot;-&quot;??_);_(@_)"/>
    <numFmt numFmtId="166" formatCode="_-* #,##0.000000\ _₫_-;\-* #,##0.000000\ _₫_-;_-* &quot;-&quot;??????\ _₫_-;_-@"/>
    <numFmt numFmtId="167" formatCode="_(* #,##0.0000_);_(* \(#,##0.0000\);_(* &quot;-&quot;??_);_(@_)"/>
    <numFmt numFmtId="168" formatCode="_(* #,##0.000_);_(* \(#,##0.000\);_(* &quot;-&quot;??_);_(@_)"/>
    <numFmt numFmtId="169" formatCode="_(* #,##0.00_);_(* \(#,##0.00\);_(* \-??_);_(@_)"/>
    <numFmt numFmtId="170" formatCode="_(* #,##0_);_(* \(#,##0\);_(* \-??_);_(@_)"/>
    <numFmt numFmtId="171" formatCode="0.0%"/>
    <numFmt numFmtId="172" formatCode="0.000%"/>
    <numFmt numFmtId="173" formatCode="_(* #,##0_);_(* \(#,##0\);_(* &quot;-&quot;??_);_(@_)"/>
    <numFmt numFmtId="174" formatCode="_-* #,##0.000\ _₫_-;\-* #,##0.000\ _₫_-;_-* &quot;-&quot;??\ _₫_-;_-@_-"/>
    <numFmt numFmtId="175" formatCode="_-* #,##0.0000_-;\-* #,##0.0000_-;_-* &quot;-&quot;??_-;_-@"/>
    <numFmt numFmtId="176" formatCode="_(* #.##0.00_);_(* \(#.##0.00\);_(* &quot;-&quot;??_);_(@_)"/>
    <numFmt numFmtId="177" formatCode="###,###,###,###,##0.000"/>
    <numFmt numFmtId="178" formatCode="_-* #,##0\ _m_k_-;_-* #,##0\ _m_k\-;_-* \-??\ _m_k_-;_-@"/>
    <numFmt numFmtId="179" formatCode="_-* #,##0.00_-;\-* #,##0.00_-;_-* &quot;-&quot;??_-;_-@"/>
    <numFmt numFmtId="180" formatCode="_-* #,##0\ _₫_-;\-* #,##0\ _₫_-;_-* &quot;-&quot;??\ _₫_-;_-@_-"/>
    <numFmt numFmtId="181" formatCode="_ * #,##0_ ;_ * \-#,##0_ ;_ * &quot;-&quot;??_ ;_ @_ "/>
    <numFmt numFmtId="182" formatCode="_-* #,##0.000000_-;\-* #,##0.000000_-;_-* &quot;-&quot;??_-;_-@"/>
    <numFmt numFmtId="183" formatCode="_-* #,##0_-;\-* #,##0_-;_-* &quot;-&quot;??_-;_-@"/>
    <numFmt numFmtId="184" formatCode="_-* #,##0_-;\-* #,##0_-;_-* &quot;-&quot;_-;_-@"/>
    <numFmt numFmtId="185" formatCode="###,###,###,###,##0.0000"/>
    <numFmt numFmtId="186" formatCode="0.0"/>
    <numFmt numFmtId="187" formatCode="#,##0.000"/>
  </numFmts>
  <fonts count="104">
    <font>
      <sz val="11"/>
      <name val="Calibri"/>
      <charset val="134"/>
    </font>
    <font>
      <sz val="11"/>
      <name val="Calibri"/>
      <charset val="134"/>
    </font>
    <font>
      <b/>
      <sz val="14"/>
      <name val="Times New Roman"/>
      <charset val="134"/>
    </font>
    <font>
      <b/>
      <sz val="12"/>
      <color rgb="FF000000"/>
      <name val="Times New Roman"/>
      <charset val="134"/>
    </font>
    <font>
      <b/>
      <sz val="12"/>
      <name val="Times New Roman"/>
      <charset val="134"/>
    </font>
    <font>
      <sz val="12"/>
      <name val="Times New Roman"/>
      <charset val="134"/>
    </font>
    <font>
      <i/>
      <sz val="13"/>
      <name val="Times New Roman"/>
      <charset val="134"/>
    </font>
    <font>
      <sz val="12"/>
      <name val="Calibri"/>
      <charset val="134"/>
    </font>
    <font>
      <sz val="12"/>
      <color rgb="FFFF0000"/>
      <name val="Times New Roman"/>
      <charset val="134"/>
    </font>
    <font>
      <sz val="12"/>
      <name val=".VnTime"/>
      <charset val="134"/>
    </font>
    <font>
      <sz val="14"/>
      <name val="Times New Roman"/>
      <charset val="134"/>
    </font>
    <font>
      <b/>
      <sz val="13"/>
      <name val="Times New Roman"/>
      <charset val="134"/>
    </font>
    <font>
      <sz val="13"/>
      <name val="Times New Roman"/>
      <charset val="134"/>
    </font>
    <font>
      <sz val="13"/>
      <color indexed="8"/>
      <name val="Times New Roman"/>
      <charset val="134"/>
    </font>
    <font>
      <b/>
      <sz val="13"/>
      <color indexed="8"/>
      <name val="Times New Roman"/>
      <charset val="134"/>
    </font>
    <font>
      <sz val="13"/>
      <color theme="1"/>
      <name val="Calibri"/>
      <charset val="134"/>
      <scheme val="minor"/>
    </font>
    <font>
      <b/>
      <sz val="13"/>
      <color theme="1"/>
      <name val="Times New Roman"/>
      <charset val="134"/>
    </font>
    <font>
      <sz val="11"/>
      <color theme="1"/>
      <name val="Calibri"/>
      <charset val="134"/>
      <scheme val="minor"/>
    </font>
    <font>
      <b/>
      <sz val="14"/>
      <color rgb="FFFF0000"/>
      <name val="Times New Roman"/>
      <charset val="134"/>
    </font>
    <font>
      <sz val="13"/>
      <color theme="1"/>
      <name val="Times New Roman"/>
      <charset val="134"/>
    </font>
    <font>
      <sz val="13"/>
      <color rgb="FF000000"/>
      <name val="Times New Roman"/>
      <charset val="134"/>
    </font>
    <font>
      <b/>
      <sz val="13"/>
      <color rgb="FF000000"/>
      <name val="Times New Roman"/>
      <charset val="134"/>
    </font>
    <font>
      <sz val="11"/>
      <name val="Arial"/>
      <charset val="134"/>
    </font>
    <font>
      <i/>
      <sz val="13"/>
      <color rgb="FF000000"/>
      <name val="Times New Roman"/>
      <charset val="134"/>
    </font>
    <font>
      <sz val="13"/>
      <color rgb="FFFF0000"/>
      <name val="Times New Roman"/>
      <charset val="134"/>
    </font>
    <font>
      <i/>
      <sz val="13"/>
      <color rgb="FFFF0000"/>
      <name val="Times New Roman"/>
      <charset val="134"/>
    </font>
    <font>
      <sz val="12"/>
      <color rgb="FF000000"/>
      <name val="Times New Roman"/>
      <charset val="134"/>
    </font>
    <font>
      <sz val="12"/>
      <name val="Arial"/>
      <charset val="134"/>
    </font>
    <font>
      <b/>
      <sz val="12"/>
      <name val="Cambria"/>
      <charset val="134"/>
    </font>
    <font>
      <sz val="12"/>
      <name val="Cambria"/>
      <charset val="134"/>
    </font>
    <font>
      <sz val="12"/>
      <color rgb="FFFF0000"/>
      <name val="Arial"/>
      <charset val="134"/>
    </font>
    <font>
      <sz val="10"/>
      <color rgb="FF000000"/>
      <name val="Calibri"/>
      <charset val="134"/>
      <scheme val="minor"/>
    </font>
    <font>
      <sz val="12"/>
      <color theme="1"/>
      <name val="Times New Roman"/>
      <charset val="134"/>
    </font>
    <font>
      <b/>
      <sz val="12"/>
      <color theme="1"/>
      <name val="Times New Roman"/>
      <charset val="134"/>
    </font>
    <font>
      <b/>
      <sz val="14"/>
      <color theme="1"/>
      <name val="Times New Roman"/>
      <charset val="134"/>
    </font>
    <font>
      <sz val="11"/>
      <color theme="1"/>
      <name val="Calibri"/>
      <charset val="134"/>
    </font>
    <font>
      <sz val="10"/>
      <name val="Calibri"/>
      <charset val="134"/>
    </font>
    <font>
      <i/>
      <u/>
      <sz val="14"/>
      <color rgb="FF000000"/>
      <name val="Times New Roman"/>
      <charset val="134"/>
    </font>
    <font>
      <b/>
      <i/>
      <u/>
      <sz val="12"/>
      <color rgb="FF000000"/>
      <name val="Times New Roman"/>
      <charset val="134"/>
    </font>
    <font>
      <i/>
      <sz val="14"/>
      <color theme="1"/>
      <name val="Times New Roman"/>
      <charset val="134"/>
    </font>
    <font>
      <sz val="11"/>
      <color theme="1"/>
      <name val="Times New Roman"/>
      <charset val="134"/>
    </font>
    <font>
      <sz val="11"/>
      <color rgb="FFFF0000"/>
      <name val="Times New Roman"/>
      <charset val="134"/>
    </font>
    <font>
      <i/>
      <sz val="12"/>
      <name val="Times New Roman"/>
      <charset val="134"/>
    </font>
    <font>
      <sz val="10"/>
      <name val="Arial"/>
      <charset val="134"/>
    </font>
    <font>
      <sz val="12"/>
      <color rgb="FF222222"/>
      <name val="Times New Roman"/>
      <charset val="134"/>
    </font>
    <font>
      <b/>
      <sz val="11"/>
      <name val="Times New Roman"/>
      <charset val="134"/>
    </font>
    <font>
      <b/>
      <sz val="11"/>
      <color rgb="FF000000"/>
      <name val="Times New Roman"/>
      <charset val="134"/>
    </font>
    <font>
      <sz val="11"/>
      <color rgb="FF000000"/>
      <name val="Times New Roman"/>
      <charset val="134"/>
    </font>
    <font>
      <sz val="11"/>
      <name val="Times New Roman"/>
      <charset val="134"/>
    </font>
    <font>
      <i/>
      <sz val="11"/>
      <name val="Times New Roman"/>
      <charset val="134"/>
    </font>
    <font>
      <sz val="11"/>
      <color rgb="FF222222"/>
      <name val="Times New Roman"/>
      <charset val="134"/>
    </font>
    <font>
      <sz val="10"/>
      <name val="Times New Roman"/>
      <charset val="134"/>
    </font>
    <font>
      <b/>
      <sz val="10"/>
      <name val="Times New Roman"/>
      <charset val="134"/>
    </font>
    <font>
      <b/>
      <sz val="10"/>
      <color rgb="FF000000"/>
      <name val="Times New Roman"/>
      <charset val="134"/>
    </font>
    <font>
      <sz val="10"/>
      <color rgb="FF0000FF"/>
      <name val="Times New Roman"/>
      <charset val="134"/>
    </font>
    <font>
      <sz val="10"/>
      <color rgb="FF000000"/>
      <name val="Times New Roman"/>
      <charset val="134"/>
    </font>
    <font>
      <b/>
      <sz val="10"/>
      <color rgb="FF0000FF"/>
      <name val="Times New Roman"/>
      <charset val="134"/>
    </font>
    <font>
      <u/>
      <sz val="10"/>
      <color rgb="FF0000FF"/>
      <name val="Times New Roman"/>
      <charset val="134"/>
    </font>
    <font>
      <b/>
      <i/>
      <sz val="12"/>
      <name val="Times New Roman"/>
      <charset val="134"/>
    </font>
    <font>
      <sz val="10"/>
      <name val="Calibri"/>
      <charset val="134"/>
      <scheme val="minor"/>
    </font>
    <font>
      <b/>
      <sz val="12"/>
      <name val="Arial"/>
      <charset val="134"/>
    </font>
    <font>
      <sz val="12"/>
      <color rgb="FF0000FF"/>
      <name val="Arial"/>
      <charset val="134"/>
    </font>
    <font>
      <b/>
      <sz val="16"/>
      <name val="Times New Roman"/>
      <charset val="134"/>
    </font>
    <font>
      <b/>
      <sz val="11"/>
      <name val="Calibri"/>
      <charset val="134"/>
    </font>
    <font>
      <b/>
      <sz val="14"/>
      <color rgb="FF000000"/>
      <name val="Times New Roman"/>
      <charset val="134"/>
    </font>
    <font>
      <b/>
      <sz val="10"/>
      <name val="Arial"/>
      <charset val="134"/>
    </font>
    <font>
      <sz val="14"/>
      <color rgb="FF000000"/>
      <name val="Times New Roman"/>
      <charset val="134"/>
    </font>
    <font>
      <sz val="14"/>
      <color rgb="FFFF0000"/>
      <name val="Times New Roman"/>
      <charset val="134"/>
    </font>
    <font>
      <sz val="13"/>
      <name val="Times New Roman"/>
      <charset val="163"/>
    </font>
    <font>
      <sz val="11"/>
      <color rgb="FFFF0000"/>
      <name val="Calibri"/>
      <charset val="134"/>
    </font>
    <font>
      <b/>
      <sz val="12"/>
      <color rgb="FFFF0000"/>
      <name val="Times New Roman"/>
      <charset val="134"/>
    </font>
    <font>
      <i/>
      <sz val="12"/>
      <color rgb="FFFF0000"/>
      <name val="Times New Roman"/>
      <charset val="134"/>
    </font>
    <font>
      <i/>
      <sz val="12"/>
      <color rgb="FF000000"/>
      <name val="Times New Roman"/>
      <charset val="134"/>
    </font>
    <font>
      <sz val="12"/>
      <color rgb="FF000000"/>
      <name val="Calibri"/>
      <charset val="134"/>
    </font>
    <font>
      <sz val="12"/>
      <color rgb="FF000000"/>
      <name val="Arial"/>
      <charset val="134"/>
    </font>
    <font>
      <b/>
      <sz val="10"/>
      <color rgb="FF000000"/>
      <name val="Arial"/>
      <charset val="134"/>
    </font>
    <font>
      <i/>
      <sz val="10"/>
      <color rgb="FF000000"/>
      <name val="Arial"/>
      <charset val="134"/>
    </font>
    <font>
      <sz val="10"/>
      <color rgb="FF000000"/>
      <name val="Arial"/>
      <charset val="134"/>
    </font>
    <font>
      <b/>
      <sz val="9"/>
      <color rgb="FF000000"/>
      <name val="Arial"/>
      <charset val="134"/>
    </font>
    <font>
      <sz val="9"/>
      <color rgb="FF000000"/>
      <name val="Arial"/>
      <charset val="134"/>
    </font>
    <font>
      <i/>
      <sz val="14"/>
      <name val="Times New Roman"/>
      <charset val="134"/>
    </font>
    <font>
      <sz val="14"/>
      <color rgb="FF000000"/>
      <name val="Arial"/>
      <charset val="134"/>
    </font>
    <font>
      <b/>
      <sz val="12"/>
      <color rgb="FF0C0C0C"/>
      <name val="Times New Roman"/>
      <charset val="134"/>
    </font>
    <font>
      <b/>
      <sz val="13"/>
      <color rgb="FFFF0000"/>
      <name val="Times New Roman"/>
      <charset val="134"/>
    </font>
    <font>
      <sz val="10"/>
      <name val="Cambria"/>
      <charset val="134"/>
    </font>
    <font>
      <sz val="10"/>
      <color rgb="FFFF0000"/>
      <name val="Cambria"/>
      <charset val="134"/>
    </font>
    <font>
      <b/>
      <sz val="10"/>
      <name val="Cambria"/>
      <charset val="134"/>
    </font>
    <font>
      <b/>
      <sz val="10"/>
      <color rgb="FFFF0000"/>
      <name val="Cambria"/>
      <charset val="134"/>
    </font>
    <font>
      <b/>
      <i/>
      <sz val="11"/>
      <name val="Times New Roman"/>
      <charset val="134"/>
    </font>
    <font>
      <u/>
      <sz val="11"/>
      <color theme="10"/>
      <name val="Calibri"/>
      <charset val="134"/>
    </font>
    <font>
      <sz val="12"/>
      <color indexed="8"/>
      <name val="Times New Roman"/>
      <charset val="134"/>
    </font>
    <font>
      <sz val="10"/>
      <name val="Helv"/>
      <charset val="134"/>
    </font>
    <font>
      <sz val="13"/>
      <name val="Arial"/>
      <charset val="134"/>
    </font>
    <font>
      <vertAlign val="superscript"/>
      <sz val="12"/>
      <color rgb="FF000000"/>
      <name val="Times New Roman"/>
      <charset val="134"/>
    </font>
    <font>
      <sz val="10"/>
      <color theme="1"/>
      <name val="Times New Roman"/>
      <charset val="134"/>
    </font>
    <font>
      <sz val="8"/>
      <color rgb="FF000000"/>
      <name val="Times New Roman"/>
      <charset val="134"/>
    </font>
    <font>
      <sz val="8"/>
      <color theme="1"/>
      <name val="Times New Roman"/>
      <charset val="134"/>
    </font>
    <font>
      <b/>
      <i/>
      <sz val="13"/>
      <color rgb="FF000000"/>
      <name val="Times New Roman"/>
      <charset val="134"/>
    </font>
    <font>
      <b/>
      <sz val="9"/>
      <name val="Tahoma"/>
      <charset val="134"/>
    </font>
    <font>
      <sz val="9"/>
      <name val="Tahoma"/>
      <charset val="134"/>
    </font>
    <font>
      <sz val="14"/>
      <color rgb="FFFF0000"/>
      <name val="Times New Roman"/>
      <family val="1"/>
    </font>
    <font>
      <sz val="11"/>
      <name val="Calibri"/>
      <family val="2"/>
    </font>
    <font>
      <sz val="13"/>
      <name val="Times New Roman"/>
      <family val="1"/>
    </font>
    <font>
      <b/>
      <sz val="14"/>
      <color rgb="FFFF0000"/>
      <name val="Times New Roman"/>
      <family val="1"/>
    </font>
  </fonts>
  <fills count="31">
    <fill>
      <patternFill patternType="none"/>
    </fill>
    <fill>
      <patternFill patternType="gray125"/>
    </fill>
    <fill>
      <patternFill patternType="solid">
        <fgColor theme="0"/>
        <bgColor indexed="64"/>
      </patternFill>
    </fill>
    <fill>
      <patternFill patternType="solid">
        <fgColor theme="9" tint="0.79992065187536243"/>
        <bgColor indexed="64"/>
      </patternFill>
    </fill>
    <fill>
      <patternFill patternType="solid">
        <fgColor rgb="FFFFFFFF"/>
        <bgColor rgb="FFFFFFFF"/>
      </patternFill>
    </fill>
    <fill>
      <patternFill patternType="solid">
        <fgColor rgb="FFFFFF00"/>
        <bgColor rgb="FFFFFF00"/>
      </patternFill>
    </fill>
    <fill>
      <patternFill patternType="solid">
        <fgColor rgb="FF95B3D7"/>
        <bgColor rgb="FF95B3D7"/>
      </patternFill>
    </fill>
    <fill>
      <patternFill patternType="solid">
        <fgColor rgb="FFFFFF00"/>
        <bgColor rgb="FFFFFFFF"/>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C6D9F0"/>
        <bgColor rgb="FFC6D9F0"/>
      </patternFill>
    </fill>
    <fill>
      <patternFill patternType="solid">
        <fgColor theme="9"/>
        <bgColor theme="9"/>
      </patternFill>
    </fill>
    <fill>
      <patternFill patternType="solid">
        <fgColor theme="0"/>
        <bgColor rgb="FFA5A5A5"/>
      </patternFill>
    </fill>
    <fill>
      <patternFill patternType="solid">
        <fgColor theme="0"/>
        <bgColor theme="0"/>
      </patternFill>
    </fill>
    <fill>
      <patternFill patternType="solid">
        <fgColor rgb="FFFFFF00"/>
        <bgColor indexed="64"/>
      </patternFill>
    </fill>
    <fill>
      <patternFill patternType="solid">
        <fgColor theme="0"/>
        <bgColor rgb="FFFFFF00"/>
      </patternFill>
    </fill>
    <fill>
      <patternFill patternType="solid">
        <fgColor rgb="FFC2D69B"/>
        <bgColor rgb="FFC2D69B"/>
      </patternFill>
    </fill>
    <fill>
      <patternFill patternType="solid">
        <fgColor rgb="FFFBD4B4"/>
        <bgColor rgb="FFFBD4B4"/>
      </patternFill>
    </fill>
    <fill>
      <patternFill patternType="solid">
        <fgColor theme="6" tint="0.79992065187536243"/>
        <bgColor rgb="FFFBD4B4"/>
      </patternFill>
    </fill>
    <fill>
      <patternFill patternType="solid">
        <fgColor theme="6" tint="0.79992065187536243"/>
        <bgColor indexed="64"/>
      </patternFill>
    </fill>
    <fill>
      <patternFill patternType="solid">
        <fgColor rgb="FFFFFFFF"/>
        <bgColor indexed="64"/>
      </patternFill>
    </fill>
    <fill>
      <patternFill patternType="solid">
        <fgColor theme="0"/>
        <bgColor rgb="FFDBE5F1"/>
      </patternFill>
    </fill>
    <fill>
      <patternFill patternType="solid">
        <fgColor theme="0"/>
        <bgColor rgb="FF95B3D7"/>
      </patternFill>
    </fill>
    <fill>
      <patternFill patternType="solid">
        <fgColor rgb="FFD8D8D8"/>
        <bgColor rgb="FFD8D8D8"/>
      </patternFill>
    </fill>
    <fill>
      <patternFill patternType="solid">
        <fgColor rgb="FF8DB3E2"/>
        <bgColor rgb="FF8DB3E2"/>
      </patternFill>
    </fill>
    <fill>
      <patternFill patternType="solid">
        <fgColor rgb="FF92D050"/>
        <bgColor rgb="FF92D050"/>
      </patternFill>
    </fill>
    <fill>
      <patternFill patternType="solid">
        <fgColor rgb="FFEAF1DD"/>
        <bgColor rgb="FFEAF1DD"/>
      </patternFill>
    </fill>
    <fill>
      <patternFill patternType="solid">
        <fgColor rgb="FFB6DDE8"/>
        <bgColor rgb="FFB6DDE8"/>
      </patternFill>
    </fill>
    <fill>
      <patternFill patternType="solid">
        <fgColor theme="0"/>
        <bgColor rgb="FFFFFFFF"/>
      </patternFill>
    </fill>
    <fill>
      <patternFill patternType="solid">
        <fgColor rgb="FF3366FF"/>
        <bgColor rgb="FF3366FF"/>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000000"/>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rgb="FF000000"/>
      </top>
      <bottom/>
      <diagonal/>
    </border>
    <border>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double">
        <color rgb="FF000000"/>
      </right>
      <top style="thin">
        <color rgb="FF000000"/>
      </top>
      <bottom/>
      <diagonal/>
    </border>
    <border>
      <left style="thin">
        <color rgb="FF232627"/>
      </left>
      <right style="thin">
        <color rgb="FF232627"/>
      </right>
      <top style="thin">
        <color rgb="FF232627"/>
      </top>
      <bottom style="thin">
        <color rgb="FF232627"/>
      </bottom>
      <diagonal/>
    </border>
    <border>
      <left/>
      <right/>
      <top/>
      <bottom style="thin">
        <color rgb="FF232627"/>
      </bottom>
      <diagonal/>
    </border>
    <border>
      <left style="thin">
        <color rgb="FF232627"/>
      </left>
      <right style="thin">
        <color rgb="FF232627"/>
      </right>
      <top style="thin">
        <color rgb="FF232627"/>
      </top>
      <bottom/>
      <diagonal/>
    </border>
    <border>
      <left style="thin">
        <color rgb="FF232627"/>
      </left>
      <right/>
      <top style="thin">
        <color rgb="FF232627"/>
      </top>
      <bottom style="thin">
        <color rgb="FF232627"/>
      </bottom>
      <diagonal/>
    </border>
    <border>
      <left/>
      <right style="thin">
        <color rgb="FF232627"/>
      </right>
      <top style="thin">
        <color rgb="FF232627"/>
      </top>
      <bottom style="thin">
        <color rgb="FF232627"/>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right style="thin">
        <color rgb="FF000000"/>
      </right>
      <top style="thin">
        <color rgb="FF000000"/>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4">
    <xf numFmtId="0" fontId="0" fillId="0" borderId="0"/>
    <xf numFmtId="9" fontId="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91" fillId="0" borderId="0"/>
    <xf numFmtId="0" fontId="17" fillId="0" borderId="0"/>
    <xf numFmtId="0" fontId="17" fillId="0" borderId="0"/>
    <xf numFmtId="0" fontId="17" fillId="0" borderId="0"/>
    <xf numFmtId="0" fontId="1" fillId="0" borderId="0"/>
    <xf numFmtId="0" fontId="43" fillId="0" borderId="0"/>
    <xf numFmtId="0" fontId="43" fillId="0" borderId="0"/>
    <xf numFmtId="0" fontId="35" fillId="0" borderId="0"/>
    <xf numFmtId="0" fontId="1" fillId="0" borderId="0"/>
    <xf numFmtId="0" fontId="43" fillId="0" borderId="0"/>
    <xf numFmtId="0" fontId="17" fillId="0" borderId="0"/>
    <xf numFmtId="0" fontId="92" fillId="0" borderId="0"/>
    <xf numFmtId="0" fontId="90" fillId="0" borderId="0"/>
    <xf numFmtId="0" fontId="17" fillId="0" borderId="0"/>
    <xf numFmtId="0" fontId="43" fillId="0" borderId="0"/>
    <xf numFmtId="0" fontId="43" fillId="0" borderId="0"/>
    <xf numFmtId="0" fontId="17" fillId="0" borderId="0"/>
    <xf numFmtId="0" fontId="1" fillId="0" borderId="0"/>
    <xf numFmtId="0" fontId="31" fillId="0" borderId="0"/>
    <xf numFmtId="0" fontId="43" fillId="0" borderId="0"/>
    <xf numFmtId="0" fontId="17" fillId="0" borderId="0"/>
    <xf numFmtId="43" fontId="17" fillId="0" borderId="0" applyFont="0" applyFill="0" applyBorder="0" applyAlignment="0" applyProtection="0"/>
    <xf numFmtId="0" fontId="17" fillId="0" borderId="0"/>
    <xf numFmtId="0" fontId="43" fillId="0" borderId="0"/>
    <xf numFmtId="0" fontId="77" fillId="0" borderId="0"/>
    <xf numFmtId="0" fontId="17" fillId="0" borderId="0"/>
    <xf numFmtId="0" fontId="43" fillId="0" borderId="0"/>
    <xf numFmtId="0" fontId="89" fillId="0" borderId="0" applyNumberFormat="0" applyFill="0" applyBorder="0" applyAlignment="0" applyProtection="0"/>
    <xf numFmtId="43" fontId="1" fillId="0" borderId="0" applyFont="0" applyFill="0" applyBorder="0" applyAlignment="0" applyProtection="0"/>
    <xf numFmtId="0" fontId="17" fillId="0" borderId="0"/>
    <xf numFmtId="0" fontId="17" fillId="0" borderId="0"/>
    <xf numFmtId="43" fontId="17" fillId="0" borderId="0" applyFont="0" applyFill="0" applyBorder="0" applyAlignment="0" applyProtection="0"/>
    <xf numFmtId="0" fontId="17" fillId="0" borderId="0"/>
    <xf numFmtId="41" fontId="17" fillId="0" borderId="0" applyFont="0" applyFill="0" applyBorder="0" applyAlignment="0" applyProtection="0"/>
    <xf numFmtId="0" fontId="17" fillId="0" borderId="0"/>
    <xf numFmtId="41" fontId="17" fillId="0" borderId="0" applyFont="0" applyFill="0" applyBorder="0" applyAlignment="0" applyProtection="0"/>
    <xf numFmtId="0" fontId="17" fillId="0" borderId="0"/>
    <xf numFmtId="0" fontId="1" fillId="0" borderId="0"/>
    <xf numFmtId="0" fontId="90" fillId="0" borderId="0"/>
    <xf numFmtId="0" fontId="17" fillId="0" borderId="0"/>
    <xf numFmtId="0" fontId="32" fillId="0" borderId="0"/>
    <xf numFmtId="176" fontId="90" fillId="0" borderId="0" applyFont="0" applyFill="0" applyBorder="0" applyAlignment="0" applyProtection="0"/>
    <xf numFmtId="0" fontId="17" fillId="0" borderId="0"/>
    <xf numFmtId="0" fontId="17" fillId="0" borderId="0"/>
    <xf numFmtId="0" fontId="17" fillId="0" borderId="0"/>
    <xf numFmtId="0" fontId="17" fillId="0" borderId="0"/>
    <xf numFmtId="43" fontId="1" fillId="0" borderId="0" applyFont="0" applyFill="0" applyBorder="0" applyAlignment="0" applyProtection="0"/>
    <xf numFmtId="0" fontId="17" fillId="0" borderId="0"/>
    <xf numFmtId="0" fontId="43" fillId="0" borderId="0"/>
    <xf numFmtId="43" fontId="1" fillId="0" borderId="0" applyFont="0" applyFill="0" applyBorder="0" applyAlignment="0" applyProtection="0"/>
  </cellStyleXfs>
  <cellXfs count="1143">
    <xf numFmtId="0" fontId="0" fillId="0" borderId="0" xfId="0"/>
    <xf numFmtId="0" fontId="1" fillId="2" borderId="0" xfId="48" applyFont="1" applyFill="1"/>
    <xf numFmtId="0" fontId="1" fillId="0" borderId="0" xfId="48" applyFont="1"/>
    <xf numFmtId="0" fontId="1" fillId="0" borderId="0" xfId="48" applyFont="1" applyAlignment="1">
      <alignment vertical="center"/>
    </xf>
    <xf numFmtId="0" fontId="4" fillId="0" borderId="1" xfId="48" applyFont="1" applyBorder="1" applyAlignment="1">
      <alignment horizontal="center" vertical="center" wrapText="1"/>
    </xf>
    <xf numFmtId="0" fontId="4" fillId="2" borderId="1" xfId="48" applyFont="1" applyFill="1" applyBorder="1" applyAlignment="1">
      <alignment horizontal="center" vertical="center" wrapText="1"/>
    </xf>
    <xf numFmtId="0" fontId="4" fillId="2" borderId="1" xfId="48" applyFont="1" applyFill="1" applyBorder="1" applyAlignment="1">
      <alignment horizontal="left" vertical="center" wrapText="1"/>
    </xf>
    <xf numFmtId="0" fontId="5" fillId="2" borderId="1" xfId="48" applyFont="1" applyFill="1" applyBorder="1" applyAlignment="1">
      <alignment horizontal="center" vertical="center" wrapText="1"/>
    </xf>
    <xf numFmtId="0" fontId="5" fillId="2" borderId="1" xfId="48" applyFont="1" applyFill="1" applyBorder="1"/>
    <xf numFmtId="0" fontId="5" fillId="2" borderId="1" xfId="48" applyFont="1" applyFill="1" applyBorder="1" applyAlignment="1">
      <alignment horizontal="center" wrapText="1"/>
    </xf>
    <xf numFmtId="3" fontId="5" fillId="2" borderId="1" xfId="48" applyNumberFormat="1" applyFont="1" applyFill="1" applyBorder="1" applyAlignment="1">
      <alignment horizontal="left" vertical="center"/>
    </xf>
    <xf numFmtId="3" fontId="5" fillId="2" borderId="1" xfId="48" applyNumberFormat="1" applyFont="1" applyFill="1" applyBorder="1" applyAlignment="1">
      <alignment horizontal="center" vertical="center"/>
    </xf>
    <xf numFmtId="3" fontId="5" fillId="2" borderId="1" xfId="48" applyNumberFormat="1" applyFont="1" applyFill="1" applyBorder="1" applyAlignment="1">
      <alignment horizontal="left" vertical="center" wrapText="1"/>
    </xf>
    <xf numFmtId="3" fontId="4" fillId="2" borderId="1" xfId="48" applyNumberFormat="1" applyFont="1" applyFill="1" applyBorder="1" applyAlignment="1">
      <alignment horizontal="left" vertical="center" wrapText="1"/>
    </xf>
    <xf numFmtId="3" fontId="4" fillId="2" borderId="1" xfId="48" applyNumberFormat="1" applyFont="1" applyFill="1" applyBorder="1" applyAlignment="1">
      <alignment horizontal="center" vertical="center"/>
    </xf>
    <xf numFmtId="0" fontId="4" fillId="2" borderId="1" xfId="48" applyFont="1" applyFill="1" applyBorder="1"/>
    <xf numFmtId="0" fontId="5" fillId="2" borderId="1" xfId="48" applyFont="1" applyFill="1" applyBorder="1" applyAlignment="1">
      <alignment vertical="center"/>
    </xf>
    <xf numFmtId="0" fontId="5" fillId="2" borderId="1" xfId="48" applyFont="1" applyFill="1" applyBorder="1" applyAlignment="1">
      <alignment vertical="center" wrapText="1"/>
    </xf>
    <xf numFmtId="0" fontId="5" fillId="2" borderId="1" xfId="48" applyFont="1" applyFill="1" applyBorder="1" applyAlignment="1">
      <alignment horizontal="center" vertical="top" wrapText="1"/>
    </xf>
    <xf numFmtId="0" fontId="5" fillId="2" borderId="1" xfId="48" applyFont="1" applyFill="1" applyBorder="1" applyAlignment="1">
      <alignment vertical="top" wrapText="1"/>
    </xf>
    <xf numFmtId="0" fontId="1" fillId="2" borderId="1" xfId="48" applyFont="1" applyFill="1" applyBorder="1"/>
    <xf numFmtId="0" fontId="4" fillId="2" borderId="1" xfId="48" applyFont="1" applyFill="1" applyBorder="1" applyAlignment="1">
      <alignment horizontal="center" wrapText="1"/>
    </xf>
    <xf numFmtId="173" fontId="4" fillId="0" borderId="1" xfId="48" applyNumberFormat="1" applyFont="1" applyBorder="1" applyAlignment="1">
      <alignment horizontal="center" vertical="center" wrapText="1"/>
    </xf>
    <xf numFmtId="173" fontId="4" fillId="2" borderId="1" xfId="48" applyNumberFormat="1" applyFont="1" applyFill="1" applyBorder="1" applyAlignment="1">
      <alignment horizontal="left" vertical="center" wrapText="1"/>
    </xf>
    <xf numFmtId="173" fontId="5" fillId="2" borderId="1" xfId="48" applyNumberFormat="1" applyFont="1" applyFill="1" applyBorder="1" applyAlignment="1">
      <alignment horizontal="right" vertical="center"/>
    </xf>
    <xf numFmtId="173" fontId="5" fillId="2" borderId="1" xfId="48" applyNumberFormat="1" applyFont="1" applyFill="1" applyBorder="1" applyAlignment="1">
      <alignment horizontal="center" vertical="center" wrapText="1"/>
    </xf>
    <xf numFmtId="173" fontId="5" fillId="2" borderId="1" xfId="48" applyNumberFormat="1" applyFont="1" applyFill="1" applyBorder="1" applyAlignment="1">
      <alignment horizontal="right"/>
    </xf>
    <xf numFmtId="173" fontId="5" fillId="2" borderId="1" xfId="48" applyNumberFormat="1" applyFont="1" applyFill="1" applyBorder="1" applyAlignment="1">
      <alignment horizontal="center" wrapText="1"/>
    </xf>
    <xf numFmtId="3" fontId="5" fillId="2" borderId="1" xfId="48" applyNumberFormat="1" applyFont="1" applyFill="1" applyBorder="1" applyAlignment="1">
      <alignment vertical="center"/>
    </xf>
    <xf numFmtId="3" fontId="4" fillId="2" borderId="1" xfId="48" applyNumberFormat="1" applyFont="1" applyFill="1" applyBorder="1" applyAlignment="1">
      <alignment vertical="center"/>
    </xf>
    <xf numFmtId="173" fontId="4" fillId="2" borderId="1" xfId="48" applyNumberFormat="1" applyFont="1" applyFill="1" applyBorder="1"/>
    <xf numFmtId="173" fontId="5" fillId="2" borderId="1" xfId="48" applyNumberFormat="1" applyFont="1" applyFill="1" applyBorder="1"/>
    <xf numFmtId="173" fontId="4" fillId="2" borderId="1" xfId="48" applyNumberFormat="1" applyFont="1" applyFill="1" applyBorder="1" applyAlignment="1">
      <alignment horizontal="center" wrapText="1"/>
    </xf>
    <xf numFmtId="173" fontId="5" fillId="2" borderId="1" xfId="48" applyNumberFormat="1" applyFont="1" applyFill="1" applyBorder="1" applyAlignment="1">
      <alignment vertical="center"/>
    </xf>
    <xf numFmtId="173" fontId="5" fillId="2" borderId="1" xfId="48" applyNumberFormat="1" applyFont="1" applyFill="1" applyBorder="1" applyAlignment="1">
      <alignment horizontal="right" vertical="top"/>
    </xf>
    <xf numFmtId="173" fontId="5" fillId="2" borderId="1" xfId="48" applyNumberFormat="1" applyFont="1" applyFill="1" applyBorder="1" applyAlignment="1">
      <alignment horizontal="center" vertical="top" wrapText="1"/>
    </xf>
    <xf numFmtId="173" fontId="4" fillId="2" borderId="1" xfId="48" applyNumberFormat="1" applyFont="1" applyFill="1" applyBorder="1" applyAlignment="1">
      <alignment horizontal="center" vertical="center" wrapText="1"/>
    </xf>
    <xf numFmtId="0" fontId="7" fillId="2" borderId="0" xfId="8" applyFont="1" applyFill="1"/>
    <xf numFmtId="0" fontId="4" fillId="2" borderId="1" xfId="48" applyFont="1" applyFill="1" applyBorder="1" applyAlignment="1">
      <alignment vertical="center" wrapText="1"/>
    </xf>
    <xf numFmtId="0" fontId="9" fillId="0" borderId="0" xfId="4" applyFont="1" applyAlignment="1">
      <alignment horizontal="center"/>
    </xf>
    <xf numFmtId="0" fontId="9" fillId="0" borderId="0" xfId="4" applyFont="1"/>
    <xf numFmtId="180" fontId="9" fillId="0" borderId="0" xfId="53" applyNumberFormat="1" applyFont="1" applyAlignment="1">
      <alignment horizontal="right"/>
    </xf>
    <xf numFmtId="0" fontId="10" fillId="0" borderId="0" xfId="4" applyFont="1" applyAlignment="1">
      <alignment horizontal="center"/>
    </xf>
    <xf numFmtId="0" fontId="10" fillId="0" borderId="0" xfId="4" applyFont="1"/>
    <xf numFmtId="180" fontId="10" fillId="0" borderId="0" xfId="53" applyNumberFormat="1" applyFont="1" applyAlignment="1">
      <alignment horizontal="right"/>
    </xf>
    <xf numFmtId="0" fontId="11" fillId="0" borderId="8" xfId="4" applyFont="1" applyBorder="1" applyAlignment="1">
      <alignment horizontal="center" vertical="center" wrapText="1"/>
    </xf>
    <xf numFmtId="180" fontId="11" fillId="0" borderId="8" xfId="53" applyNumberFormat="1" applyFont="1" applyBorder="1" applyAlignment="1">
      <alignment horizontal="center" vertical="center" wrapText="1"/>
    </xf>
    <xf numFmtId="0" fontId="11" fillId="0" borderId="8" xfId="4" applyFont="1" applyBorder="1" applyAlignment="1">
      <alignment horizontal="left" vertical="center" wrapText="1"/>
    </xf>
    <xf numFmtId="180" fontId="11" fillId="0" borderId="8" xfId="53" applyNumberFormat="1" applyFont="1" applyBorder="1" applyAlignment="1">
      <alignment horizontal="right" vertical="center" wrapText="1"/>
    </xf>
    <xf numFmtId="0" fontId="12" fillId="0" borderId="8" xfId="4" applyFont="1" applyBorder="1" applyAlignment="1">
      <alignment horizontal="center" vertical="top" wrapText="1"/>
    </xf>
    <xf numFmtId="0" fontId="12" fillId="0" borderId="8" xfId="4" applyFont="1" applyBorder="1" applyAlignment="1">
      <alignment horizontal="left" vertical="top" wrapText="1"/>
    </xf>
    <xf numFmtId="180" fontId="12" fillId="0" borderId="8" xfId="53" applyNumberFormat="1" applyFont="1" applyBorder="1" applyAlignment="1">
      <alignment horizontal="right" vertical="center" wrapText="1"/>
    </xf>
    <xf numFmtId="174" fontId="12" fillId="0" borderId="8" xfId="53" applyNumberFormat="1" applyFont="1" applyBorder="1" applyAlignment="1">
      <alignment horizontal="right" vertical="center" wrapText="1"/>
    </xf>
    <xf numFmtId="0" fontId="11" fillId="0" borderId="8" xfId="10" applyFont="1" applyBorder="1" applyAlignment="1">
      <alignment horizontal="center" vertical="top" wrapText="1"/>
    </xf>
    <xf numFmtId="0" fontId="11" fillId="0" borderId="8" xfId="10" applyFont="1" applyBorder="1" applyAlignment="1">
      <alignment vertical="top" wrapText="1"/>
    </xf>
    <xf numFmtId="0" fontId="12" fillId="0" borderId="9" xfId="4" applyFont="1" applyBorder="1" applyAlignment="1">
      <alignment horizontal="center" vertical="top" wrapText="1"/>
    </xf>
    <xf numFmtId="180" fontId="12" fillId="2" borderId="8" xfId="53" applyNumberFormat="1" applyFont="1" applyFill="1" applyBorder="1" applyAlignment="1">
      <alignment horizontal="right" vertical="center" wrapText="1"/>
    </xf>
    <xf numFmtId="0" fontId="11" fillId="0" borderId="8" xfId="10" applyFont="1" applyBorder="1" applyAlignment="1">
      <alignment horizontal="center" vertical="top"/>
    </xf>
    <xf numFmtId="0" fontId="12" fillId="0" borderId="8" xfId="9" applyFont="1" applyBorder="1" applyAlignment="1">
      <alignment horizontal="center" vertical="center" wrapText="1"/>
    </xf>
    <xf numFmtId="0" fontId="13" fillId="0" borderId="8" xfId="46" applyFont="1" applyBorder="1" applyAlignment="1">
      <alignment horizontal="left" vertical="center"/>
    </xf>
    <xf numFmtId="0" fontId="13" fillId="0" borderId="8" xfId="46" applyFont="1" applyBorder="1" applyAlignment="1">
      <alignment horizontal="center" vertical="center"/>
    </xf>
    <xf numFmtId="0" fontId="11" fillId="0" borderId="8" xfId="9" applyFont="1" applyBorder="1" applyAlignment="1">
      <alignment horizontal="center" vertical="center" wrapText="1"/>
    </xf>
    <xf numFmtId="0" fontId="14" fillId="0" borderId="8" xfId="46" applyFont="1" applyBorder="1" applyAlignment="1">
      <alignment horizontal="left" vertical="center"/>
    </xf>
    <xf numFmtId="0" fontId="14" fillId="0" borderId="8" xfId="46" applyFont="1" applyBorder="1" applyAlignment="1">
      <alignment horizontal="center" vertical="center"/>
    </xf>
    <xf numFmtId="0" fontId="15" fillId="0" borderId="8" xfId="46" applyFont="1" applyBorder="1" applyAlignment="1">
      <alignment horizontal="center" vertical="center"/>
    </xf>
    <xf numFmtId="0" fontId="16" fillId="0" borderId="8" xfId="46" applyFont="1" applyBorder="1" applyAlignment="1">
      <alignment horizontal="left" vertical="center"/>
    </xf>
    <xf numFmtId="0" fontId="16" fillId="0" borderId="8" xfId="46" applyFont="1" applyBorder="1" applyAlignment="1">
      <alignment vertical="center"/>
    </xf>
    <xf numFmtId="0" fontId="5" fillId="0" borderId="0" xfId="4" applyFont="1" applyAlignment="1">
      <alignment horizontal="center"/>
    </xf>
    <xf numFmtId="0" fontId="5" fillId="0" borderId="0" xfId="4" applyFont="1"/>
    <xf numFmtId="180" fontId="5" fillId="0" borderId="0" xfId="53" applyNumberFormat="1" applyFont="1" applyAlignment="1">
      <alignment horizontal="right"/>
    </xf>
    <xf numFmtId="0" fontId="5" fillId="0" borderId="8" xfId="4" applyFont="1" applyBorder="1"/>
    <xf numFmtId="1" fontId="9" fillId="0" borderId="0" xfId="4" applyNumberFormat="1" applyFont="1"/>
    <xf numFmtId="3" fontId="9" fillId="0" borderId="0" xfId="4" applyNumberFormat="1" applyFont="1"/>
    <xf numFmtId="4" fontId="9" fillId="0" borderId="0" xfId="4" applyNumberFormat="1" applyFont="1"/>
    <xf numFmtId="0" fontId="2"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xf numFmtId="0" fontId="5" fillId="0" borderId="1" xfId="0" applyFont="1" applyBorder="1" applyAlignment="1">
      <alignment horizontal="center" wrapText="1"/>
    </xf>
    <xf numFmtId="3" fontId="5" fillId="0" borderId="1" xfId="0" applyNumberFormat="1" applyFont="1" applyBorder="1" applyAlignment="1">
      <alignment horizontal="lef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3" fontId="4" fillId="0" borderId="1" xfId="0" applyNumberFormat="1" applyFont="1" applyBorder="1" applyAlignment="1">
      <alignment horizontal="left" vertical="center" wrapText="1"/>
    </xf>
    <xf numFmtId="3" fontId="4" fillId="0" borderId="1" xfId="0" applyNumberFormat="1" applyFont="1" applyBorder="1" applyAlignment="1">
      <alignment horizontal="center" vertical="center"/>
    </xf>
    <xf numFmtId="0" fontId="4" fillId="0" borderId="1" xfId="0" applyFont="1" applyBorder="1"/>
    <xf numFmtId="0" fontId="5" fillId="0" borderId="1" xfId="0" applyFont="1" applyBorder="1" applyAlignment="1">
      <alignment vertical="center"/>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0" fillId="0" borderId="1" xfId="0" applyBorder="1"/>
    <xf numFmtId="0" fontId="4" fillId="0" borderId="1" xfId="0" applyFont="1" applyBorder="1" applyAlignment="1">
      <alignment horizontal="center" wrapText="1"/>
    </xf>
    <xf numFmtId="173" fontId="4" fillId="0" borderId="1" xfId="0" applyNumberFormat="1" applyFont="1" applyBorder="1" applyAlignment="1">
      <alignment horizontal="center" vertical="center" wrapText="1"/>
    </xf>
    <xf numFmtId="173" fontId="4" fillId="0" borderId="1" xfId="0" applyNumberFormat="1" applyFont="1" applyBorder="1" applyAlignment="1">
      <alignment horizontal="left" vertical="center" wrapText="1"/>
    </xf>
    <xf numFmtId="173" fontId="5" fillId="0" borderId="1" xfId="0" applyNumberFormat="1" applyFont="1" applyBorder="1" applyAlignment="1">
      <alignment horizontal="right" vertical="center"/>
    </xf>
    <xf numFmtId="173" fontId="5" fillId="0" borderId="1" xfId="0" applyNumberFormat="1" applyFont="1" applyBorder="1" applyAlignment="1">
      <alignment horizontal="center" vertical="center" wrapText="1"/>
    </xf>
    <xf numFmtId="173" fontId="5" fillId="0" borderId="1" xfId="0" applyNumberFormat="1" applyFont="1" applyBorder="1" applyAlignment="1">
      <alignment horizontal="right"/>
    </xf>
    <xf numFmtId="173" fontId="5" fillId="0" borderId="1" xfId="0" applyNumberFormat="1" applyFont="1" applyBorder="1" applyAlignment="1">
      <alignment horizontal="center" wrapText="1"/>
    </xf>
    <xf numFmtId="3" fontId="5" fillId="0" borderId="1" xfId="0" applyNumberFormat="1" applyFont="1" applyBorder="1" applyAlignment="1">
      <alignment vertical="center"/>
    </xf>
    <xf numFmtId="3" fontId="4" fillId="0" borderId="1" xfId="0" applyNumberFormat="1" applyFont="1" applyBorder="1" applyAlignment="1">
      <alignment vertical="center"/>
    </xf>
    <xf numFmtId="173" fontId="4" fillId="0" borderId="1" xfId="0" applyNumberFormat="1" applyFont="1" applyBorder="1"/>
    <xf numFmtId="173" fontId="5" fillId="0" borderId="1" xfId="0" applyNumberFormat="1" applyFont="1" applyBorder="1"/>
    <xf numFmtId="173" fontId="4" fillId="0" borderId="1" xfId="0" applyNumberFormat="1" applyFont="1" applyBorder="1" applyAlignment="1">
      <alignment horizontal="center" wrapText="1"/>
    </xf>
    <xf numFmtId="173" fontId="5" fillId="0" borderId="1" xfId="0" applyNumberFormat="1" applyFont="1" applyBorder="1" applyAlignment="1">
      <alignment vertical="center"/>
    </xf>
    <xf numFmtId="173" fontId="5" fillId="0" borderId="1" xfId="0" applyNumberFormat="1" applyFont="1" applyBorder="1" applyAlignment="1">
      <alignment horizontal="right" vertical="top"/>
    </xf>
    <xf numFmtId="173" fontId="5" fillId="0" borderId="1" xfId="0" applyNumberFormat="1" applyFont="1" applyBorder="1" applyAlignment="1">
      <alignment horizontal="center" vertical="top" wrapText="1"/>
    </xf>
    <xf numFmtId="0" fontId="4" fillId="0" borderId="1" xfId="0" applyFont="1" applyBorder="1" applyAlignment="1">
      <alignment vertical="center" wrapText="1"/>
    </xf>
    <xf numFmtId="0" fontId="17" fillId="0" borderId="0" xfId="48" applyAlignment="1">
      <alignment vertical="center"/>
    </xf>
    <xf numFmtId="0" fontId="17" fillId="0" borderId="0" xfId="48" applyAlignment="1">
      <alignment horizontal="center" vertical="center"/>
    </xf>
    <xf numFmtId="0" fontId="18" fillId="0" borderId="8" xfId="48" applyFont="1" applyBorder="1" applyAlignment="1">
      <alignment vertical="center"/>
    </xf>
    <xf numFmtId="0" fontId="17" fillId="0" borderId="8" xfId="48" applyBorder="1" applyAlignment="1">
      <alignment vertical="center"/>
    </xf>
    <xf numFmtId="0" fontId="17" fillId="0" borderId="8" xfId="48" applyBorder="1" applyAlignment="1">
      <alignment horizontal="center" vertical="center"/>
    </xf>
    <xf numFmtId="0" fontId="16" fillId="3" borderId="8" xfId="48" applyFont="1" applyFill="1" applyBorder="1" applyAlignment="1">
      <alignment horizontal="center" vertical="center" wrapText="1"/>
    </xf>
    <xf numFmtId="0" fontId="16" fillId="0" borderId="8" xfId="48" applyFont="1" applyBorder="1" applyAlignment="1">
      <alignment horizontal="center" vertical="center"/>
    </xf>
    <xf numFmtId="0" fontId="16" fillId="0" borderId="8" xfId="48" applyFont="1" applyBorder="1" applyAlignment="1">
      <alignment vertical="center" wrapText="1"/>
    </xf>
    <xf numFmtId="0" fontId="19" fillId="0" borderId="8" xfId="48" applyFont="1" applyBorder="1" applyAlignment="1">
      <alignment horizontal="center" vertical="center"/>
    </xf>
    <xf numFmtId="41" fontId="19" fillId="0" borderId="8" xfId="39" applyFont="1" applyBorder="1" applyAlignment="1">
      <alignment vertical="center" wrapText="1"/>
    </xf>
    <xf numFmtId="41" fontId="19" fillId="0" borderId="8" xfId="39" applyFont="1" applyBorder="1" applyAlignment="1">
      <alignment horizontal="center" vertical="center"/>
    </xf>
    <xf numFmtId="41" fontId="16" fillId="0" borderId="8" xfId="39" applyFont="1" applyBorder="1" applyAlignment="1">
      <alignment horizontal="left" vertical="center"/>
    </xf>
    <xf numFmtId="0" fontId="19" fillId="0" borderId="0" xfId="48" applyFont="1" applyAlignment="1">
      <alignment horizontal="center" vertical="center"/>
    </xf>
    <xf numFmtId="41" fontId="16" fillId="0" borderId="0" xfId="39" applyFont="1" applyBorder="1" applyAlignment="1">
      <alignment horizontal="center" vertical="center"/>
    </xf>
    <xf numFmtId="41" fontId="19" fillId="0" borderId="0" xfId="39" applyFont="1" applyBorder="1" applyAlignment="1">
      <alignment horizontal="center" vertical="center"/>
    </xf>
    <xf numFmtId="41" fontId="16" fillId="0" borderId="8" xfId="48" applyNumberFormat="1" applyFont="1" applyBorder="1" applyAlignment="1">
      <alignment vertical="center" wrapText="1"/>
    </xf>
    <xf numFmtId="41" fontId="16" fillId="0" borderId="8" xfId="39" applyFont="1" applyBorder="1" applyAlignment="1">
      <alignment horizontal="center" vertical="center"/>
    </xf>
    <xf numFmtId="41" fontId="19" fillId="0" borderId="0" xfId="39" applyFont="1" applyBorder="1" applyAlignment="1">
      <alignment vertical="center"/>
    </xf>
    <xf numFmtId="41" fontId="16" fillId="0" borderId="0" xfId="39" applyFont="1" applyBorder="1" applyAlignment="1">
      <alignment vertical="center"/>
    </xf>
    <xf numFmtId="0" fontId="20" fillId="4" borderId="0" xfId="0" applyFont="1" applyFill="1" applyAlignment="1">
      <alignment vertical="center"/>
    </xf>
    <xf numFmtId="0" fontId="20" fillId="5" borderId="1" xfId="0" applyFont="1" applyFill="1" applyBorder="1" applyAlignment="1">
      <alignment vertical="center"/>
    </xf>
    <xf numFmtId="41" fontId="20" fillId="5" borderId="1" xfId="0" applyNumberFormat="1" applyFont="1" applyFill="1" applyBorder="1" applyAlignment="1">
      <alignment vertical="center"/>
    </xf>
    <xf numFmtId="0" fontId="21" fillId="6"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vertical="center" wrapText="1"/>
    </xf>
    <xf numFmtId="0" fontId="12" fillId="4" borderId="1" xfId="0" applyFont="1" applyFill="1" applyBorder="1" applyAlignment="1">
      <alignment horizontal="right" vertical="center" wrapText="1"/>
    </xf>
    <xf numFmtId="0" fontId="24" fillId="4" borderId="1" xfId="0" applyFont="1" applyFill="1" applyBorder="1" applyAlignment="1">
      <alignment horizontal="right" vertical="center" wrapText="1"/>
    </xf>
    <xf numFmtId="0" fontId="21" fillId="4" borderId="1" xfId="0" applyFont="1" applyFill="1" applyBorder="1" applyAlignment="1">
      <alignment horizontal="center" vertical="center" wrapText="1"/>
    </xf>
    <xf numFmtId="0" fontId="21" fillId="4" borderId="1" xfId="0" applyFont="1" applyFill="1" applyBorder="1" applyAlignment="1">
      <alignment vertical="center" wrapText="1"/>
    </xf>
    <xf numFmtId="184" fontId="11" fillId="4" borderId="1" xfId="0" applyNumberFormat="1" applyFont="1" applyFill="1" applyBorder="1" applyAlignment="1">
      <alignment horizontal="right" vertical="center" wrapText="1"/>
    </xf>
    <xf numFmtId="0" fontId="20" fillId="4" borderId="1" xfId="0" applyFont="1" applyFill="1" applyBorder="1" applyAlignment="1">
      <alignment vertical="center"/>
    </xf>
    <xf numFmtId="41" fontId="12" fillId="4" borderId="1" xfId="0" applyNumberFormat="1" applyFont="1" applyFill="1" applyBorder="1" applyAlignment="1">
      <alignment horizontal="right" vertical="center" wrapText="1"/>
    </xf>
    <xf numFmtId="171" fontId="24" fillId="4" borderId="1" xfId="0" applyNumberFormat="1" applyFont="1" applyFill="1" applyBorder="1" applyAlignment="1">
      <alignment vertical="center" wrapText="1"/>
    </xf>
    <xf numFmtId="184" fontId="25" fillId="4" borderId="1" xfId="0" applyNumberFormat="1" applyFont="1" applyFill="1" applyBorder="1" applyAlignment="1">
      <alignment horizontal="right" vertical="center" wrapText="1"/>
    </xf>
    <xf numFmtId="9" fontId="20" fillId="4" borderId="1" xfId="0" applyNumberFormat="1" applyFont="1" applyFill="1" applyBorder="1" applyAlignment="1">
      <alignment vertical="center" wrapText="1"/>
    </xf>
    <xf numFmtId="184" fontId="6" fillId="4" borderId="1" xfId="0" applyNumberFormat="1" applyFont="1" applyFill="1" applyBorder="1" applyAlignment="1">
      <alignment horizontal="right" vertical="center" wrapText="1"/>
    </xf>
    <xf numFmtId="0" fontId="21" fillId="4" borderId="1" xfId="0" applyFont="1" applyFill="1" applyBorder="1" applyAlignment="1">
      <alignment horizontal="left" vertical="center" wrapText="1"/>
    </xf>
    <xf numFmtId="173" fontId="21" fillId="4" borderId="1" xfId="0" applyNumberFormat="1" applyFont="1" applyFill="1" applyBorder="1" applyAlignment="1">
      <alignment vertical="center" wrapText="1"/>
    </xf>
    <xf numFmtId="173" fontId="20" fillId="4" borderId="0" xfId="0" applyNumberFormat="1" applyFont="1" applyFill="1" applyAlignment="1">
      <alignment vertical="center"/>
    </xf>
    <xf numFmtId="2" fontId="12" fillId="4" borderId="1" xfId="0" applyNumberFormat="1" applyFont="1" applyFill="1" applyBorder="1" applyAlignment="1">
      <alignment horizontal="right" vertical="center" wrapText="1"/>
    </xf>
    <xf numFmtId="173" fontId="21" fillId="7" borderId="1" xfId="0" applyNumberFormat="1" applyFont="1" applyFill="1" applyBorder="1" applyAlignment="1">
      <alignment vertical="center" wrapText="1"/>
    </xf>
    <xf numFmtId="173" fontId="21" fillId="6" borderId="1" xfId="0" applyNumberFormat="1" applyFont="1" applyFill="1" applyBorder="1" applyAlignment="1">
      <alignment horizontal="center" vertical="center" wrapText="1"/>
    </xf>
    <xf numFmtId="173" fontId="20" fillId="4" borderId="1" xfId="0" applyNumberFormat="1" applyFont="1" applyFill="1" applyBorder="1" applyAlignment="1">
      <alignment vertical="center" wrapText="1"/>
    </xf>
    <xf numFmtId="0" fontId="12" fillId="4" borderId="1" xfId="0" applyFont="1" applyFill="1" applyBorder="1" applyAlignment="1">
      <alignment vertical="center" wrapText="1"/>
    </xf>
    <xf numFmtId="0" fontId="12" fillId="0" borderId="1" xfId="0" applyFont="1" applyBorder="1" applyAlignment="1">
      <alignment wrapText="1"/>
    </xf>
    <xf numFmtId="0" fontId="5" fillId="0" borderId="0" xfId="0" applyFont="1" applyAlignment="1">
      <alignment horizontal="center" vertical="center"/>
    </xf>
    <xf numFmtId="0" fontId="5" fillId="0" borderId="0" xfId="0" applyFont="1"/>
    <xf numFmtId="0" fontId="5" fillId="0" borderId="0" xfId="0" applyFont="1" applyAlignment="1">
      <alignment horizontal="center" vertical="center" wrapText="1"/>
    </xf>
    <xf numFmtId="0" fontId="5"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1" xfId="0" applyFont="1" applyFill="1" applyBorder="1" applyAlignment="1">
      <alignment horizontal="left" vertical="top" wrapText="1"/>
    </xf>
    <xf numFmtId="0" fontId="11" fillId="0" borderId="1" xfId="0" applyFont="1" applyBorder="1" applyAlignment="1">
      <alignment horizontal="center"/>
    </xf>
    <xf numFmtId="0" fontId="20" fillId="0" borderId="1" xfId="0" applyFont="1" applyBorder="1" applyAlignment="1">
      <alignment vertical="top"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5" fillId="0" borderId="1" xfId="0" applyFont="1" applyBorder="1" applyAlignment="1">
      <alignment horizontal="center" vertical="center"/>
    </xf>
    <xf numFmtId="0" fontId="26" fillId="0" borderId="1" xfId="0" applyFont="1" applyBorder="1" applyAlignment="1">
      <alignment vertical="center" wrapText="1"/>
    </xf>
    <xf numFmtId="3" fontId="5" fillId="0" borderId="1" xfId="0" applyNumberFormat="1" applyFont="1" applyBorder="1" applyAlignment="1">
      <alignment horizontal="center" vertical="center" wrapText="1"/>
    </xf>
    <xf numFmtId="0" fontId="5" fillId="5" borderId="1" xfId="0" applyFont="1" applyFill="1" applyBorder="1" applyAlignment="1">
      <alignment horizontal="center" vertical="center"/>
    </xf>
    <xf numFmtId="0" fontId="26" fillId="0" borderId="1" xfId="0" applyFont="1" applyBorder="1" applyAlignment="1">
      <alignment vertical="top" wrapText="1"/>
    </xf>
    <xf numFmtId="0" fontId="26" fillId="0" borderId="1" xfId="0" applyFont="1" applyBorder="1" applyAlignment="1">
      <alignment horizontal="center"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43" fontId="5" fillId="0" borderId="0" xfId="0" applyNumberFormat="1"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left"/>
    </xf>
    <xf numFmtId="0" fontId="4" fillId="0" borderId="0" xfId="0" applyFont="1"/>
    <xf numFmtId="43" fontId="4" fillId="8" borderId="1" xfId="0" applyNumberFormat="1" applyFont="1" applyFill="1" applyBorder="1" applyAlignment="1">
      <alignment horizontal="center" vertical="center" wrapText="1"/>
    </xf>
    <xf numFmtId="3" fontId="11" fillId="9" borderId="1" xfId="0" applyNumberFormat="1" applyFont="1" applyFill="1" applyBorder="1" applyAlignment="1">
      <alignment horizontal="right" vertical="center" wrapText="1"/>
    </xf>
    <xf numFmtId="0" fontId="21" fillId="9" borderId="1" xfId="0" applyFont="1" applyFill="1" applyBorder="1" applyAlignment="1">
      <alignment horizontal="left" vertical="top" wrapText="1"/>
    </xf>
    <xf numFmtId="0" fontId="12" fillId="0" borderId="0" xfId="0" applyFont="1"/>
    <xf numFmtId="3" fontId="12" fillId="0" borderId="1" xfId="0" applyNumberFormat="1" applyFont="1" applyBorder="1" applyAlignment="1">
      <alignment horizontal="right" vertical="center" wrapText="1"/>
    </xf>
    <xf numFmtId="3" fontId="12" fillId="0" borderId="1" xfId="0" applyNumberFormat="1" applyFont="1" applyBorder="1" applyAlignment="1">
      <alignment horizontal="right" vertical="center"/>
    </xf>
    <xf numFmtId="0" fontId="12" fillId="0" borderId="1" xfId="0" applyFont="1" applyBorder="1" applyAlignment="1">
      <alignment horizontal="left" vertical="top" wrapText="1"/>
    </xf>
    <xf numFmtId="0" fontId="3" fillId="9" borderId="1" xfId="0" applyFont="1" applyFill="1" applyBorder="1" applyAlignment="1">
      <alignment horizontal="left" vertical="top" wrapText="1"/>
    </xf>
    <xf numFmtId="0" fontId="20" fillId="9" borderId="1" xfId="0" applyFont="1" applyFill="1" applyBorder="1" applyAlignment="1">
      <alignment horizontal="left" vertical="top" wrapText="1"/>
    </xf>
    <xf numFmtId="3" fontId="5" fillId="0" borderId="1" xfId="0" applyNumberFormat="1" applyFont="1" applyBorder="1" applyAlignment="1">
      <alignment horizontal="right" vertical="center"/>
    </xf>
    <xf numFmtId="3" fontId="5" fillId="0" borderId="1" xfId="0" applyNumberFormat="1" applyFont="1" applyBorder="1" applyAlignment="1">
      <alignment horizontal="right" vertical="center" wrapText="1"/>
    </xf>
    <xf numFmtId="0" fontId="5" fillId="0" borderId="1" xfId="0" applyFont="1" applyBorder="1" applyAlignment="1">
      <alignment horizontal="left" vertical="center" wrapText="1"/>
    </xf>
    <xf numFmtId="0" fontId="5" fillId="0" borderId="0" xfId="0" applyFont="1" applyAlignment="1">
      <alignment vertical="center"/>
    </xf>
    <xf numFmtId="0" fontId="5" fillId="0" borderId="6" xfId="0" applyFont="1" applyBorder="1" applyAlignment="1">
      <alignment horizontal="center" vertical="top" wrapText="1"/>
    </xf>
    <xf numFmtId="3" fontId="5" fillId="5" borderId="1" xfId="0" applyNumberFormat="1" applyFont="1" applyFill="1" applyBorder="1" applyAlignment="1">
      <alignment horizontal="right" vertical="center" wrapText="1"/>
    </xf>
    <xf numFmtId="0" fontId="5" fillId="0" borderId="1" xfId="0" applyFont="1" applyBorder="1" applyAlignment="1">
      <alignment horizontal="left" vertical="top" wrapText="1"/>
    </xf>
    <xf numFmtId="3" fontId="4" fillId="9" borderId="1" xfId="0" applyNumberFormat="1" applyFont="1" applyFill="1" applyBorder="1" applyAlignment="1">
      <alignment horizontal="right" vertical="center"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3" fontId="5" fillId="0" borderId="0" xfId="0" applyNumberFormat="1" applyFont="1"/>
    <xf numFmtId="0" fontId="4" fillId="6" borderId="1" xfId="0" applyFont="1" applyFill="1" applyBorder="1" applyAlignment="1">
      <alignment horizontal="center"/>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27" fillId="0" borderId="1" xfId="0" applyFont="1" applyBorder="1"/>
    <xf numFmtId="0" fontId="4" fillId="9" borderId="1" xfId="0" applyFont="1" applyFill="1" applyBorder="1" applyAlignment="1">
      <alignment vertical="top" wrapText="1"/>
    </xf>
    <xf numFmtId="0" fontId="27" fillId="0" borderId="0" xfId="0" applyFont="1"/>
    <xf numFmtId="0" fontId="4" fillId="10" borderId="1" xfId="0" applyFont="1" applyFill="1" applyBorder="1" applyAlignment="1">
      <alignment horizontal="center"/>
    </xf>
    <xf numFmtId="0" fontId="4" fillId="10" borderId="1" xfId="0" applyFont="1" applyFill="1" applyBorder="1" applyAlignment="1">
      <alignment horizontal="left"/>
    </xf>
    <xf numFmtId="0" fontId="28" fillId="10" borderId="1" xfId="0" applyFont="1" applyFill="1" applyBorder="1"/>
    <xf numFmtId="0" fontId="5" fillId="0" borderId="1" xfId="0" applyFont="1" applyBorder="1" applyAlignment="1">
      <alignment horizontal="center"/>
    </xf>
    <xf numFmtId="0" fontId="5" fillId="0" borderId="1" xfId="0" applyFont="1" applyBorder="1" applyAlignment="1">
      <alignment horizontal="left"/>
    </xf>
    <xf numFmtId="3" fontId="29" fillId="0" borderId="1" xfId="0" applyNumberFormat="1" applyFont="1" applyBorder="1"/>
    <xf numFmtId="0" fontId="5" fillId="0" borderId="1" xfId="0" applyFont="1" applyBorder="1" applyAlignment="1">
      <alignment horizontal="left" vertical="center"/>
    </xf>
    <xf numFmtId="3" fontId="29" fillId="0" borderId="1" xfId="0" applyNumberFormat="1" applyFont="1" applyBorder="1" applyAlignment="1">
      <alignment vertical="center"/>
    </xf>
    <xf numFmtId="0" fontId="5" fillId="0" borderId="0" xfId="0" applyFont="1" applyAlignment="1">
      <alignment horizontal="center" wrapText="1"/>
    </xf>
    <xf numFmtId="3" fontId="29" fillId="0" borderId="0" xfId="0" applyNumberFormat="1" applyFont="1"/>
    <xf numFmtId="0" fontId="5" fillId="0" borderId="1" xfId="0" applyFont="1" applyBorder="1" applyAlignment="1">
      <alignment vertical="top"/>
    </xf>
    <xf numFmtId="3" fontId="4" fillId="0" borderId="1" xfId="0" applyNumberFormat="1" applyFont="1" applyBorder="1" applyAlignment="1">
      <alignment vertical="top"/>
    </xf>
    <xf numFmtId="3" fontId="5" fillId="0" borderId="1" xfId="0" applyNumberFormat="1" applyFont="1" applyBorder="1" applyAlignment="1">
      <alignment vertical="top"/>
    </xf>
    <xf numFmtId="3" fontId="4" fillId="11" borderId="1" xfId="0" applyNumberFormat="1" applyFont="1" applyFill="1" applyBorder="1" applyAlignment="1">
      <alignment vertical="top"/>
    </xf>
    <xf numFmtId="3" fontId="27" fillId="0" borderId="0" xfId="0" applyNumberFormat="1" applyFont="1"/>
    <xf numFmtId="0" fontId="27" fillId="0" borderId="0" xfId="0" applyFont="1" applyAlignment="1">
      <alignment vertical="center"/>
    </xf>
    <xf numFmtId="0" fontId="30" fillId="0" borderId="0" xfId="0" applyFont="1"/>
    <xf numFmtId="0" fontId="27" fillId="0" borderId="0" xfId="0" applyFont="1" applyAlignment="1">
      <alignment wrapText="1"/>
    </xf>
    <xf numFmtId="0" fontId="6" fillId="0" borderId="4" xfId="0" applyFont="1" applyBorder="1"/>
    <xf numFmtId="0" fontId="6" fillId="0" borderId="4" xfId="0" applyFont="1" applyBorder="1" applyAlignment="1">
      <alignment horizontal="right"/>
    </xf>
    <xf numFmtId="0" fontId="11" fillId="0" borderId="1" xfId="0" applyFont="1" applyBorder="1" applyAlignment="1">
      <alignment horizontal="center" vertical="center" wrapText="1"/>
    </xf>
    <xf numFmtId="3" fontId="12"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3" fontId="11" fillId="0" borderId="1" xfId="0" applyNumberFormat="1" applyFont="1" applyBorder="1" applyAlignment="1">
      <alignment horizontal="center" vertical="center"/>
    </xf>
    <xf numFmtId="0" fontId="11" fillId="0" borderId="1" xfId="0" applyFont="1" applyBorder="1" applyAlignment="1">
      <alignment horizontal="left" vertical="center"/>
    </xf>
    <xf numFmtId="0" fontId="31" fillId="0" borderId="0" xfId="22"/>
    <xf numFmtId="0" fontId="32" fillId="0" borderId="0" xfId="22" applyFont="1" applyAlignment="1">
      <alignment vertical="center" wrapText="1"/>
    </xf>
    <xf numFmtId="0" fontId="33" fillId="5" borderId="1" xfId="22" applyFont="1" applyFill="1" applyBorder="1" applyAlignment="1">
      <alignment vertical="center" wrapText="1"/>
    </xf>
    <xf numFmtId="0" fontId="32" fillId="0" borderId="1" xfId="22" applyFont="1" applyBorder="1" applyAlignment="1">
      <alignment vertical="center" wrapText="1"/>
    </xf>
    <xf numFmtId="0" fontId="32" fillId="12" borderId="1" xfId="22" applyFont="1" applyFill="1" applyBorder="1" applyAlignment="1">
      <alignment horizontal="center" vertical="center" wrapText="1"/>
    </xf>
    <xf numFmtId="0" fontId="8" fillId="0" borderId="0" xfId="22" applyFont="1" applyAlignment="1">
      <alignment vertical="center" wrapText="1"/>
    </xf>
    <xf numFmtId="0" fontId="32" fillId="13" borderId="1" xfId="22" applyFont="1" applyFill="1" applyBorder="1" applyAlignment="1">
      <alignment vertical="center" wrapText="1"/>
    </xf>
    <xf numFmtId="0" fontId="32" fillId="13" borderId="1" xfId="22" applyFont="1" applyFill="1" applyBorder="1" applyAlignment="1">
      <alignment horizontal="center" vertical="center" wrapText="1"/>
    </xf>
    <xf numFmtId="3" fontId="32" fillId="13" borderId="1" xfId="22" applyNumberFormat="1" applyFont="1" applyFill="1" applyBorder="1" applyAlignment="1">
      <alignment horizontal="center" vertical="center" wrapText="1"/>
    </xf>
    <xf numFmtId="3" fontId="32" fillId="0" borderId="0" xfId="22" applyNumberFormat="1" applyFont="1" applyAlignment="1">
      <alignment horizontal="center" vertical="center" wrapText="1"/>
    </xf>
    <xf numFmtId="0" fontId="34" fillId="0" borderId="0" xfId="22" applyFont="1" applyAlignment="1">
      <alignment horizontal="center" vertical="center"/>
    </xf>
    <xf numFmtId="0" fontId="35" fillId="0" borderId="0" xfId="22" applyFont="1"/>
    <xf numFmtId="0" fontId="34" fillId="0" borderId="0" xfId="22" applyFont="1"/>
    <xf numFmtId="0" fontId="3" fillId="0" borderId="0" xfId="22" applyFont="1" applyAlignment="1">
      <alignment horizontal="left" vertical="center" wrapText="1"/>
    </xf>
    <xf numFmtId="0" fontId="3" fillId="0" borderId="4" xfId="22" applyFont="1" applyBorder="1" applyAlignment="1">
      <alignment horizontal="left" vertical="center" wrapText="1"/>
    </xf>
    <xf numFmtId="0" fontId="3" fillId="0" borderId="6" xfId="22" applyFont="1" applyBorder="1" applyAlignment="1">
      <alignment horizontal="center" vertical="center" wrapText="1"/>
    </xf>
    <xf numFmtId="0" fontId="26" fillId="0" borderId="1" xfId="22" applyFont="1" applyBorder="1" applyAlignment="1">
      <alignment horizontal="center" vertical="center" wrapText="1"/>
    </xf>
    <xf numFmtId="0" fontId="26" fillId="0" borderId="1" xfId="22" applyFont="1" applyBorder="1" applyAlignment="1">
      <alignment vertical="center" wrapText="1"/>
    </xf>
    <xf numFmtId="0" fontId="26" fillId="2" borderId="1" xfId="22" applyFont="1" applyFill="1" applyBorder="1" applyAlignment="1">
      <alignment horizontal="center" vertical="center" wrapText="1"/>
    </xf>
    <xf numFmtId="0" fontId="3" fillId="2" borderId="1" xfId="22" applyFont="1" applyFill="1" applyBorder="1" applyAlignment="1">
      <alignment horizontal="center" vertical="center" wrapText="1"/>
    </xf>
    <xf numFmtId="2" fontId="32" fillId="2" borderId="1" xfId="22" applyNumberFormat="1" applyFont="1" applyFill="1" applyBorder="1" applyAlignment="1">
      <alignment horizontal="center" vertical="center" wrapText="1"/>
    </xf>
    <xf numFmtId="173" fontId="32" fillId="2" borderId="1" xfId="22" applyNumberFormat="1" applyFont="1" applyFill="1" applyBorder="1" applyAlignment="1">
      <alignment horizontal="center" vertical="center" wrapText="1"/>
    </xf>
    <xf numFmtId="0" fontId="8" fillId="0" borderId="1" xfId="22" applyFont="1" applyBorder="1" applyAlignment="1">
      <alignment horizontal="center" vertical="center" wrapText="1"/>
    </xf>
    <xf numFmtId="186" fontId="8" fillId="2" borderId="1" xfId="22" applyNumberFormat="1" applyFont="1" applyFill="1" applyBorder="1" applyAlignment="1">
      <alignment horizontal="center" vertical="center" wrapText="1"/>
    </xf>
    <xf numFmtId="173" fontId="26" fillId="2" borderId="1" xfId="22" applyNumberFormat="1" applyFont="1" applyFill="1" applyBorder="1" applyAlignment="1">
      <alignment horizontal="right" vertical="center" wrapText="1"/>
    </xf>
    <xf numFmtId="173" fontId="3" fillId="2" borderId="1" xfId="22" applyNumberFormat="1" applyFont="1" applyFill="1" applyBorder="1" applyAlignment="1">
      <alignment horizontal="right" vertical="center" wrapText="1"/>
    </xf>
    <xf numFmtId="0" fontId="26" fillId="0" borderId="1" xfId="22" applyFont="1" applyBorder="1" applyAlignment="1">
      <alignment horizontal="left" vertical="center" wrapText="1"/>
    </xf>
    <xf numFmtId="0" fontId="3" fillId="0" borderId="1" xfId="22" applyFont="1" applyBorder="1" applyAlignment="1">
      <alignment horizontal="left" vertical="center" wrapText="1"/>
    </xf>
    <xf numFmtId="173" fontId="8" fillId="2" borderId="1" xfId="22" applyNumberFormat="1" applyFont="1" applyFill="1" applyBorder="1" applyAlignment="1">
      <alignment horizontal="right" vertical="center" wrapText="1"/>
    </xf>
    <xf numFmtId="173" fontId="8" fillId="14" borderId="1" xfId="22" applyNumberFormat="1" applyFont="1" applyFill="1" applyBorder="1" applyAlignment="1">
      <alignment horizontal="right" vertical="center" wrapText="1"/>
    </xf>
    <xf numFmtId="0" fontId="3" fillId="0" borderId="0" xfId="22" applyFont="1" applyAlignment="1">
      <alignment horizontal="center" vertical="center" wrapText="1"/>
    </xf>
    <xf numFmtId="173" fontId="3" fillId="0" borderId="0" xfId="22" applyNumberFormat="1" applyFont="1" applyAlignment="1">
      <alignment vertical="center" wrapText="1"/>
    </xf>
    <xf numFmtId="0" fontId="37" fillId="0" borderId="0" xfId="22" applyFont="1" applyAlignment="1">
      <alignment horizontal="left" vertical="center" wrapText="1"/>
    </xf>
    <xf numFmtId="0" fontId="26" fillId="0" borderId="0" xfId="22" applyFont="1" applyAlignment="1">
      <alignment horizontal="left" vertical="center" wrapText="1"/>
    </xf>
    <xf numFmtId="0" fontId="3" fillId="0" borderId="1" xfId="22" applyFont="1" applyBorder="1" applyAlignment="1">
      <alignment horizontal="center" vertical="center" wrapText="1"/>
    </xf>
    <xf numFmtId="0" fontId="35" fillId="0" borderId="0" xfId="22" applyFont="1" applyAlignment="1">
      <alignment horizontal="center"/>
    </xf>
    <xf numFmtId="0" fontId="32" fillId="0" borderId="0" xfId="22" applyFont="1" applyAlignment="1">
      <alignment vertical="center"/>
    </xf>
    <xf numFmtId="3" fontId="26" fillId="0" borderId="1" xfId="22" applyNumberFormat="1" applyFont="1" applyBorder="1" applyAlignment="1">
      <alignment horizontal="center" vertical="center" wrapText="1"/>
    </xf>
    <xf numFmtId="0" fontId="8" fillId="2" borderId="0" xfId="22" applyFont="1" applyFill="1" applyAlignment="1">
      <alignment vertical="center"/>
    </xf>
    <xf numFmtId="0" fontId="8" fillId="2" borderId="0" xfId="22" applyFont="1" applyFill="1" applyAlignment="1">
      <alignment vertical="center" wrapText="1"/>
    </xf>
    <xf numFmtId="0" fontId="8" fillId="2" borderId="1" xfId="22" applyFont="1" applyFill="1" applyBorder="1" applyAlignment="1">
      <alignment horizontal="center" vertical="center" wrapText="1"/>
    </xf>
    <xf numFmtId="3" fontId="8" fillId="2" borderId="1" xfId="22" applyNumberFormat="1" applyFont="1" applyFill="1" applyBorder="1" applyAlignment="1">
      <alignment horizontal="center" vertical="center" wrapText="1"/>
    </xf>
    <xf numFmtId="173" fontId="3" fillId="0" borderId="6" xfId="22" applyNumberFormat="1" applyFont="1" applyBorder="1" applyAlignment="1">
      <alignment horizontal="center" vertical="center" wrapText="1"/>
    </xf>
    <xf numFmtId="173" fontId="26" fillId="2" borderId="1" xfId="22" applyNumberFormat="1" applyFont="1" applyFill="1" applyBorder="1" applyAlignment="1">
      <alignment vertical="center" wrapText="1"/>
    </xf>
    <xf numFmtId="0" fontId="40" fillId="2" borderId="1" xfId="22" applyFont="1" applyFill="1" applyBorder="1" applyAlignment="1">
      <alignment vertical="center" wrapText="1"/>
    </xf>
    <xf numFmtId="0" fontId="40" fillId="16" borderId="1" xfId="22" applyFont="1" applyFill="1" applyBorder="1" applyAlignment="1">
      <alignment vertical="center" wrapText="1"/>
    </xf>
    <xf numFmtId="173" fontId="26" fillId="0" borderId="0" xfId="22" applyNumberFormat="1" applyFont="1" applyAlignment="1">
      <alignment vertical="center" wrapText="1"/>
    </xf>
    <xf numFmtId="0" fontId="32" fillId="0" borderId="0" xfId="22" applyFont="1" applyAlignment="1">
      <alignment horizontal="left" vertical="top"/>
    </xf>
    <xf numFmtId="0" fontId="11" fillId="0" borderId="0" xfId="0" applyFont="1" applyAlignment="1">
      <alignment horizontal="center" vertical="center"/>
    </xf>
    <xf numFmtId="0" fontId="3" fillId="9"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2" fontId="26" fillId="0" borderId="1" xfId="0" applyNumberFormat="1" applyFont="1" applyBorder="1" applyAlignment="1">
      <alignment horizontal="center" vertical="center" wrapText="1"/>
    </xf>
    <xf numFmtId="173" fontId="26" fillId="0" borderId="1" xfId="0" applyNumberFormat="1" applyFont="1" applyBorder="1" applyAlignment="1">
      <alignment horizontal="center" vertical="center" wrapText="1"/>
    </xf>
    <xf numFmtId="171" fontId="3" fillId="0" borderId="1" xfId="0" applyNumberFormat="1" applyFont="1" applyBorder="1" applyAlignment="1">
      <alignment horizontal="center" vertical="center" wrapText="1"/>
    </xf>
    <xf numFmtId="10" fontId="26"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3" fontId="3" fillId="0" borderId="1" xfId="0" applyNumberFormat="1" applyFont="1" applyBorder="1" applyAlignment="1">
      <alignment vertical="center" wrapText="1"/>
    </xf>
    <xf numFmtId="173" fontId="3" fillId="0" borderId="1" xfId="0" applyNumberFormat="1" applyFont="1" applyBorder="1" applyAlignment="1">
      <alignment vertical="center" wrapText="1"/>
    </xf>
    <xf numFmtId="0" fontId="5" fillId="0" borderId="0" xfId="0" applyFont="1" applyAlignment="1">
      <alignment wrapText="1"/>
    </xf>
    <xf numFmtId="10" fontId="5" fillId="0" borderId="0" xfId="0" applyNumberFormat="1" applyFont="1"/>
    <xf numFmtId="173" fontId="5" fillId="0" borderId="0" xfId="0" applyNumberFormat="1" applyFont="1"/>
    <xf numFmtId="0" fontId="42" fillId="0" borderId="0" xfId="0" applyFont="1" applyAlignment="1">
      <alignment wrapText="1"/>
    </xf>
    <xf numFmtId="179" fontId="5" fillId="0" borderId="0" xfId="0" applyNumberFormat="1" applyFont="1"/>
    <xf numFmtId="0" fontId="43" fillId="0" borderId="0" xfId="0" applyFont="1" applyAlignment="1">
      <alignment vertical="center"/>
    </xf>
    <xf numFmtId="0" fontId="43" fillId="0" borderId="0" xfId="0" applyFont="1" applyAlignment="1">
      <alignment horizontal="center" vertical="center"/>
    </xf>
    <xf numFmtId="0" fontId="44" fillId="4" borderId="1" xfId="0" applyFont="1" applyFill="1" applyBorder="1" applyAlignment="1">
      <alignment horizontal="center" vertical="center" wrapText="1"/>
    </xf>
    <xf numFmtId="0" fontId="46" fillId="9" borderId="6" xfId="0" applyFont="1" applyFill="1" applyBorder="1" applyAlignment="1">
      <alignment horizontal="center" vertical="center" wrapText="1"/>
    </xf>
    <xf numFmtId="0" fontId="46" fillId="0" borderId="1" xfId="0" applyFont="1" applyBorder="1" applyAlignment="1">
      <alignment horizontal="center" vertical="center" wrapText="1"/>
    </xf>
    <xf numFmtId="0" fontId="46" fillId="0" borderId="1" xfId="0" applyFont="1" applyBorder="1" applyAlignment="1">
      <alignment vertical="center" wrapText="1"/>
    </xf>
    <xf numFmtId="0" fontId="47" fillId="0" borderId="1" xfId="0" applyFont="1" applyBorder="1" applyAlignment="1">
      <alignment horizontal="center" vertical="center" wrapText="1"/>
    </xf>
    <xf numFmtId="0" fontId="47" fillId="0" borderId="1" xfId="0" applyFont="1" applyBorder="1" applyAlignment="1">
      <alignment vertical="center" wrapText="1"/>
    </xf>
    <xf numFmtId="2" fontId="47" fillId="0" borderId="1" xfId="0" applyNumberFormat="1" applyFont="1" applyBorder="1" applyAlignment="1">
      <alignment horizontal="center" vertical="center" wrapText="1"/>
    </xf>
    <xf numFmtId="173" fontId="47" fillId="0" borderId="1" xfId="0" applyNumberFormat="1" applyFont="1" applyBorder="1" applyAlignment="1">
      <alignment horizontal="center" vertical="center" wrapText="1"/>
    </xf>
    <xf numFmtId="171" fontId="46" fillId="0" borderId="1" xfId="0" applyNumberFormat="1" applyFont="1" applyBorder="1" applyAlignment="1">
      <alignment horizontal="center" vertical="center" wrapText="1"/>
    </xf>
    <xf numFmtId="10" fontId="47" fillId="0" borderId="1" xfId="0" applyNumberFormat="1" applyFont="1" applyBorder="1" applyAlignment="1">
      <alignment horizontal="center" vertical="center" wrapText="1"/>
    </xf>
    <xf numFmtId="0" fontId="46" fillId="0" borderId="1" xfId="0" applyFont="1" applyBorder="1" applyAlignment="1">
      <alignment horizontal="left" vertical="center" wrapText="1"/>
    </xf>
    <xf numFmtId="3" fontId="46" fillId="0" borderId="1" xfId="0" applyNumberFormat="1" applyFont="1" applyBorder="1" applyAlignment="1">
      <alignment vertical="center" wrapText="1"/>
    </xf>
    <xf numFmtId="173" fontId="46" fillId="0" borderId="1" xfId="0" applyNumberFormat="1" applyFont="1" applyBorder="1" applyAlignment="1">
      <alignment vertical="center" wrapText="1"/>
    </xf>
    <xf numFmtId="0" fontId="48" fillId="0" borderId="0" xfId="0" applyFont="1"/>
    <xf numFmtId="0" fontId="48" fillId="0" borderId="0" xfId="0" applyFont="1" applyAlignment="1">
      <alignment wrapText="1"/>
    </xf>
    <xf numFmtId="10" fontId="48" fillId="0" borderId="0" xfId="0" applyNumberFormat="1" applyFont="1"/>
    <xf numFmtId="173" fontId="48" fillId="0" borderId="0" xfId="0" applyNumberFormat="1" applyFont="1"/>
    <xf numFmtId="0" fontId="49" fillId="0" borderId="0" xfId="0" applyFont="1" applyAlignment="1">
      <alignment wrapText="1"/>
    </xf>
    <xf numFmtId="179" fontId="48" fillId="0" borderId="0" xfId="0" applyNumberFormat="1" applyFont="1"/>
    <xf numFmtId="0" fontId="50" fillId="4" borderId="1" xfId="0" applyFont="1" applyFill="1" applyBorder="1" applyAlignment="1">
      <alignment horizontal="center" vertical="center" wrapText="1"/>
    </xf>
    <xf numFmtId="0" fontId="3" fillId="0" borderId="6" xfId="0" applyFont="1" applyBorder="1" applyAlignment="1">
      <alignment horizontal="center" vertical="center" wrapText="1"/>
    </xf>
    <xf numFmtId="173" fontId="8" fillId="0" borderId="1" xfId="0" applyNumberFormat="1" applyFont="1" applyBorder="1" applyAlignment="1">
      <alignment horizontal="center" vertical="center" wrapText="1"/>
    </xf>
    <xf numFmtId="173" fontId="3" fillId="0" borderId="1" xfId="0" applyNumberFormat="1" applyFont="1" applyBorder="1" applyAlignment="1">
      <alignment horizontal="center" vertical="center" wrapText="1"/>
    </xf>
    <xf numFmtId="9" fontId="26" fillId="0" borderId="1" xfId="0" applyNumberFormat="1" applyFont="1" applyBorder="1" applyAlignment="1">
      <alignment horizontal="center" vertical="center" wrapText="1"/>
    </xf>
    <xf numFmtId="173" fontId="3" fillId="0" borderId="6" xfId="0" applyNumberFormat="1" applyFont="1" applyBorder="1" applyAlignment="1">
      <alignment horizontal="center" vertical="center" wrapText="1"/>
    </xf>
    <xf numFmtId="173" fontId="26" fillId="0" borderId="1" xfId="0" applyNumberFormat="1" applyFont="1" applyBorder="1" applyAlignment="1">
      <alignment vertical="center" wrapText="1"/>
    </xf>
    <xf numFmtId="0" fontId="48" fillId="0" borderId="6" xfId="0" applyFont="1" applyBorder="1" applyAlignment="1">
      <alignment vertical="center" wrapText="1"/>
    </xf>
    <xf numFmtId="0" fontId="48" fillId="0" borderId="1" xfId="0" applyFont="1" applyBorder="1" applyAlignment="1">
      <alignment vertical="center" wrapText="1"/>
    </xf>
    <xf numFmtId="0" fontId="51" fillId="0" borderId="0" xfId="0" applyFont="1" applyAlignment="1">
      <alignment horizontal="center" vertical="center"/>
    </xf>
    <xf numFmtId="0" fontId="51" fillId="0" borderId="0" xfId="0" applyFont="1"/>
    <xf numFmtId="0" fontId="53" fillId="8" borderId="1" xfId="0" applyFont="1" applyFill="1" applyBorder="1" applyAlignment="1">
      <alignment horizontal="center" vertical="center"/>
    </xf>
    <xf numFmtId="0" fontId="52" fillId="8" borderId="1" xfId="0" applyFont="1" applyFill="1" applyBorder="1" applyAlignment="1">
      <alignment vertical="center"/>
    </xf>
    <xf numFmtId="0" fontId="52" fillId="8" borderId="1" xfId="0" applyFont="1" applyFill="1" applyBorder="1" applyAlignment="1">
      <alignment vertical="center" wrapText="1"/>
    </xf>
    <xf numFmtId="0" fontId="53" fillId="8" borderId="1" xfId="0" applyFont="1" applyFill="1" applyBorder="1" applyAlignment="1">
      <alignment horizontal="center" vertical="top" wrapText="1"/>
    </xf>
    <xf numFmtId="0" fontId="54" fillId="0" borderId="1" xfId="0" applyFont="1" applyBorder="1" applyAlignment="1">
      <alignment horizontal="center" vertical="center"/>
    </xf>
    <xf numFmtId="0" fontId="54" fillId="0" borderId="1" xfId="0" applyFont="1" applyBorder="1" applyAlignment="1">
      <alignment horizontal="left" vertical="top" wrapText="1"/>
    </xf>
    <xf numFmtId="0" fontId="54" fillId="0" borderId="1" xfId="0" applyFont="1" applyBorder="1" applyAlignment="1">
      <alignment horizontal="center" vertical="top" wrapText="1"/>
    </xf>
    <xf numFmtId="0" fontId="55" fillId="0" borderId="1" xfId="0" applyFont="1" applyBorder="1" applyAlignment="1">
      <alignment horizontal="center" vertical="center"/>
    </xf>
    <xf numFmtId="0" fontId="55" fillId="0" borderId="1" xfId="0" applyFont="1" applyBorder="1" applyAlignment="1">
      <alignment horizontal="left" vertical="top" wrapText="1"/>
    </xf>
    <xf numFmtId="0" fontId="55" fillId="0" borderId="1" xfId="0" applyFont="1" applyBorder="1" applyAlignment="1">
      <alignment horizontal="center" vertical="top" wrapText="1"/>
    </xf>
    <xf numFmtId="0" fontId="52" fillId="8" borderId="1" xfId="0" applyFont="1" applyFill="1" applyBorder="1" applyAlignment="1">
      <alignment horizontal="center" vertical="center"/>
    </xf>
    <xf numFmtId="0" fontId="52" fillId="8" borderId="1" xfId="0" applyFont="1" applyFill="1" applyBorder="1" applyAlignment="1">
      <alignment wrapText="1"/>
    </xf>
    <xf numFmtId="0" fontId="52" fillId="8" borderId="1" xfId="0" applyFont="1" applyFill="1" applyBorder="1" applyAlignment="1">
      <alignment horizontal="center" vertical="center" wrapText="1"/>
    </xf>
    <xf numFmtId="0" fontId="51" fillId="0" borderId="1" xfId="0" applyFont="1" applyBorder="1" applyAlignment="1">
      <alignment horizontal="center" vertical="center"/>
    </xf>
    <xf numFmtId="0" fontId="51" fillId="0" borderId="1" xfId="0" applyFont="1" applyBorder="1"/>
    <xf numFmtId="0" fontId="52" fillId="5" borderId="7" xfId="0" applyFont="1" applyFill="1" applyBorder="1" applyAlignment="1">
      <alignment horizontal="center" vertical="center" wrapText="1"/>
    </xf>
    <xf numFmtId="0" fontId="54" fillId="0" borderId="11" xfId="0" applyFont="1" applyBorder="1" applyAlignment="1">
      <alignment horizontal="center" vertical="center"/>
    </xf>
    <xf numFmtId="0" fontId="54" fillId="0" borderId="11" xfId="0" applyFont="1" applyBorder="1" applyAlignment="1">
      <alignment horizontal="left" vertical="top" wrapText="1"/>
    </xf>
    <xf numFmtId="0" fontId="54" fillId="0" borderId="11" xfId="0" applyFont="1" applyBorder="1" applyAlignment="1">
      <alignment horizontal="center" vertical="top" wrapText="1"/>
    </xf>
    <xf numFmtId="0" fontId="55" fillId="0" borderId="11" xfId="0" applyFont="1" applyBorder="1" applyAlignment="1">
      <alignment horizontal="center" vertical="center"/>
    </xf>
    <xf numFmtId="0" fontId="55" fillId="0" borderId="11" xfId="0" applyFont="1" applyBorder="1" applyAlignment="1">
      <alignment horizontal="left" vertical="top" wrapText="1"/>
    </xf>
    <xf numFmtId="0" fontId="55" fillId="0" borderId="11" xfId="0" applyFont="1" applyBorder="1" applyAlignment="1">
      <alignment horizontal="center" vertical="top" wrapText="1"/>
    </xf>
    <xf numFmtId="0" fontId="54" fillId="0" borderId="12" xfId="0" applyFont="1" applyBorder="1" applyAlignment="1">
      <alignment horizontal="center" vertical="center"/>
    </xf>
    <xf numFmtId="0" fontId="54" fillId="0" borderId="12" xfId="0" applyFont="1" applyBorder="1" applyAlignment="1">
      <alignment horizontal="left" vertical="top" wrapText="1"/>
    </xf>
    <xf numFmtId="0" fontId="55" fillId="0" borderId="12" xfId="0" applyFont="1" applyBorder="1" applyAlignment="1">
      <alignment horizontal="left" vertical="top" wrapText="1"/>
    </xf>
    <xf numFmtId="0" fontId="55" fillId="0" borderId="12" xfId="0" applyFont="1" applyBorder="1" applyAlignment="1">
      <alignment horizontal="center" vertical="center"/>
    </xf>
    <xf numFmtId="0" fontId="55" fillId="0" borderId="10" xfId="0" applyFont="1" applyBorder="1" applyAlignment="1">
      <alignment horizontal="center" vertical="center"/>
    </xf>
    <xf numFmtId="0" fontId="55" fillId="0" borderId="10" xfId="0" applyFont="1" applyBorder="1" applyAlignment="1">
      <alignment horizontal="left" vertical="top" wrapText="1"/>
    </xf>
    <xf numFmtId="0" fontId="54" fillId="0" borderId="10" xfId="0" applyFont="1" applyBorder="1" applyAlignment="1">
      <alignment horizontal="center" vertical="center"/>
    </xf>
    <xf numFmtId="0" fontId="54" fillId="0" borderId="10" xfId="0" applyFont="1" applyBorder="1" applyAlignment="1">
      <alignment horizontal="left" vertical="top" wrapText="1"/>
    </xf>
    <xf numFmtId="0" fontId="54" fillId="0" borderId="0" xfId="0" applyFont="1"/>
    <xf numFmtId="0" fontId="53" fillId="8" borderId="1" xfId="0" applyFont="1" applyFill="1" applyBorder="1" applyAlignment="1">
      <alignment horizontal="left" vertical="top" wrapText="1"/>
    </xf>
    <xf numFmtId="0" fontId="54" fillId="0" borderId="11" xfId="0" applyFont="1" applyBorder="1" applyAlignment="1">
      <alignment horizontal="center" vertical="top"/>
    </xf>
    <xf numFmtId="0" fontId="55" fillId="0" borderId="11" xfId="0" applyFont="1" applyBorder="1" applyAlignment="1">
      <alignment horizontal="center" vertical="top"/>
    </xf>
    <xf numFmtId="0" fontId="55" fillId="0" borderId="12" xfId="0" applyFont="1" applyBorder="1" applyAlignment="1">
      <alignment horizontal="center" vertical="top"/>
    </xf>
    <xf numFmtId="0" fontId="55" fillId="0" borderId="10" xfId="0" applyFont="1" applyBorder="1" applyAlignment="1">
      <alignment horizontal="center" vertical="top"/>
    </xf>
    <xf numFmtId="0" fontId="55" fillId="0" borderId="6" xfId="0" applyFont="1" applyBorder="1" applyAlignment="1">
      <alignment horizontal="center" vertical="center"/>
    </xf>
    <xf numFmtId="0" fontId="51" fillId="0" borderId="6" xfId="0" applyFont="1" applyBorder="1" applyAlignment="1">
      <alignment vertical="center"/>
    </xf>
    <xf numFmtId="0" fontId="56" fillId="8" borderId="1" xfId="0" applyFont="1" applyFill="1" applyBorder="1" applyAlignment="1">
      <alignment horizontal="center" vertical="center"/>
    </xf>
    <xf numFmtId="0" fontId="56" fillId="8" borderId="1" xfId="0" applyFont="1" applyFill="1" applyBorder="1" applyAlignment="1">
      <alignment horizontal="center" vertical="top" wrapText="1"/>
    </xf>
    <xf numFmtId="0" fontId="52" fillId="0" borderId="11" xfId="0" applyFont="1" applyBorder="1" applyAlignment="1">
      <alignment horizontal="center" vertical="top"/>
    </xf>
    <xf numFmtId="0" fontId="52" fillId="0" borderId="0" xfId="0" applyFont="1"/>
    <xf numFmtId="0" fontId="52" fillId="0" borderId="11" xfId="0" applyFont="1" applyBorder="1" applyAlignment="1">
      <alignment horizontal="left" vertical="top" wrapText="1"/>
    </xf>
    <xf numFmtId="0" fontId="52" fillId="0" borderId="11" xfId="0" applyFont="1" applyBorder="1" applyAlignment="1">
      <alignment horizontal="center" vertical="top" wrapText="1"/>
    </xf>
    <xf numFmtId="1" fontId="51" fillId="0" borderId="0" xfId="0" applyNumberFormat="1" applyFont="1" applyAlignment="1">
      <alignment horizontal="center" vertical="center"/>
    </xf>
    <xf numFmtId="0" fontId="51" fillId="0" borderId="0" xfId="0" applyFont="1" applyAlignment="1">
      <alignment horizontal="right"/>
    </xf>
    <xf numFmtId="1" fontId="52" fillId="10" borderId="1" xfId="0" applyNumberFormat="1" applyFont="1" applyFill="1" applyBorder="1" applyAlignment="1">
      <alignment horizontal="center" vertical="center" wrapText="1"/>
    </xf>
    <xf numFmtId="0" fontId="52" fillId="10" borderId="1" xfId="0" applyFont="1" applyFill="1" applyBorder="1" applyAlignment="1">
      <alignment horizontal="right" vertical="center" wrapText="1"/>
    </xf>
    <xf numFmtId="0" fontId="52" fillId="10" borderId="1" xfId="0" applyFont="1" applyFill="1" applyBorder="1" applyAlignment="1">
      <alignment horizontal="center" vertical="center" wrapText="1"/>
    </xf>
    <xf numFmtId="1" fontId="53" fillId="8" borderId="1" xfId="0" applyNumberFormat="1" applyFont="1" applyFill="1" applyBorder="1" applyAlignment="1">
      <alignment horizontal="center" vertical="center" wrapText="1"/>
    </xf>
    <xf numFmtId="0" fontId="53" fillId="8" borderId="1" xfId="0" applyFont="1" applyFill="1" applyBorder="1" applyAlignment="1">
      <alignment horizontal="right" vertical="top" wrapText="1"/>
    </xf>
    <xf numFmtId="177" fontId="53" fillId="8" borderId="1" xfId="0" applyNumberFormat="1" applyFont="1" applyFill="1" applyBorder="1" applyAlignment="1">
      <alignment horizontal="right" vertical="top" wrapText="1"/>
    </xf>
    <xf numFmtId="1" fontId="54" fillId="0" borderId="1" xfId="0" applyNumberFormat="1" applyFont="1" applyBorder="1" applyAlignment="1">
      <alignment horizontal="center" vertical="center" wrapText="1"/>
    </xf>
    <xf numFmtId="0" fontId="54" fillId="0" borderId="1" xfId="0" applyFont="1" applyBorder="1" applyAlignment="1">
      <alignment horizontal="right" vertical="top" wrapText="1"/>
    </xf>
    <xf numFmtId="177" fontId="54" fillId="0" borderId="1" xfId="0" applyNumberFormat="1" applyFont="1" applyBorder="1" applyAlignment="1">
      <alignment horizontal="right" vertical="top" wrapText="1"/>
    </xf>
    <xf numFmtId="1" fontId="55" fillId="0" borderId="1" xfId="0" applyNumberFormat="1" applyFont="1" applyBorder="1" applyAlignment="1">
      <alignment horizontal="center" vertical="center" wrapText="1"/>
    </xf>
    <xf numFmtId="0" fontId="55" fillId="0" borderId="1" xfId="0" applyFont="1" applyBorder="1" applyAlignment="1">
      <alignment horizontal="right" vertical="top" wrapText="1"/>
    </xf>
    <xf numFmtId="177" fontId="55" fillId="0" borderId="1" xfId="0" applyNumberFormat="1" applyFont="1" applyBorder="1" applyAlignment="1">
      <alignment horizontal="right" vertical="top" wrapText="1"/>
    </xf>
    <xf numFmtId="187" fontId="54" fillId="0" borderId="1" xfId="0" applyNumberFormat="1" applyFont="1" applyBorder="1" applyAlignment="1">
      <alignment horizontal="right" vertical="top" wrapText="1"/>
    </xf>
    <xf numFmtId="187" fontId="55" fillId="0" borderId="1" xfId="0" applyNumberFormat="1" applyFont="1" applyBorder="1" applyAlignment="1">
      <alignment horizontal="right" vertical="top" wrapText="1"/>
    </xf>
    <xf numFmtId="1" fontId="52" fillId="8" borderId="1" xfId="0" applyNumberFormat="1" applyFont="1" applyFill="1" applyBorder="1" applyAlignment="1">
      <alignment horizontal="center" vertical="center"/>
    </xf>
    <xf numFmtId="0" fontId="52" fillId="8" borderId="1" xfId="0" applyFont="1" applyFill="1" applyBorder="1" applyAlignment="1">
      <alignment horizontal="right"/>
    </xf>
    <xf numFmtId="177" fontId="52" fillId="8" borderId="1" xfId="0" applyNumberFormat="1" applyFont="1" applyFill="1" applyBorder="1"/>
    <xf numFmtId="1" fontId="52" fillId="5" borderId="1" xfId="0" applyNumberFormat="1" applyFont="1" applyFill="1" applyBorder="1" applyAlignment="1">
      <alignment horizontal="center" vertical="center" wrapText="1"/>
    </xf>
    <xf numFmtId="0" fontId="52" fillId="5" borderId="1" xfId="0" applyFont="1" applyFill="1" applyBorder="1" applyAlignment="1">
      <alignment horizontal="right" vertical="center" wrapText="1"/>
    </xf>
    <xf numFmtId="0" fontId="52" fillId="5" borderId="1" xfId="0" applyFont="1" applyFill="1" applyBorder="1" applyAlignment="1">
      <alignment horizontal="center" vertical="center" wrapText="1"/>
    </xf>
    <xf numFmtId="187" fontId="53" fillId="8" borderId="1" xfId="0" applyNumberFormat="1" applyFont="1" applyFill="1" applyBorder="1" applyAlignment="1">
      <alignment horizontal="right" vertical="top" wrapText="1"/>
    </xf>
    <xf numFmtId="185" fontId="53" fillId="8" borderId="1" xfId="0" applyNumberFormat="1" applyFont="1" applyFill="1" applyBorder="1" applyAlignment="1">
      <alignment horizontal="right" vertical="top" wrapText="1"/>
    </xf>
    <xf numFmtId="1" fontId="54" fillId="0" borderId="11" xfId="0" applyNumberFormat="1" applyFont="1" applyBorder="1" applyAlignment="1">
      <alignment horizontal="center" vertical="center" wrapText="1"/>
    </xf>
    <xf numFmtId="0" fontId="54" fillId="0" borderId="11" xfId="0" applyFont="1" applyBorder="1" applyAlignment="1">
      <alignment horizontal="right" vertical="top" wrapText="1"/>
    </xf>
    <xf numFmtId="177" fontId="54" fillId="0" borderId="11" xfId="0" applyNumberFormat="1" applyFont="1" applyBorder="1" applyAlignment="1">
      <alignment horizontal="right" vertical="top" wrapText="1"/>
    </xf>
    <xf numFmtId="1" fontId="55" fillId="0" borderId="11" xfId="0" applyNumberFormat="1" applyFont="1" applyBorder="1" applyAlignment="1">
      <alignment horizontal="center" vertical="center" wrapText="1"/>
    </xf>
    <xf numFmtId="0" fontId="55" fillId="0" borderId="11" xfId="0" applyFont="1" applyBorder="1" applyAlignment="1">
      <alignment horizontal="right" vertical="top" wrapText="1"/>
    </xf>
    <xf numFmtId="177" fontId="55" fillId="0" borderId="11" xfId="0" applyNumberFormat="1" applyFont="1" applyBorder="1" applyAlignment="1">
      <alignment horizontal="right" vertical="top" wrapText="1"/>
    </xf>
    <xf numFmtId="1" fontId="55" fillId="0" borderId="12" xfId="0" applyNumberFormat="1" applyFont="1" applyBorder="1" applyAlignment="1">
      <alignment horizontal="center" vertical="center" wrapText="1"/>
    </xf>
    <xf numFmtId="0" fontId="55" fillId="0" borderId="12" xfId="0" applyFont="1" applyBorder="1" applyAlignment="1">
      <alignment horizontal="right" vertical="top" wrapText="1"/>
    </xf>
    <xf numFmtId="177" fontId="55" fillId="0" borderId="12" xfId="0" applyNumberFormat="1" applyFont="1" applyBorder="1" applyAlignment="1">
      <alignment horizontal="right" vertical="top" wrapText="1"/>
    </xf>
    <xf numFmtId="1" fontId="55" fillId="0" borderId="10" xfId="0" applyNumberFormat="1" applyFont="1" applyBorder="1" applyAlignment="1">
      <alignment horizontal="center" vertical="center" wrapText="1"/>
    </xf>
    <xf numFmtId="0" fontId="55" fillId="0" borderId="10" xfId="0" applyFont="1" applyBorder="1" applyAlignment="1">
      <alignment horizontal="right" vertical="top" wrapText="1"/>
    </xf>
    <xf numFmtId="177" fontId="55" fillId="0" borderId="10" xfId="0" applyNumberFormat="1" applyFont="1" applyBorder="1" applyAlignment="1">
      <alignment horizontal="right" vertical="top" wrapText="1"/>
    </xf>
    <xf numFmtId="1" fontId="54" fillId="0" borderId="10" xfId="0" applyNumberFormat="1" applyFont="1" applyBorder="1" applyAlignment="1">
      <alignment horizontal="center" vertical="center" wrapText="1"/>
    </xf>
    <xf numFmtId="0" fontId="54" fillId="0" borderId="10" xfId="0" applyFont="1" applyBorder="1" applyAlignment="1">
      <alignment horizontal="right" vertical="top" wrapText="1"/>
    </xf>
    <xf numFmtId="177" fontId="54" fillId="0" borderId="10" xfId="0" applyNumberFormat="1" applyFont="1" applyBorder="1" applyAlignment="1">
      <alignment horizontal="right" vertical="top" wrapText="1"/>
    </xf>
    <xf numFmtId="177" fontId="54" fillId="0" borderId="12" xfId="0" applyNumberFormat="1" applyFont="1" applyBorder="1" applyAlignment="1">
      <alignment horizontal="right" vertical="top" wrapText="1"/>
    </xf>
    <xf numFmtId="1" fontId="56" fillId="8" borderId="1" xfId="0" applyNumberFormat="1" applyFont="1" applyFill="1" applyBorder="1" applyAlignment="1">
      <alignment horizontal="center" vertical="center" wrapText="1"/>
    </xf>
    <xf numFmtId="0" fontId="56" fillId="8" borderId="1" xfId="0" applyFont="1" applyFill="1" applyBorder="1" applyAlignment="1">
      <alignment horizontal="right" vertical="top" wrapText="1"/>
    </xf>
    <xf numFmtId="177" fontId="56" fillId="8" borderId="1" xfId="0" applyNumberFormat="1" applyFont="1" applyFill="1" applyBorder="1" applyAlignment="1">
      <alignment horizontal="right" vertical="top" wrapText="1"/>
    </xf>
    <xf numFmtId="1" fontId="52" fillId="0" borderId="11" xfId="0" applyNumberFormat="1" applyFont="1" applyBorder="1" applyAlignment="1">
      <alignment horizontal="center" vertical="center" wrapText="1"/>
    </xf>
    <xf numFmtId="0" fontId="52" fillId="0" borderId="11" xfId="0" applyFont="1" applyBorder="1" applyAlignment="1">
      <alignment horizontal="right" vertical="top" wrapText="1"/>
    </xf>
    <xf numFmtId="177" fontId="52" fillId="0" borderId="11" xfId="0" applyNumberFormat="1" applyFont="1" applyBorder="1" applyAlignment="1">
      <alignment horizontal="right" vertical="top" wrapText="1"/>
    </xf>
    <xf numFmtId="0" fontId="51" fillId="0" borderId="11" xfId="0" applyFont="1" applyBorder="1" applyAlignment="1">
      <alignment horizontal="center" vertical="top" wrapText="1"/>
    </xf>
    <xf numFmtId="0" fontId="54" fillId="0" borderId="10" xfId="0" applyFont="1" applyBorder="1" applyAlignment="1">
      <alignment horizontal="center" vertical="top"/>
    </xf>
    <xf numFmtId="0" fontId="54" fillId="0" borderId="0" xfId="0" applyFont="1" applyAlignment="1">
      <alignment horizontal="left" vertical="top" wrapText="1"/>
    </xf>
    <xf numFmtId="0" fontId="54" fillId="0" borderId="0" xfId="0" applyFont="1" applyAlignment="1">
      <alignment horizontal="center"/>
    </xf>
    <xf numFmtId="0" fontId="53" fillId="0" borderId="10" xfId="0" applyFont="1" applyBorder="1" applyAlignment="1">
      <alignment horizontal="center" vertical="center"/>
    </xf>
    <xf numFmtId="0" fontId="52" fillId="0" borderId="10" xfId="0" applyFont="1" applyBorder="1" applyAlignment="1">
      <alignment vertical="center"/>
    </xf>
    <xf numFmtId="0" fontId="52" fillId="0" borderId="10" xfId="0" applyFont="1" applyBorder="1" applyAlignment="1">
      <alignment vertical="center" wrapText="1"/>
    </xf>
    <xf numFmtId="0" fontId="53" fillId="0" borderId="10" xfId="0" applyFont="1" applyBorder="1" applyAlignment="1">
      <alignment horizontal="left" vertical="top" wrapText="1"/>
    </xf>
    <xf numFmtId="0" fontId="52" fillId="5" borderId="0" xfId="0" applyFont="1" applyFill="1" applyAlignment="1">
      <alignment horizontal="center" vertical="center"/>
    </xf>
    <xf numFmtId="0" fontId="52" fillId="5" borderId="0" xfId="0" applyFont="1" applyFill="1"/>
    <xf numFmtId="0" fontId="52" fillId="8" borderId="0" xfId="0" applyFont="1" applyFill="1" applyAlignment="1">
      <alignment horizontal="center" vertical="center"/>
    </xf>
    <xf numFmtId="0" fontId="52" fillId="0" borderId="17" xfId="0" applyFont="1" applyBorder="1" applyAlignment="1">
      <alignment horizontal="center" vertical="top"/>
    </xf>
    <xf numFmtId="0" fontId="52" fillId="0" borderId="17" xfId="0" applyFont="1" applyBorder="1" applyAlignment="1">
      <alignment horizontal="left" vertical="top" wrapText="1"/>
    </xf>
    <xf numFmtId="0" fontId="52" fillId="0" borderId="17" xfId="0" applyFont="1" applyBorder="1" applyAlignment="1">
      <alignment horizontal="center" vertical="top" wrapText="1"/>
    </xf>
    <xf numFmtId="0" fontId="57" fillId="0" borderId="0" xfId="0" applyFont="1" applyAlignment="1">
      <alignment horizontal="left"/>
    </xf>
    <xf numFmtId="1" fontId="51" fillId="0" borderId="11" xfId="0" applyNumberFormat="1" applyFont="1" applyBorder="1" applyAlignment="1">
      <alignment horizontal="center" vertical="center" wrapText="1"/>
    </xf>
    <xf numFmtId="0" fontId="51" fillId="0" borderId="11" xfId="0" applyFont="1" applyBorder="1" applyAlignment="1">
      <alignment horizontal="right" vertical="top" wrapText="1"/>
    </xf>
    <xf numFmtId="1" fontId="53" fillId="0" borderId="10" xfId="0" applyNumberFormat="1" applyFont="1" applyBorder="1" applyAlignment="1">
      <alignment horizontal="center" vertical="center" wrapText="1"/>
    </xf>
    <xf numFmtId="0" fontId="53" fillId="0" borderId="10" xfId="0" applyFont="1" applyBorder="1" applyAlignment="1">
      <alignment horizontal="right" vertical="top" wrapText="1"/>
    </xf>
    <xf numFmtId="177" fontId="53" fillId="0" borderId="10" xfId="0" applyNumberFormat="1" applyFont="1" applyBorder="1" applyAlignment="1">
      <alignment horizontal="right" vertical="top" wrapText="1"/>
    </xf>
    <xf numFmtId="1" fontId="52" fillId="5" borderId="0" xfId="0" applyNumberFormat="1" applyFont="1" applyFill="1" applyAlignment="1">
      <alignment horizontal="center" vertical="center"/>
    </xf>
    <xf numFmtId="0" fontId="52" fillId="5" borderId="0" xfId="0" applyFont="1" applyFill="1" applyAlignment="1">
      <alignment horizontal="right"/>
    </xf>
    <xf numFmtId="0" fontId="52" fillId="8" borderId="1" xfId="0" applyFont="1" applyFill="1" applyBorder="1"/>
    <xf numFmtId="177" fontId="54" fillId="0" borderId="17" xfId="0" applyNumberFormat="1" applyFont="1" applyBorder="1" applyAlignment="1">
      <alignment horizontal="right" vertical="top" wrapText="1"/>
    </xf>
    <xf numFmtId="1" fontId="52" fillId="0" borderId="17" xfId="0" applyNumberFormat="1" applyFont="1" applyBorder="1" applyAlignment="1">
      <alignment horizontal="center" vertical="center" wrapText="1"/>
    </xf>
    <xf numFmtId="0" fontId="52" fillId="0" borderId="17" xfId="0" applyFont="1" applyBorder="1" applyAlignment="1">
      <alignment horizontal="right" vertical="top" wrapText="1"/>
    </xf>
    <xf numFmtId="177" fontId="52" fillId="0" borderId="17" xfId="0" applyNumberFormat="1" applyFont="1" applyBorder="1" applyAlignment="1">
      <alignment horizontal="right" vertical="top" wrapText="1"/>
    </xf>
    <xf numFmtId="0" fontId="51" fillId="0" borderId="11" xfId="0" applyFont="1" applyBorder="1" applyAlignment="1">
      <alignment horizontal="left" vertical="top" wrapText="1"/>
    </xf>
    <xf numFmtId="0" fontId="54" fillId="0" borderId="12" xfId="0" applyFont="1" applyBorder="1" applyAlignment="1">
      <alignment horizontal="center" vertical="top"/>
    </xf>
    <xf numFmtId="0" fontId="54" fillId="0" borderId="12" xfId="0" applyFont="1" applyBorder="1" applyAlignment="1">
      <alignment horizontal="center" vertical="top" wrapText="1"/>
    </xf>
    <xf numFmtId="0" fontId="55" fillId="0" borderId="18" xfId="0" applyFont="1" applyBorder="1" applyAlignment="1">
      <alignment horizontal="center" vertical="top"/>
    </xf>
    <xf numFmtId="0" fontId="55" fillId="0" borderId="18" xfId="0" applyFont="1" applyBorder="1" applyAlignment="1">
      <alignment horizontal="left" vertical="top" wrapText="1"/>
    </xf>
    <xf numFmtId="0" fontId="54" fillId="0" borderId="1" xfId="0" applyFont="1" applyBorder="1" applyAlignment="1">
      <alignment horizontal="center" vertical="top"/>
    </xf>
    <xf numFmtId="0" fontId="55" fillId="0" borderId="1" xfId="0" applyFont="1" applyBorder="1" applyAlignment="1">
      <alignment horizontal="center" vertical="top"/>
    </xf>
    <xf numFmtId="0" fontId="51" fillId="0" borderId="1" xfId="0" applyFont="1" applyBorder="1" applyAlignment="1">
      <alignment horizontal="left" vertical="top" wrapText="1"/>
    </xf>
    <xf numFmtId="0" fontId="52" fillId="0" borderId="1" xfId="0" applyFont="1" applyBorder="1" applyAlignment="1">
      <alignment horizontal="center" vertical="center"/>
    </xf>
    <xf numFmtId="0" fontId="52" fillId="0" borderId="1" xfId="0" applyFont="1" applyBorder="1"/>
    <xf numFmtId="1" fontId="54" fillId="0" borderId="12" xfId="0" applyNumberFormat="1" applyFont="1" applyBorder="1" applyAlignment="1">
      <alignment horizontal="center" vertical="center" wrapText="1"/>
    </xf>
    <xf numFmtId="0" fontId="54" fillId="0" borderId="12" xfId="0" applyFont="1" applyBorder="1" applyAlignment="1">
      <alignment horizontal="right" vertical="top" wrapText="1"/>
    </xf>
    <xf numFmtId="177" fontId="55" fillId="0" borderId="18" xfId="0" applyNumberFormat="1" applyFont="1" applyBorder="1" applyAlignment="1">
      <alignment horizontal="right" vertical="top" wrapText="1"/>
    </xf>
    <xf numFmtId="0" fontId="51" fillId="0" borderId="1" xfId="0" applyFont="1" applyBorder="1" applyAlignment="1">
      <alignment horizontal="right" vertical="top" wrapText="1"/>
    </xf>
    <xf numFmtId="1" fontId="52" fillId="0" borderId="1" xfId="0" applyNumberFormat="1" applyFont="1" applyBorder="1" applyAlignment="1">
      <alignment horizontal="center" vertical="center"/>
    </xf>
    <xf numFmtId="0" fontId="52" fillId="0" borderId="1" xfId="0" applyFont="1" applyBorder="1" applyAlignment="1">
      <alignment horizontal="right"/>
    </xf>
    <xf numFmtId="0" fontId="52" fillId="0" borderId="1" xfId="0" applyFont="1" applyBorder="1" applyAlignment="1">
      <alignment horizontal="center"/>
    </xf>
    <xf numFmtId="0" fontId="57" fillId="0" borderId="1" xfId="0" applyFont="1" applyBorder="1" applyAlignment="1">
      <alignment horizontal="left"/>
    </xf>
    <xf numFmtId="0" fontId="4" fillId="6"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center" vertical="top" wrapText="1"/>
    </xf>
    <xf numFmtId="0" fontId="4" fillId="18" borderId="1" xfId="0" applyFont="1" applyFill="1" applyBorder="1" applyAlignment="1">
      <alignment horizontal="left" vertical="top" wrapText="1"/>
    </xf>
    <xf numFmtId="0" fontId="5" fillId="17" borderId="1" xfId="0" applyFont="1" applyFill="1" applyBorder="1" applyAlignment="1">
      <alignment horizontal="center" vertical="top" wrapText="1"/>
    </xf>
    <xf numFmtId="0" fontId="4" fillId="10" borderId="1" xfId="0" applyFont="1" applyFill="1" applyBorder="1" applyAlignment="1">
      <alignment horizontal="center" wrapText="1"/>
    </xf>
    <xf numFmtId="0" fontId="58" fillId="10" borderId="1" xfId="0" applyFont="1" applyFill="1" applyBorder="1" applyAlignment="1">
      <alignment wrapText="1"/>
    </xf>
    <xf numFmtId="3" fontId="4" fillId="17" borderId="1" xfId="0" applyNumberFormat="1" applyFont="1" applyFill="1" applyBorder="1" applyAlignment="1">
      <alignment horizontal="right" vertical="top" wrapText="1"/>
    </xf>
    <xf numFmtId="3" fontId="5" fillId="0" borderId="1" xfId="0" applyNumberFormat="1" applyFont="1" applyBorder="1" applyAlignment="1">
      <alignment vertical="top" wrapText="1"/>
    </xf>
    <xf numFmtId="3" fontId="4" fillId="18" borderId="1" xfId="0" applyNumberFormat="1" applyFont="1" applyFill="1" applyBorder="1" applyAlignment="1">
      <alignment horizontal="right" vertical="top" wrapText="1"/>
    </xf>
    <xf numFmtId="0" fontId="5" fillId="18" borderId="1" xfId="0" applyFont="1" applyFill="1" applyBorder="1" applyAlignment="1">
      <alignment horizontal="center" vertical="top" wrapText="1"/>
    </xf>
    <xf numFmtId="3" fontId="5" fillId="17" borderId="1" xfId="0" applyNumberFormat="1" applyFont="1" applyFill="1" applyBorder="1" applyAlignment="1">
      <alignment horizontal="right" vertical="top" wrapText="1"/>
    </xf>
    <xf numFmtId="3" fontId="4" fillId="10" borderId="1" xfId="0" applyNumberFormat="1" applyFont="1" applyFill="1" applyBorder="1" applyAlignment="1">
      <alignment wrapText="1"/>
    </xf>
    <xf numFmtId="0" fontId="21" fillId="20" borderId="8" xfId="0" applyFont="1" applyFill="1" applyBorder="1" applyAlignment="1">
      <alignment horizontal="center" vertical="center" wrapText="1"/>
    </xf>
    <xf numFmtId="0" fontId="33" fillId="0" borderId="8" xfId="0" applyFont="1" applyBorder="1" applyAlignment="1">
      <alignment horizontal="center" vertical="top" wrapText="1"/>
    </xf>
    <xf numFmtId="0" fontId="3" fillId="0" borderId="8" xfId="0" applyFont="1" applyBorder="1" applyAlignment="1">
      <alignment vertical="top" wrapText="1"/>
    </xf>
    <xf numFmtId="0" fontId="3" fillId="0" borderId="19" xfId="0" applyFont="1" applyBorder="1" applyAlignment="1">
      <alignment horizontal="center" wrapText="1"/>
    </xf>
    <xf numFmtId="0" fontId="3" fillId="0" borderId="19" xfId="0" applyFont="1" applyBorder="1" applyAlignment="1">
      <alignment horizontal="center" vertical="top" wrapText="1"/>
    </xf>
    <xf numFmtId="0" fontId="32" fillId="0" borderId="8" xfId="0" applyFont="1" applyBorder="1" applyAlignment="1">
      <alignment horizontal="center" vertical="top" wrapText="1"/>
    </xf>
    <xf numFmtId="0" fontId="26" fillId="21" borderId="8" xfId="0" applyFont="1" applyFill="1" applyBorder="1" applyAlignment="1">
      <alignment vertical="center" wrapText="1"/>
    </xf>
    <xf numFmtId="0" fontId="26" fillId="0" borderId="8" xfId="0" applyFont="1" applyBorder="1" applyAlignment="1">
      <alignment horizontal="center" vertical="center"/>
    </xf>
    <xf numFmtId="0" fontId="32" fillId="0" borderId="8" xfId="0" applyFont="1" applyBorder="1" applyAlignment="1">
      <alignment horizontal="center" vertical="center"/>
    </xf>
    <xf numFmtId="0" fontId="3" fillId="21" borderId="8" xfId="0" applyFont="1" applyFill="1" applyBorder="1" applyAlignment="1">
      <alignment vertical="center" wrapText="1"/>
    </xf>
    <xf numFmtId="0" fontId="33" fillId="0" borderId="8" xfId="0" applyFont="1" applyBorder="1" applyAlignment="1">
      <alignment horizontal="center"/>
    </xf>
    <xf numFmtId="0" fontId="32" fillId="0" borderId="8" xfId="0" applyFont="1" applyBorder="1" applyAlignment="1">
      <alignment horizontal="center"/>
    </xf>
    <xf numFmtId="0" fontId="26" fillId="0" borderId="8" xfId="0" applyFont="1" applyBorder="1" applyAlignment="1">
      <alignment horizontal="center"/>
    </xf>
    <xf numFmtId="0" fontId="33" fillId="0" borderId="7" xfId="0" applyFont="1" applyBorder="1" applyAlignment="1">
      <alignment horizontal="center" vertical="top" wrapText="1"/>
    </xf>
    <xf numFmtId="0" fontId="3" fillId="0" borderId="7" xfId="0" applyFont="1" applyBorder="1" applyAlignment="1">
      <alignment vertical="top" wrapText="1"/>
    </xf>
    <xf numFmtId="0" fontId="3" fillId="0" borderId="7" xfId="0" applyFont="1" applyBorder="1" applyAlignment="1">
      <alignment horizontal="center"/>
    </xf>
    <xf numFmtId="0" fontId="33" fillId="0" borderId="20" xfId="0" applyFont="1" applyBorder="1" applyAlignment="1">
      <alignment horizontal="center"/>
    </xf>
    <xf numFmtId="0" fontId="32" fillId="0" borderId="1" xfId="0" applyFont="1" applyBorder="1" applyAlignment="1">
      <alignment horizontal="center" vertical="top" wrapText="1"/>
    </xf>
    <xf numFmtId="0" fontId="32" fillId="0" borderId="5" xfId="0" applyFont="1" applyBorder="1" applyAlignment="1">
      <alignment horizontal="center"/>
    </xf>
    <xf numFmtId="0" fontId="32" fillId="0" borderId="20" xfId="0" applyFont="1" applyBorder="1" applyAlignment="1">
      <alignment horizontal="center"/>
    </xf>
    <xf numFmtId="0" fontId="26" fillId="0" borderId="7" xfId="0" applyFont="1" applyBorder="1" applyAlignment="1">
      <alignment horizontal="center"/>
    </xf>
    <xf numFmtId="0" fontId="3" fillId="0" borderId="21" xfId="0" applyFont="1" applyBorder="1" applyAlignment="1">
      <alignment horizontal="center" vertical="top" wrapText="1"/>
    </xf>
    <xf numFmtId="0" fontId="0" fillId="0" borderId="8" xfId="0" applyBorder="1"/>
    <xf numFmtId="0" fontId="26" fillId="0" borderId="22" xfId="0" applyFont="1" applyBorder="1" applyAlignment="1">
      <alignment horizontal="center" vertical="center"/>
    </xf>
    <xf numFmtId="0" fontId="5" fillId="15" borderId="8" xfId="0" applyFont="1" applyFill="1" applyBorder="1" applyAlignment="1">
      <alignment vertical="center" wrapText="1"/>
    </xf>
    <xf numFmtId="0" fontId="32" fillId="0" borderId="22" xfId="0" applyFont="1" applyBorder="1" applyAlignment="1">
      <alignment horizontal="center" vertical="center"/>
    </xf>
    <xf numFmtId="0" fontId="5" fillId="0" borderId="8" xfId="0" applyFont="1" applyBorder="1" applyAlignment="1">
      <alignment vertical="center" wrapText="1"/>
    </xf>
    <xf numFmtId="0" fontId="59" fillId="0" borderId="8" xfId="0" applyFont="1" applyBorder="1"/>
    <xf numFmtId="0" fontId="3" fillId="0" borderId="8" xfId="0" applyFont="1" applyBorder="1" applyAlignment="1">
      <alignment horizontal="center"/>
    </xf>
    <xf numFmtId="0" fontId="3" fillId="0" borderId="22" xfId="0" applyFont="1" applyBorder="1" applyAlignment="1">
      <alignment horizontal="center"/>
    </xf>
    <xf numFmtId="0" fontId="32" fillId="0" borderId="22" xfId="0" applyFont="1" applyBorder="1" applyAlignment="1">
      <alignment horizontal="center"/>
    </xf>
    <xf numFmtId="0" fontId="26" fillId="0" borderId="22" xfId="0" applyFont="1" applyBorder="1" applyAlignment="1">
      <alignment horizontal="center"/>
    </xf>
    <xf numFmtId="0" fontId="33" fillId="0" borderId="4" xfId="0" applyFont="1" applyBorder="1" applyAlignment="1">
      <alignment horizontal="center"/>
    </xf>
    <xf numFmtId="0" fontId="4" fillId="6" borderId="6" xfId="0" applyFont="1" applyFill="1" applyBorder="1" applyAlignment="1">
      <alignment horizontal="center" vertical="center" wrapText="1"/>
    </xf>
    <xf numFmtId="0" fontId="5" fillId="9" borderId="1" xfId="0" applyFont="1" applyFill="1" applyBorder="1" applyAlignment="1">
      <alignment horizontal="center" vertical="top" wrapText="1"/>
    </xf>
    <xf numFmtId="0" fontId="5" fillId="0" borderId="6" xfId="0" applyFont="1" applyBorder="1" applyAlignment="1">
      <alignment vertical="top" wrapText="1"/>
    </xf>
    <xf numFmtId="0" fontId="27" fillId="0" borderId="1" xfId="0" applyFont="1" applyBorder="1" applyAlignment="1">
      <alignment vertical="top" wrapText="1"/>
    </xf>
    <xf numFmtId="0" fontId="5" fillId="9" borderId="1" xfId="0" applyFont="1" applyFill="1" applyBorder="1" applyAlignment="1">
      <alignment vertical="top" wrapText="1"/>
    </xf>
    <xf numFmtId="0" fontId="4" fillId="0" borderId="1" xfId="0" applyFont="1" applyBorder="1" applyAlignment="1">
      <alignment horizontal="center" vertical="center"/>
    </xf>
    <xf numFmtId="0" fontId="4" fillId="22" borderId="1" xfId="0" applyFont="1" applyFill="1" applyBorder="1" applyAlignment="1">
      <alignment vertical="top" wrapText="1"/>
    </xf>
    <xf numFmtId="0" fontId="5" fillId="22" borderId="1" xfId="0" applyFont="1" applyFill="1" applyBorder="1" applyAlignment="1">
      <alignment horizontal="center" vertical="top" wrapText="1"/>
    </xf>
    <xf numFmtId="0" fontId="5" fillId="2" borderId="23" xfId="27" applyFont="1" applyFill="1" applyBorder="1" applyAlignment="1">
      <alignment horizontal="center" vertical="top" wrapText="1"/>
    </xf>
    <xf numFmtId="0" fontId="5" fillId="2" borderId="24" xfId="27" applyFont="1" applyFill="1" applyBorder="1" applyAlignment="1">
      <alignment horizontal="center" vertical="top" wrapText="1"/>
    </xf>
    <xf numFmtId="0" fontId="5" fillId="22" borderId="10" xfId="0" applyFont="1" applyFill="1" applyBorder="1" applyAlignment="1">
      <alignment horizontal="center" vertical="top"/>
    </xf>
    <xf numFmtId="0" fontId="5" fillId="22" borderId="7" xfId="0" applyFont="1" applyFill="1" applyBorder="1" applyAlignment="1">
      <alignment horizontal="center" vertical="top"/>
    </xf>
    <xf numFmtId="0" fontId="5" fillId="22" borderId="6" xfId="0" applyFont="1" applyFill="1" applyBorder="1" applyAlignment="1">
      <alignment horizontal="center" vertical="top" wrapText="1"/>
    </xf>
    <xf numFmtId="0" fontId="5" fillId="2" borderId="6" xfId="0" applyFont="1" applyFill="1" applyBorder="1" applyAlignment="1">
      <alignment horizontal="center" vertical="top"/>
    </xf>
    <xf numFmtId="0" fontId="5" fillId="2" borderId="6" xfId="0" applyFont="1" applyFill="1" applyBorder="1" applyAlignment="1">
      <alignment horizontal="center" vertical="top" wrapText="1"/>
    </xf>
    <xf numFmtId="0" fontId="1" fillId="2" borderId="7" xfId="0" applyFont="1" applyFill="1" applyBorder="1" applyAlignment="1">
      <alignment vertical="top"/>
    </xf>
    <xf numFmtId="0" fontId="1" fillId="2" borderId="7" xfId="0" applyFont="1" applyFill="1" applyBorder="1" applyAlignment="1">
      <alignment horizontal="center" vertical="top" wrapText="1"/>
    </xf>
    <xf numFmtId="0" fontId="5" fillId="22" borderId="6" xfId="0" applyFont="1" applyFill="1" applyBorder="1" applyAlignment="1">
      <alignment horizontal="center" vertical="top"/>
    </xf>
    <xf numFmtId="0" fontId="1" fillId="2" borderId="10" xfId="0" applyFont="1" applyFill="1" applyBorder="1" applyAlignment="1">
      <alignment horizontal="center" vertical="top"/>
    </xf>
    <xf numFmtId="0" fontId="1" fillId="2" borderId="7" xfId="0" applyFont="1" applyFill="1" applyBorder="1" applyAlignment="1">
      <alignment horizontal="center" vertical="top"/>
    </xf>
    <xf numFmtId="0" fontId="5" fillId="22" borderId="1" xfId="0" applyFont="1" applyFill="1" applyBorder="1" applyAlignment="1">
      <alignment vertical="top" wrapText="1"/>
    </xf>
    <xf numFmtId="0" fontId="4" fillId="22" borderId="2" xfId="0" applyFont="1" applyFill="1" applyBorder="1" applyAlignment="1">
      <alignment vertical="top" wrapText="1"/>
    </xf>
    <xf numFmtId="0" fontId="4" fillId="0" borderId="8" xfId="0" applyFont="1" applyBorder="1" applyAlignment="1">
      <alignment vertical="top"/>
    </xf>
    <xf numFmtId="0" fontId="5" fillId="22" borderId="2" xfId="0" applyFont="1" applyFill="1" applyBorder="1" applyAlignment="1">
      <alignment horizontal="center" vertical="top" wrapText="1"/>
    </xf>
    <xf numFmtId="0" fontId="5" fillId="0" borderId="8" xfId="0" applyFont="1" applyBorder="1" applyAlignment="1">
      <alignment vertical="top"/>
    </xf>
    <xf numFmtId="0" fontId="5" fillId="2" borderId="25" xfId="27" applyFont="1" applyFill="1" applyBorder="1" applyAlignment="1">
      <alignment horizontal="center" vertical="top" wrapText="1"/>
    </xf>
    <xf numFmtId="0" fontId="5" fillId="22" borderId="1" xfId="0" applyFont="1" applyFill="1" applyBorder="1" applyAlignment="1">
      <alignment horizontal="center" vertical="top"/>
    </xf>
    <xf numFmtId="0" fontId="4" fillId="22" borderId="1" xfId="0" applyFont="1" applyFill="1" applyBorder="1" applyAlignment="1">
      <alignment horizontal="center" vertical="top" wrapText="1"/>
    </xf>
    <xf numFmtId="0" fontId="4" fillId="22" borderId="1" xfId="0" applyFont="1" applyFill="1" applyBorder="1" applyAlignment="1">
      <alignment horizontal="center" vertical="top"/>
    </xf>
    <xf numFmtId="0" fontId="4" fillId="0" borderId="1" xfId="0" applyFont="1" applyBorder="1" applyAlignment="1">
      <alignment vertical="top"/>
    </xf>
    <xf numFmtId="0" fontId="27" fillId="0" borderId="27" xfId="0" applyFont="1" applyBorder="1" applyAlignment="1">
      <alignment horizontal="center"/>
    </xf>
    <xf numFmtId="0" fontId="27" fillId="0" borderId="0" xfId="0" applyFont="1" applyAlignment="1">
      <alignment horizontal="center"/>
    </xf>
    <xf numFmtId="0" fontId="61" fillId="0" borderId="28" xfId="0" applyFont="1" applyBorder="1" applyAlignment="1">
      <alignment horizontal="center" vertical="center" wrapText="1"/>
    </xf>
    <xf numFmtId="0" fontId="61" fillId="0" borderId="29" xfId="0" applyFont="1" applyBorder="1" applyAlignment="1">
      <alignment horizontal="center" vertical="center" wrapText="1"/>
    </xf>
    <xf numFmtId="0" fontId="61" fillId="0" borderId="30" xfId="0" applyFont="1" applyBorder="1" applyAlignment="1">
      <alignment horizontal="center" vertical="center" wrapText="1"/>
    </xf>
    <xf numFmtId="0" fontId="61" fillId="0" borderId="31" xfId="0" applyFont="1" applyBorder="1" applyAlignment="1">
      <alignment horizontal="center" vertical="center" wrapText="1"/>
    </xf>
    <xf numFmtId="0" fontId="0" fillId="2" borderId="0" xfId="0" applyFill="1"/>
    <xf numFmtId="0" fontId="5" fillId="2" borderId="0" xfId="0" applyFont="1" applyFill="1"/>
    <xf numFmtId="0" fontId="2" fillId="2" borderId="0" xfId="0" applyFont="1" applyFill="1"/>
    <xf numFmtId="0" fontId="62" fillId="2" borderId="0" xfId="0" applyFont="1" applyFill="1"/>
    <xf numFmtId="0" fontId="4" fillId="23" borderId="1" xfId="0" applyFont="1" applyFill="1" applyBorder="1" applyAlignment="1">
      <alignment horizontal="center" vertical="center"/>
    </xf>
    <xf numFmtId="0" fontId="4" fillId="2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2" borderId="1" xfId="0" applyFont="1" applyFill="1" applyBorder="1"/>
    <xf numFmtId="0" fontId="42" fillId="2" borderId="0" xfId="0" applyFont="1" applyFill="1"/>
    <xf numFmtId="0" fontId="5" fillId="22" borderId="1" xfId="0" applyFont="1" applyFill="1" applyBorder="1" applyAlignment="1">
      <alignment horizontal="center" vertical="center"/>
    </xf>
    <xf numFmtId="0" fontId="4" fillId="22" borderId="1" xfId="0" applyFont="1" applyFill="1" applyBorder="1" applyAlignment="1">
      <alignment horizontal="center" vertical="center"/>
    </xf>
    <xf numFmtId="0" fontId="5" fillId="2" borderId="0" xfId="0" applyFont="1" applyFill="1" applyAlignment="1">
      <alignment horizontal="center" vertical="center"/>
    </xf>
    <xf numFmtId="0" fontId="4" fillId="0" borderId="0" xfId="0" applyFont="1" applyAlignment="1">
      <alignment horizontal="left"/>
    </xf>
    <xf numFmtId="0" fontId="4" fillId="6" borderId="1" xfId="0" applyFont="1" applyFill="1"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4" fillId="9" borderId="7"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4" fillId="9" borderId="6" xfId="0" applyFont="1" applyFill="1" applyBorder="1" applyAlignment="1">
      <alignment horizontal="center" vertical="center" wrapText="1"/>
    </xf>
    <xf numFmtId="0" fontId="4" fillId="0" borderId="0" xfId="0" applyFont="1" applyAlignment="1">
      <alignment horizontal="center" vertical="center" wrapText="1"/>
    </xf>
    <xf numFmtId="0" fontId="42" fillId="0" borderId="0" xfId="0" applyFont="1"/>
    <xf numFmtId="0" fontId="5" fillId="0" borderId="10" xfId="0" applyFont="1" applyBorder="1" applyAlignment="1">
      <alignment horizontal="left" vertical="center" wrapText="1"/>
    </xf>
    <xf numFmtId="0" fontId="5" fillId="9" borderId="2" xfId="0" applyFont="1" applyFill="1" applyBorder="1" applyAlignment="1">
      <alignment horizontal="center" vertical="center" wrapText="1"/>
    </xf>
    <xf numFmtId="0" fontId="5" fillId="0" borderId="8" xfId="0" applyFont="1" applyBorder="1" applyAlignment="1">
      <alignment vertical="center"/>
    </xf>
    <xf numFmtId="0" fontId="48" fillId="0" borderId="8" xfId="0" applyFont="1" applyBorder="1"/>
    <xf numFmtId="0" fontId="5" fillId="9" borderId="6" xfId="0" applyFont="1" applyFill="1" applyBorder="1" applyAlignment="1">
      <alignment horizontal="center" vertical="center" wrapText="1"/>
    </xf>
    <xf numFmtId="0" fontId="5" fillId="0" borderId="7" xfId="0" applyFont="1" applyBorder="1" applyAlignment="1">
      <alignment horizontal="left" vertical="center" wrapText="1"/>
    </xf>
    <xf numFmtId="0" fontId="4" fillId="0" borderId="1" xfId="0" applyFont="1" applyBorder="1" applyAlignment="1">
      <alignment horizontal="right" vertical="center"/>
    </xf>
    <xf numFmtId="0" fontId="4" fillId="0" borderId="0" xfId="0" applyFont="1" applyAlignment="1">
      <alignment horizontal="right" vertical="center"/>
    </xf>
    <xf numFmtId="0" fontId="5" fillId="0" borderId="1" xfId="0" applyFont="1" applyBorder="1" applyAlignment="1">
      <alignment wrapText="1"/>
    </xf>
    <xf numFmtId="0" fontId="4" fillId="0" borderId="0" xfId="0" applyFont="1" applyAlignment="1">
      <alignment wrapText="1"/>
    </xf>
    <xf numFmtId="0" fontId="5" fillId="0" borderId="0" xfId="0" applyFont="1" applyAlignment="1">
      <alignment horizontal="center" vertical="top" wrapText="1"/>
    </xf>
    <xf numFmtId="0" fontId="5" fillId="0" borderId="0" xfId="0" applyFont="1" applyAlignment="1">
      <alignment vertical="top" wrapText="1"/>
    </xf>
    <xf numFmtId="0" fontId="4" fillId="6" borderId="6" xfId="0" applyFont="1" applyFill="1" applyBorder="1" applyAlignment="1">
      <alignment horizontal="center" wrapText="1"/>
    </xf>
    <xf numFmtId="0" fontId="5" fillId="0" borderId="32" xfId="0" applyFont="1" applyBorder="1"/>
    <xf numFmtId="0" fontId="5" fillId="0" borderId="8" xfId="0" applyFont="1" applyBorder="1" applyAlignment="1">
      <alignment horizontal="center" vertical="top" wrapText="1"/>
    </xf>
    <xf numFmtId="0" fontId="26" fillId="0" borderId="8" xfId="0" applyFont="1" applyBorder="1" applyAlignment="1">
      <alignment horizontal="left" vertical="center" wrapText="1"/>
    </xf>
    <xf numFmtId="0" fontId="5" fillId="0" borderId="8" xfId="0" applyFont="1" applyBorder="1" applyAlignment="1">
      <alignment vertical="top" wrapText="1"/>
    </xf>
    <xf numFmtId="0" fontId="26" fillId="0" borderId="0" xfId="0" applyFont="1" applyAlignment="1">
      <alignment horizontal="left" vertical="center" wrapText="1"/>
    </xf>
    <xf numFmtId="0" fontId="0" fillId="2" borderId="8" xfId="0" applyFill="1" applyBorder="1"/>
    <xf numFmtId="0" fontId="1" fillId="2" borderId="8" xfId="0" applyFont="1" applyFill="1" applyBorder="1"/>
    <xf numFmtId="0" fontId="2" fillId="2" borderId="8" xfId="0" applyFont="1" applyFill="1" applyBorder="1" applyAlignment="1">
      <alignment horizontal="center" vertical="center" wrapText="1"/>
    </xf>
    <xf numFmtId="0" fontId="11" fillId="2" borderId="8" xfId="6" applyFont="1" applyFill="1" applyBorder="1" applyAlignment="1">
      <alignment horizontal="center" vertical="center" wrapText="1"/>
    </xf>
    <xf numFmtId="0" fontId="11" fillId="2" borderId="8" xfId="6" applyFont="1" applyFill="1" applyBorder="1" applyAlignment="1">
      <alignment horizontal="left" vertical="center" wrapText="1"/>
    </xf>
    <xf numFmtId="0" fontId="43" fillId="2" borderId="8" xfId="0" applyFont="1" applyFill="1" applyBorder="1" applyAlignment="1">
      <alignment horizontal="center" vertical="top" wrapText="1"/>
    </xf>
    <xf numFmtId="0" fontId="11" fillId="2" borderId="8" xfId="26" applyFont="1" applyFill="1" applyBorder="1" applyAlignment="1">
      <alignment horizontal="center" vertical="center" wrapText="1"/>
    </xf>
    <xf numFmtId="0" fontId="21" fillId="2" borderId="8" xfId="26" applyFont="1" applyFill="1" applyBorder="1" applyAlignment="1">
      <alignment horizontal="left" vertical="center" wrapText="1"/>
    </xf>
    <xf numFmtId="0" fontId="12" fillId="2" borderId="8" xfId="23" applyFont="1" applyFill="1" applyBorder="1" applyAlignment="1">
      <alignment horizontal="center" vertical="center" wrapText="1"/>
    </xf>
    <xf numFmtId="0" fontId="12" fillId="2" borderId="8" xfId="26" applyFont="1" applyFill="1" applyBorder="1" applyAlignment="1">
      <alignment horizontal="left" vertical="center" wrapText="1"/>
    </xf>
    <xf numFmtId="0" fontId="12" fillId="2" borderId="8" xfId="40" applyFont="1" applyFill="1" applyBorder="1" applyAlignment="1">
      <alignment horizontal="left" vertical="center" wrapText="1"/>
    </xf>
    <xf numFmtId="0" fontId="11" fillId="2" borderId="8" xfId="23" applyFont="1" applyFill="1" applyBorder="1" applyAlignment="1">
      <alignment horizontal="center" vertical="center" wrapText="1"/>
    </xf>
    <xf numFmtId="0" fontId="11" fillId="2" borderId="8" xfId="26" applyFont="1" applyFill="1" applyBorder="1" applyAlignment="1">
      <alignment horizontal="left" vertical="center" wrapText="1"/>
    </xf>
    <xf numFmtId="0" fontId="12" fillId="2" borderId="8" xfId="5" applyFont="1" applyFill="1" applyBorder="1" applyAlignment="1">
      <alignment horizontal="left" vertical="center" wrapText="1"/>
    </xf>
    <xf numFmtId="0" fontId="21" fillId="2" borderId="8" xfId="26" applyFont="1" applyFill="1" applyBorder="1" applyAlignment="1">
      <alignment horizontal="center" vertical="center" wrapText="1"/>
    </xf>
    <xf numFmtId="0" fontId="20" fillId="2" borderId="8" xfId="26" applyFont="1" applyFill="1" applyBorder="1" applyAlignment="1">
      <alignment horizontal="left" vertical="center" wrapText="1"/>
    </xf>
    <xf numFmtId="0" fontId="11" fillId="2" borderId="8" xfId="43" applyFont="1" applyFill="1" applyBorder="1" applyAlignment="1">
      <alignment vertical="center" wrapText="1"/>
    </xf>
    <xf numFmtId="0" fontId="12" fillId="2" borderId="8" xfId="43" applyFont="1" applyFill="1" applyBorder="1" applyAlignment="1">
      <alignment vertical="center" wrapText="1"/>
    </xf>
    <xf numFmtId="0" fontId="11" fillId="2" borderId="8" xfId="34" applyFont="1" applyFill="1" applyBorder="1" applyAlignment="1">
      <alignment horizontal="left" vertical="center" wrapText="1"/>
    </xf>
    <xf numFmtId="0" fontId="12" fillId="2" borderId="8" xfId="0" applyFont="1" applyFill="1" applyBorder="1" applyAlignment="1">
      <alignment vertical="top" wrapText="1"/>
    </xf>
    <xf numFmtId="0" fontId="11" fillId="2" borderId="8" xfId="52" applyFont="1" applyFill="1" applyBorder="1" applyAlignment="1">
      <alignment horizontal="left" vertical="center" wrapText="1"/>
    </xf>
    <xf numFmtId="0" fontId="12" fillId="2" borderId="8" xfId="52" applyFont="1" applyFill="1" applyBorder="1" applyAlignment="1">
      <alignment horizontal="left" vertical="center" wrapText="1"/>
    </xf>
    <xf numFmtId="0" fontId="63" fillId="2" borderId="0" xfId="0" applyFont="1" applyFill="1"/>
    <xf numFmtId="0" fontId="0" fillId="15" borderId="0" xfId="0" applyFill="1"/>
    <xf numFmtId="49" fontId="0" fillId="2" borderId="0" xfId="0" applyNumberFormat="1" applyFill="1" applyAlignment="1">
      <alignment vertical="center"/>
    </xf>
    <xf numFmtId="0" fontId="0" fillId="2" borderId="0" xfId="0" applyFill="1" applyAlignment="1">
      <alignment horizontal="center"/>
    </xf>
    <xf numFmtId="0" fontId="43" fillId="2" borderId="8" xfId="0" applyFont="1" applyFill="1" applyBorder="1" applyAlignment="1">
      <alignment vertical="top" wrapText="1"/>
    </xf>
    <xf numFmtId="0" fontId="10" fillId="2" borderId="8" xfId="0" applyFont="1" applyFill="1" applyBorder="1" applyAlignment="1">
      <alignment horizontal="center" vertical="center" wrapText="1"/>
    </xf>
    <xf numFmtId="0" fontId="65" fillId="2" borderId="8" xfId="0" applyFont="1" applyFill="1" applyBorder="1" applyAlignment="1">
      <alignment vertical="top" wrapText="1"/>
    </xf>
    <xf numFmtId="0" fontId="66" fillId="2" borderId="8" xfId="0" applyFont="1" applyFill="1" applyBorder="1" applyAlignment="1">
      <alignment horizontal="center" vertical="center"/>
    </xf>
    <xf numFmtId="49" fontId="1" fillId="2" borderId="8" xfId="0" applyNumberFormat="1" applyFont="1" applyFill="1" applyBorder="1" applyAlignment="1">
      <alignment vertical="center"/>
    </xf>
    <xf numFmtId="49" fontId="2" fillId="2" borderId="8" xfId="0" applyNumberFormat="1" applyFont="1" applyFill="1" applyBorder="1" applyAlignment="1">
      <alignment horizontal="center" vertical="center" wrapText="1"/>
    </xf>
    <xf numFmtId="49" fontId="43" fillId="2" borderId="8" xfId="0" applyNumberFormat="1" applyFont="1" applyFill="1" applyBorder="1" applyAlignment="1">
      <alignment vertical="center" wrapText="1"/>
    </xf>
    <xf numFmtId="0" fontId="12" fillId="2" borderId="8" xfId="6" applyFont="1" applyFill="1" applyBorder="1" applyAlignment="1">
      <alignment horizontal="center" vertical="center" wrapText="1"/>
    </xf>
    <xf numFmtId="0" fontId="12" fillId="2" borderId="8" xfId="16" applyFont="1" applyFill="1" applyBorder="1" applyAlignment="1">
      <alignment horizontal="center" vertical="center" wrapText="1"/>
    </xf>
    <xf numFmtId="0" fontId="67" fillId="2" borderId="8" xfId="0" applyFont="1" applyFill="1" applyBorder="1" applyAlignment="1">
      <alignment horizontal="center" vertical="center" wrapText="1"/>
    </xf>
    <xf numFmtId="0" fontId="12" fillId="2" borderId="8" xfId="5" applyFont="1" applyFill="1" applyBorder="1" applyAlignment="1">
      <alignment horizontal="center" vertical="center" wrapText="1"/>
    </xf>
    <xf numFmtId="0" fontId="13" fillId="2" borderId="8" xfId="16" applyFont="1" applyFill="1" applyBorder="1" applyAlignment="1">
      <alignment horizontal="center" vertical="center" wrapText="1"/>
    </xf>
    <xf numFmtId="0" fontId="12" fillId="2" borderId="8" xfId="43" applyFont="1" applyFill="1" applyBorder="1" applyAlignment="1">
      <alignment horizontal="left" vertical="center" wrapText="1"/>
    </xf>
    <xf numFmtId="0" fontId="12" fillId="2" borderId="8" xfId="29" applyFont="1" applyFill="1" applyBorder="1" applyAlignment="1">
      <alignment horizontal="left" vertical="center" wrapText="1"/>
    </xf>
    <xf numFmtId="0" fontId="12" fillId="2" borderId="8" xfId="34" applyFont="1" applyFill="1" applyBorder="1" applyAlignment="1">
      <alignment horizontal="left" vertical="center" wrapText="1"/>
    </xf>
    <xf numFmtId="0" fontId="12" fillId="2" borderId="8" xfId="42" applyFont="1" applyFill="1" applyBorder="1" applyAlignment="1">
      <alignment horizontal="center" vertical="center" wrapText="1"/>
    </xf>
    <xf numFmtId="0" fontId="12" fillId="2" borderId="8" xfId="13" applyFont="1" applyFill="1" applyBorder="1" applyAlignment="1">
      <alignment horizontal="center" vertical="center"/>
    </xf>
    <xf numFmtId="0" fontId="11" fillId="2" borderId="8" xfId="42" applyFont="1" applyFill="1" applyBorder="1" applyAlignment="1">
      <alignment horizontal="center" vertical="center" wrapText="1"/>
    </xf>
    <xf numFmtId="0" fontId="14" fillId="2" borderId="8" xfId="16" applyFont="1" applyFill="1" applyBorder="1" applyAlignment="1">
      <alignment horizontal="center" vertical="center" wrapText="1"/>
    </xf>
    <xf numFmtId="0" fontId="18" fillId="2" borderId="8" xfId="0" applyFont="1" applyFill="1" applyBorder="1" applyAlignment="1">
      <alignment horizontal="center" vertical="center" wrapText="1"/>
    </xf>
    <xf numFmtId="0" fontId="11" fillId="2" borderId="8" xfId="16" applyFont="1" applyFill="1" applyBorder="1" applyAlignment="1">
      <alignment horizontal="center" vertical="center" wrapText="1"/>
    </xf>
    <xf numFmtId="0" fontId="66" fillId="2" borderId="0" xfId="0" applyFont="1" applyFill="1" applyAlignment="1">
      <alignment vertical="center"/>
    </xf>
    <xf numFmtId="0" fontId="66" fillId="2" borderId="0" xfId="0" applyFont="1" applyFill="1" applyAlignment="1">
      <alignment wrapText="1"/>
    </xf>
    <xf numFmtId="0" fontId="64" fillId="2" borderId="0" xfId="0" applyFont="1" applyFill="1" applyAlignment="1">
      <alignment vertical="center"/>
    </xf>
    <xf numFmtId="0" fontId="68" fillId="2" borderId="8" xfId="34" applyFont="1" applyFill="1" applyBorder="1" applyAlignment="1">
      <alignment horizontal="left" vertical="top" wrapText="1"/>
    </xf>
    <xf numFmtId="0" fontId="11" fillId="2" borderId="8" xfId="13" applyFont="1" applyFill="1" applyBorder="1" applyAlignment="1">
      <alignment horizontal="center" vertical="center"/>
    </xf>
    <xf numFmtId="0" fontId="16" fillId="2" borderId="8" xfId="19" applyFont="1" applyFill="1" applyBorder="1" applyAlignment="1">
      <alignment horizontal="center" vertical="center" wrapText="1"/>
    </xf>
    <xf numFmtId="0" fontId="11" fillId="2" borderId="8" xfId="5" applyFont="1" applyFill="1" applyBorder="1" applyAlignment="1">
      <alignment horizontal="center" vertical="center" wrapText="1"/>
    </xf>
    <xf numFmtId="0" fontId="12" fillId="2" borderId="8" xfId="0" applyFont="1" applyFill="1" applyBorder="1" applyAlignment="1">
      <alignment vertical="center" wrapText="1"/>
    </xf>
    <xf numFmtId="0" fontId="19" fillId="2" borderId="8" xfId="16" applyFont="1" applyFill="1" applyBorder="1" applyAlignment="1">
      <alignment horizontal="center" vertical="center" wrapText="1"/>
    </xf>
    <xf numFmtId="49" fontId="0" fillId="2" borderId="8" xfId="0" applyNumberFormat="1" applyFill="1" applyBorder="1" applyAlignment="1">
      <alignment vertical="center"/>
    </xf>
    <xf numFmtId="0" fontId="12" fillId="2" borderId="8" xfId="0" applyFont="1" applyFill="1" applyBorder="1" applyAlignment="1">
      <alignment horizontal="left" vertical="center" wrapText="1"/>
    </xf>
    <xf numFmtId="0" fontId="16" fillId="2" borderId="8" xfId="16" applyFont="1" applyFill="1" applyBorder="1" applyAlignment="1">
      <alignment horizontal="center" vertical="center" wrapText="1"/>
    </xf>
    <xf numFmtId="0" fontId="4" fillId="0" borderId="0" xfId="0" applyFont="1" applyAlignment="1">
      <alignment horizontal="center" vertical="center"/>
    </xf>
    <xf numFmtId="0" fontId="11" fillId="0" borderId="0" xfId="0" applyFont="1" applyAlignment="1">
      <alignment vertical="center"/>
    </xf>
    <xf numFmtId="0" fontId="4" fillId="24"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12" fillId="26" borderId="1" xfId="0" applyFont="1" applyFill="1" applyBorder="1" applyAlignment="1">
      <alignment horizontal="center"/>
    </xf>
    <xf numFmtId="49"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49" fontId="10" fillId="5" borderId="1" xfId="0" applyNumberFormat="1" applyFont="1" applyFill="1" applyBorder="1" applyAlignment="1">
      <alignment horizontal="center" vertical="center" wrapText="1"/>
    </xf>
    <xf numFmtId="0" fontId="66"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0" fillId="0" borderId="1" xfId="0" applyFont="1" applyBorder="1" applyAlignment="1">
      <alignment wrapText="1"/>
    </xf>
    <xf numFmtId="0" fontId="66" fillId="0" borderId="1" xfId="0" applyFont="1" applyBorder="1" applyAlignment="1">
      <alignment vertical="center" wrapText="1"/>
    </xf>
    <xf numFmtId="0" fontId="10" fillId="5" borderId="1" xfId="0" applyFont="1" applyFill="1" applyBorder="1" applyAlignment="1">
      <alignment horizontal="left" vertical="center" wrapText="1"/>
    </xf>
    <xf numFmtId="0" fontId="12" fillId="0" borderId="0" xfId="0" applyFont="1" applyAlignment="1">
      <alignment horizontal="center"/>
    </xf>
    <xf numFmtId="0" fontId="11" fillId="0" borderId="0" xfId="0" applyFont="1"/>
    <xf numFmtId="0" fontId="10" fillId="0" borderId="1" xfId="0" applyFont="1" applyBorder="1" applyAlignment="1">
      <alignment horizontal="center" vertical="top" wrapText="1"/>
    </xf>
    <xf numFmtId="0" fontId="10" fillId="5" borderId="1" xfId="0" applyFont="1" applyFill="1" applyBorder="1" applyAlignment="1">
      <alignment horizontal="center" vertical="top" wrapText="1"/>
    </xf>
    <xf numFmtId="0" fontId="1" fillId="0" borderId="0" xfId="0" applyFont="1" applyAlignment="1">
      <alignment horizontal="center" vertical="center"/>
    </xf>
    <xf numFmtId="0" fontId="4" fillId="26" borderId="33" xfId="0" applyFont="1" applyFill="1" applyBorder="1" applyAlignment="1">
      <alignment horizontal="center" vertical="center" wrapText="1"/>
    </xf>
    <xf numFmtId="0" fontId="48" fillId="27" borderId="34" xfId="0" applyFont="1" applyFill="1" applyBorder="1" applyAlignment="1">
      <alignment horizontal="center" vertical="center" wrapText="1"/>
    </xf>
    <xf numFmtId="0" fontId="48" fillId="28" borderId="34" xfId="0" applyFont="1" applyFill="1" applyBorder="1" applyAlignment="1">
      <alignment horizontal="center" vertical="center" wrapText="1"/>
    </xf>
    <xf numFmtId="0" fontId="48" fillId="0" borderId="34" xfId="0" applyFont="1" applyBorder="1" applyAlignment="1">
      <alignment horizontal="center" vertical="center" wrapText="1"/>
    </xf>
    <xf numFmtId="0" fontId="69" fillId="0" borderId="0" xfId="0" applyFont="1"/>
    <xf numFmtId="0" fontId="3" fillId="6" borderId="1" xfId="0" applyFont="1" applyFill="1" applyBorder="1" applyAlignment="1">
      <alignment horizontal="center" wrapText="1"/>
    </xf>
    <xf numFmtId="0" fontId="4" fillId="0" borderId="1" xfId="0" applyFont="1" applyBorder="1" applyAlignment="1">
      <alignment horizontal="left"/>
    </xf>
    <xf numFmtId="1" fontId="5" fillId="0" borderId="1" xfId="0" applyNumberFormat="1" applyFont="1" applyBorder="1" applyAlignment="1">
      <alignment horizontal="right" vertical="center"/>
    </xf>
    <xf numFmtId="0" fontId="5" fillId="0" borderId="1" xfId="0" applyFont="1" applyBorder="1" applyAlignment="1">
      <alignment horizontal="left" wrapText="1"/>
    </xf>
    <xf numFmtId="43" fontId="5" fillId="2" borderId="1" xfId="0" applyNumberFormat="1" applyFont="1" applyFill="1" applyBorder="1"/>
    <xf numFmtId="0" fontId="26" fillId="0" borderId="1" xfId="0" applyFont="1" applyBorder="1" applyAlignment="1">
      <alignment vertical="center"/>
    </xf>
    <xf numFmtId="0" fontId="4" fillId="0" borderId="1" xfId="0" applyFont="1" applyBorder="1" applyAlignment="1">
      <alignment wrapText="1"/>
    </xf>
    <xf numFmtId="0" fontId="4" fillId="0" borderId="1" xfId="0" applyFont="1" applyBorder="1" applyAlignment="1">
      <alignment horizontal="left" wrapText="1"/>
    </xf>
    <xf numFmtId="173" fontId="4" fillId="0" borderId="1" xfId="0" applyNumberFormat="1" applyFont="1" applyBorder="1" applyAlignment="1">
      <alignment horizontal="right"/>
    </xf>
    <xf numFmtId="0" fontId="4" fillId="15" borderId="1" xfId="0" applyFont="1" applyFill="1" applyBorder="1" applyAlignment="1">
      <alignment horizontal="center" vertical="center"/>
    </xf>
    <xf numFmtId="0" fontId="4" fillId="15" borderId="1" xfId="0" applyFont="1" applyFill="1" applyBorder="1" applyAlignment="1">
      <alignment wrapText="1"/>
    </xf>
    <xf numFmtId="0" fontId="4" fillId="15" borderId="1" xfId="0" applyFont="1" applyFill="1" applyBorder="1" applyAlignment="1">
      <alignment vertical="center" wrapText="1"/>
    </xf>
    <xf numFmtId="173" fontId="4" fillId="15" borderId="1" xfId="0" applyNumberFormat="1" applyFont="1" applyFill="1" applyBorder="1" applyAlignment="1">
      <alignment horizontal="right"/>
    </xf>
    <xf numFmtId="0" fontId="4" fillId="11" borderId="1" xfId="0" applyFont="1" applyFill="1" applyBorder="1" applyAlignment="1">
      <alignment horizontal="center" vertical="center"/>
    </xf>
    <xf numFmtId="0" fontId="4" fillId="11" borderId="2" xfId="0" applyFont="1" applyFill="1" applyBorder="1"/>
    <xf numFmtId="0" fontId="4" fillId="11" borderId="1" xfId="0" applyFont="1" applyFill="1" applyBorder="1" applyAlignment="1">
      <alignment horizontal="center"/>
    </xf>
    <xf numFmtId="0" fontId="4" fillId="0" borderId="2" xfId="0" applyFont="1" applyBorder="1"/>
    <xf numFmtId="173" fontId="4" fillId="0" borderId="36" xfId="0" applyNumberFormat="1" applyFont="1" applyBorder="1" applyAlignment="1">
      <alignment horizontal="right"/>
    </xf>
    <xf numFmtId="0" fontId="5" fillId="0" borderId="2" xfId="0" applyFont="1" applyBorder="1" applyAlignment="1">
      <alignment wrapText="1"/>
    </xf>
    <xf numFmtId="173" fontId="4" fillId="11" borderId="5" xfId="53" applyNumberFormat="1" applyFont="1" applyFill="1" applyBorder="1" applyAlignment="1">
      <alignment horizontal="center" vertical="center"/>
    </xf>
    <xf numFmtId="3" fontId="70" fillId="0" borderId="0" xfId="0" applyNumberFormat="1" applyFont="1"/>
    <xf numFmtId="0" fontId="8" fillId="0" borderId="0" xfId="0" applyFont="1"/>
    <xf numFmtId="0" fontId="4" fillId="0" borderId="1" xfId="0" applyFont="1" applyBorder="1" applyAlignment="1">
      <alignment horizontal="center"/>
    </xf>
    <xf numFmtId="0" fontId="70" fillId="0" borderId="0" xfId="0" applyFont="1"/>
    <xf numFmtId="0" fontId="4" fillId="15" borderId="1" xfId="0" applyFont="1" applyFill="1" applyBorder="1" applyAlignment="1">
      <alignment horizontal="center"/>
    </xf>
    <xf numFmtId="0" fontId="70" fillId="15" borderId="0" xfId="0" applyFont="1" applyFill="1"/>
    <xf numFmtId="0" fontId="4" fillId="15" borderId="0" xfId="0" applyFont="1" applyFill="1"/>
    <xf numFmtId="0" fontId="71" fillId="0" borderId="0" xfId="0" applyFont="1" applyAlignment="1">
      <alignment vertical="center"/>
    </xf>
    <xf numFmtId="0" fontId="4" fillId="11" borderId="5" xfId="0" applyFont="1" applyFill="1" applyBorder="1" applyAlignment="1">
      <alignment horizontal="center" vertical="center"/>
    </xf>
    <xf numFmtId="173" fontId="5" fillId="0" borderId="0" xfId="0" applyNumberFormat="1" applyFont="1" applyAlignment="1">
      <alignment horizontal="center"/>
    </xf>
    <xf numFmtId="0" fontId="26" fillId="2" borderId="0" xfId="8" applyFont="1" applyFill="1" applyAlignment="1">
      <alignment horizontal="center" vertical="center"/>
    </xf>
    <xf numFmtId="0" fontId="26" fillId="2" borderId="0" xfId="8" applyFont="1" applyFill="1" applyAlignment="1">
      <alignment vertical="center" wrapText="1"/>
    </xf>
    <xf numFmtId="0" fontId="72" fillId="2" borderId="0" xfId="8" applyFont="1" applyFill="1" applyAlignment="1">
      <alignment horizontal="center" vertical="center"/>
    </xf>
    <xf numFmtId="0" fontId="72" fillId="2" borderId="0" xfId="8" applyFont="1" applyFill="1" applyAlignment="1">
      <alignment horizontal="right" vertical="center"/>
    </xf>
    <xf numFmtId="0" fontId="4" fillId="2" borderId="37" xfId="8" applyFont="1" applyFill="1" applyBorder="1" applyAlignment="1">
      <alignment horizontal="center" vertical="center" wrapText="1"/>
    </xf>
    <xf numFmtId="0" fontId="4" fillId="2" borderId="37" xfId="8" applyFont="1" applyFill="1" applyBorder="1" applyAlignment="1">
      <alignment horizontal="left" vertical="center" wrapText="1"/>
    </xf>
    <xf numFmtId="0" fontId="5" fillId="2" borderId="37" xfId="8" applyFont="1" applyFill="1" applyBorder="1" applyAlignment="1">
      <alignment horizontal="left" vertical="center" wrapText="1"/>
    </xf>
    <xf numFmtId="0" fontId="42" fillId="2" borderId="37" xfId="8" applyFont="1" applyFill="1" applyBorder="1" applyAlignment="1">
      <alignment horizontal="center" vertical="center" wrapText="1"/>
    </xf>
    <xf numFmtId="0" fontId="42" fillId="2" borderId="37" xfId="8" applyFont="1" applyFill="1" applyBorder="1" applyAlignment="1">
      <alignment horizontal="left" vertical="center" wrapText="1"/>
    </xf>
    <xf numFmtId="0" fontId="5" fillId="2" borderId="37" xfId="8" applyFont="1" applyFill="1" applyBorder="1" applyAlignment="1">
      <alignment horizontal="center" vertical="center" wrapText="1"/>
    </xf>
    <xf numFmtId="0" fontId="58" fillId="2" borderId="37" xfId="8" applyFont="1" applyFill="1" applyBorder="1" applyAlignment="1">
      <alignment horizontal="left" vertical="center" wrapText="1"/>
    </xf>
    <xf numFmtId="170" fontId="42" fillId="2" borderId="37" xfId="8" applyNumberFormat="1" applyFont="1" applyFill="1" applyBorder="1" applyAlignment="1">
      <alignment horizontal="center" vertical="center" wrapText="1"/>
    </xf>
    <xf numFmtId="0" fontId="26" fillId="2" borderId="0" xfId="8" applyFont="1" applyFill="1" applyAlignment="1">
      <alignment vertical="center"/>
    </xf>
    <xf numFmtId="0" fontId="4" fillId="2" borderId="39" xfId="8" applyFont="1" applyFill="1" applyBorder="1" applyAlignment="1">
      <alignment horizontal="center" vertical="center" wrapText="1"/>
    </xf>
    <xf numFmtId="3" fontId="4" fillId="2" borderId="37" xfId="8" applyNumberFormat="1" applyFont="1" applyFill="1" applyBorder="1" applyAlignment="1">
      <alignment horizontal="right" vertical="center"/>
    </xf>
    <xf numFmtId="3" fontId="4" fillId="2" borderId="37" xfId="8" applyNumberFormat="1" applyFont="1" applyFill="1" applyBorder="1" applyAlignment="1">
      <alignment horizontal="right" vertical="center" wrapText="1"/>
    </xf>
    <xf numFmtId="3" fontId="5" fillId="2" borderId="37" xfId="8" applyNumberFormat="1" applyFont="1" applyFill="1" applyBorder="1" applyAlignment="1">
      <alignment horizontal="right" vertical="center" wrapText="1"/>
    </xf>
    <xf numFmtId="169" fontId="5" fillId="2" borderId="37" xfId="8" applyNumberFormat="1" applyFont="1" applyFill="1" applyBorder="1" applyAlignment="1">
      <alignment horizontal="right" vertical="center" wrapText="1"/>
    </xf>
    <xf numFmtId="3" fontId="5" fillId="2" borderId="37" xfId="8" applyNumberFormat="1" applyFont="1" applyFill="1" applyBorder="1" applyAlignment="1">
      <alignment horizontal="right" vertical="center"/>
    </xf>
    <xf numFmtId="3" fontId="4" fillId="2" borderId="37" xfId="8" applyNumberFormat="1" applyFont="1" applyFill="1" applyBorder="1" applyAlignment="1">
      <alignment vertical="center"/>
    </xf>
    <xf numFmtId="3" fontId="5" fillId="2" borderId="37" xfId="8" applyNumberFormat="1" applyFont="1" applyFill="1" applyBorder="1" applyAlignment="1">
      <alignment vertical="center"/>
    </xf>
    <xf numFmtId="170" fontId="5" fillId="2" borderId="37" xfId="8" applyNumberFormat="1" applyFont="1" applyFill="1" applyBorder="1" applyAlignment="1">
      <alignment horizontal="right" vertical="center"/>
    </xf>
    <xf numFmtId="3" fontId="4" fillId="2" borderId="40" xfId="8" applyNumberFormat="1" applyFont="1" applyFill="1" applyBorder="1" applyAlignment="1">
      <alignment vertical="center"/>
    </xf>
    <xf numFmtId="3" fontId="4" fillId="2" borderId="8" xfId="8" applyNumberFormat="1" applyFont="1" applyFill="1" applyBorder="1" applyAlignment="1">
      <alignment vertical="center"/>
    </xf>
    <xf numFmtId="0" fontId="5" fillId="2" borderId="41" xfId="8" applyFont="1" applyFill="1" applyBorder="1" applyAlignment="1">
      <alignment horizontal="center" vertical="center" wrapText="1"/>
    </xf>
    <xf numFmtId="170" fontId="73" fillId="2" borderId="0" xfId="8" applyNumberFormat="1" applyFont="1" applyFill="1" applyAlignment="1">
      <alignment horizontal="center" vertical="center"/>
    </xf>
    <xf numFmtId="43" fontId="26" fillId="2" borderId="0" xfId="50" applyFont="1" applyFill="1" applyAlignment="1">
      <alignment vertical="center"/>
    </xf>
    <xf numFmtId="173" fontId="32" fillId="2" borderId="0" xfId="50" applyNumberFormat="1" applyFont="1" applyFill="1" applyAlignment="1">
      <alignment vertical="center"/>
    </xf>
    <xf numFmtId="0" fontId="26" fillId="2" borderId="0" xfId="8" applyFont="1" applyFill="1" applyAlignment="1">
      <alignment horizontal="center" vertical="center" wrapText="1"/>
    </xf>
    <xf numFmtId="0" fontId="3" fillId="2" borderId="37" xfId="8" applyFont="1" applyFill="1" applyBorder="1" applyAlignment="1">
      <alignment horizontal="center" vertical="center" wrapText="1"/>
    </xf>
    <xf numFmtId="3" fontId="26" fillId="2" borderId="0" xfId="8" applyNumberFormat="1" applyFont="1" applyFill="1" applyAlignment="1">
      <alignment vertical="center"/>
    </xf>
    <xf numFmtId="0" fontId="26" fillId="2" borderId="37" xfId="8" applyFont="1" applyFill="1" applyBorder="1" applyAlignment="1">
      <alignment vertical="center"/>
    </xf>
    <xf numFmtId="178" fontId="7" fillId="2" borderId="0" xfId="8" applyNumberFormat="1" applyFont="1" applyFill="1" applyAlignment="1">
      <alignment vertical="center"/>
    </xf>
    <xf numFmtId="0" fontId="3" fillId="29" borderId="37" xfId="8" applyFont="1" applyFill="1" applyBorder="1" applyAlignment="1">
      <alignment vertical="center"/>
    </xf>
    <xf numFmtId="3" fontId="3" fillId="29" borderId="0" xfId="8" applyNumberFormat="1" applyFont="1" applyFill="1" applyAlignment="1">
      <alignment vertical="center"/>
    </xf>
    <xf numFmtId="0" fontId="72" fillId="2" borderId="37" xfId="8" applyFont="1" applyFill="1" applyBorder="1" applyAlignment="1">
      <alignment vertical="center"/>
    </xf>
    <xf numFmtId="0" fontId="72" fillId="2" borderId="0" xfId="8" applyFont="1" applyFill="1" applyAlignment="1">
      <alignment vertical="center"/>
    </xf>
    <xf numFmtId="0" fontId="72" fillId="16" borderId="37" xfId="8" applyFont="1" applyFill="1" applyBorder="1" applyAlignment="1">
      <alignment vertical="center"/>
    </xf>
    <xf numFmtId="0" fontId="72" fillId="16" borderId="0" xfId="8" applyFont="1" applyFill="1" applyAlignment="1">
      <alignment vertical="center"/>
    </xf>
    <xf numFmtId="0" fontId="3" fillId="2" borderId="37" xfId="8" applyFont="1" applyFill="1" applyBorder="1" applyAlignment="1">
      <alignment vertical="center"/>
    </xf>
    <xf numFmtId="0" fontId="3" fillId="2" borderId="0" xfId="8" applyFont="1" applyFill="1" applyAlignment="1">
      <alignment vertical="center"/>
    </xf>
    <xf numFmtId="0" fontId="26" fillId="29" borderId="37" xfId="8" applyFont="1" applyFill="1" applyBorder="1" applyAlignment="1">
      <alignment vertical="center" wrapText="1"/>
    </xf>
    <xf numFmtId="14" fontId="26" fillId="29" borderId="37" xfId="8" applyNumberFormat="1" applyFont="1" applyFill="1" applyBorder="1" applyAlignment="1">
      <alignment horizontal="center" vertical="center" wrapText="1"/>
    </xf>
    <xf numFmtId="0" fontId="72" fillId="29" borderId="37" xfId="8" applyFont="1" applyFill="1" applyBorder="1" applyAlignment="1">
      <alignment vertical="center"/>
    </xf>
    <xf numFmtId="0" fontId="26" fillId="29" borderId="37" xfId="8" applyFont="1" applyFill="1" applyBorder="1" applyAlignment="1">
      <alignment vertical="center"/>
    </xf>
    <xf numFmtId="0" fontId="74" fillId="2" borderId="0" xfId="8" applyFont="1" applyFill="1"/>
    <xf numFmtId="0" fontId="3" fillId="29" borderId="0" xfId="8" applyFont="1" applyFill="1" applyAlignment="1">
      <alignment vertical="center"/>
    </xf>
    <xf numFmtId="0" fontId="75" fillId="0" borderId="0" xfId="0" applyFont="1" applyAlignment="1">
      <alignment horizontal="center" vertical="center"/>
    </xf>
    <xf numFmtId="0" fontId="76" fillId="0" borderId="0" xfId="0" applyFont="1" applyAlignment="1">
      <alignment horizontal="center" vertical="center"/>
    </xf>
    <xf numFmtId="0" fontId="75" fillId="0" borderId="0" xfId="0" applyFont="1" applyAlignment="1">
      <alignment horizontal="left" vertical="center"/>
    </xf>
    <xf numFmtId="0" fontId="77" fillId="0" borderId="0" xfId="0" applyFont="1" applyAlignment="1">
      <alignment horizontal="left" vertical="center"/>
    </xf>
    <xf numFmtId="0" fontId="76" fillId="0" borderId="0" xfId="0" applyFont="1" applyAlignment="1">
      <alignment horizontal="right" vertical="center"/>
    </xf>
    <xf numFmtId="0" fontId="75" fillId="4" borderId="31" xfId="0" applyFont="1" applyFill="1" applyBorder="1" applyAlignment="1">
      <alignment horizontal="center" vertical="center"/>
    </xf>
    <xf numFmtId="0" fontId="77" fillId="4" borderId="46" xfId="0" applyFont="1" applyFill="1" applyBorder="1" applyAlignment="1">
      <alignment horizontal="center" vertical="center"/>
    </xf>
    <xf numFmtId="0" fontId="77" fillId="4" borderId="31" xfId="0" applyFont="1" applyFill="1" applyBorder="1" applyAlignment="1">
      <alignment vertical="center"/>
    </xf>
    <xf numFmtId="0" fontId="77" fillId="4" borderId="31" xfId="0" applyFont="1" applyFill="1" applyBorder="1" applyAlignment="1">
      <alignment horizontal="center" vertical="center"/>
    </xf>
    <xf numFmtId="0" fontId="77" fillId="4" borderId="47" xfId="0" applyFont="1" applyFill="1" applyBorder="1" applyAlignment="1">
      <alignment horizontal="center" vertical="center"/>
    </xf>
    <xf numFmtId="0" fontId="77" fillId="4" borderId="48" xfId="0" applyFont="1" applyFill="1" applyBorder="1" applyAlignment="1">
      <alignment vertical="center"/>
    </xf>
    <xf numFmtId="0" fontId="77" fillId="4" borderId="48" xfId="0" applyFont="1" applyFill="1" applyBorder="1" applyAlignment="1">
      <alignment horizontal="center" vertical="center"/>
    </xf>
    <xf numFmtId="3" fontId="75" fillId="4" borderId="31" xfId="0" applyNumberFormat="1" applyFont="1" applyFill="1" applyBorder="1" applyAlignment="1">
      <alignment horizontal="center" vertical="center"/>
    </xf>
    <xf numFmtId="3" fontId="75" fillId="4" borderId="50" xfId="0" applyNumberFormat="1" applyFont="1" applyFill="1" applyBorder="1" applyAlignment="1">
      <alignment horizontal="center" vertical="center"/>
    </xf>
    <xf numFmtId="0" fontId="77" fillId="4" borderId="50" xfId="0" applyFont="1" applyFill="1" applyBorder="1" applyAlignment="1">
      <alignment horizontal="center" vertical="center"/>
    </xf>
    <xf numFmtId="0" fontId="77" fillId="4" borderId="20" xfId="0" applyFont="1" applyFill="1" applyBorder="1" applyAlignment="1">
      <alignment horizontal="center" vertical="center"/>
    </xf>
    <xf numFmtId="0" fontId="75" fillId="4" borderId="50" xfId="0" applyFont="1" applyFill="1" applyBorder="1" applyAlignment="1">
      <alignment horizontal="center" vertical="center"/>
    </xf>
    <xf numFmtId="0" fontId="78" fillId="4" borderId="31" xfId="0" applyFont="1" applyFill="1" applyBorder="1" applyAlignment="1">
      <alignment horizontal="center" vertical="center" wrapText="1"/>
    </xf>
    <xf numFmtId="0" fontId="79" fillId="4" borderId="30" xfId="0" applyFont="1" applyFill="1" applyBorder="1" applyAlignment="1">
      <alignment vertical="center" wrapText="1"/>
    </xf>
    <xf numFmtId="0" fontId="79" fillId="4" borderId="31" xfId="0" applyFont="1" applyFill="1" applyBorder="1" applyAlignment="1">
      <alignment horizontal="right" vertical="center" wrapText="1"/>
    </xf>
    <xf numFmtId="0" fontId="26" fillId="4" borderId="1" xfId="0" applyFont="1" applyFill="1" applyBorder="1" applyAlignment="1">
      <alignment vertical="center" wrapText="1"/>
    </xf>
    <xf numFmtId="0" fontId="26" fillId="4"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3" fontId="78" fillId="4" borderId="31" xfId="0" applyNumberFormat="1" applyFont="1" applyFill="1" applyBorder="1" applyAlignment="1">
      <alignment horizontal="center" vertical="center" wrapText="1"/>
    </xf>
    <xf numFmtId="43" fontId="5" fillId="0" borderId="0" xfId="0" applyNumberFormat="1" applyFont="1"/>
    <xf numFmtId="168" fontId="5" fillId="0" borderId="0" xfId="0" applyNumberFormat="1" applyFont="1"/>
    <xf numFmtId="43" fontId="10" fillId="0" borderId="0" xfId="0" applyNumberFormat="1" applyFont="1"/>
    <xf numFmtId="0" fontId="26" fillId="0" borderId="0" xfId="0" applyFont="1"/>
    <xf numFmtId="168" fontId="26" fillId="0" borderId="0" xfId="0" applyNumberFormat="1" applyFont="1"/>
    <xf numFmtId="0" fontId="4" fillId="0" borderId="1" xfId="0" applyFont="1" applyBorder="1" applyAlignment="1">
      <alignment horizontal="right" vertical="center" wrapText="1"/>
    </xf>
    <xf numFmtId="0" fontId="4" fillId="4" borderId="6" xfId="0" applyFont="1" applyFill="1" applyBorder="1" applyAlignment="1">
      <alignment horizontal="center" vertical="center"/>
    </xf>
    <xf numFmtId="168" fontId="4" fillId="0" borderId="1" xfId="0" applyNumberFormat="1" applyFont="1" applyBorder="1" applyAlignment="1">
      <alignment horizontal="center"/>
    </xf>
    <xf numFmtId="183" fontId="4" fillId="4" borderId="1" xfId="0" applyNumberFormat="1" applyFont="1" applyFill="1" applyBorder="1" applyAlignment="1">
      <alignment horizontal="center" vertical="center" wrapText="1"/>
    </xf>
    <xf numFmtId="0" fontId="4" fillId="0" borderId="7" xfId="0" applyFont="1" applyBorder="1" applyAlignment="1">
      <alignment horizontal="center"/>
    </xf>
    <xf numFmtId="49" fontId="4" fillId="4" borderId="7" xfId="0" applyNumberFormat="1" applyFont="1" applyFill="1" applyBorder="1" applyAlignment="1">
      <alignment horizontal="center"/>
    </xf>
    <xf numFmtId="168" fontId="4" fillId="4" borderId="7" xfId="0" applyNumberFormat="1" applyFont="1" applyFill="1" applyBorder="1" applyAlignment="1">
      <alignment horizontal="center"/>
    </xf>
    <xf numFmtId="168" fontId="5" fillId="0" borderId="1" xfId="0" applyNumberFormat="1" applyFont="1" applyBorder="1"/>
    <xf numFmtId="175" fontId="5" fillId="0" borderId="1" xfId="0" applyNumberFormat="1" applyFont="1" applyBorder="1"/>
    <xf numFmtId="182" fontId="5" fillId="0" borderId="1" xfId="0" applyNumberFormat="1" applyFont="1" applyBorder="1"/>
    <xf numFmtId="3" fontId="26" fillId="0" borderId="0" xfId="0" applyNumberFormat="1" applyFont="1"/>
    <xf numFmtId="0" fontId="43" fillId="0" borderId="0" xfId="0" applyFont="1" applyAlignment="1">
      <alignment vertical="center" wrapText="1"/>
    </xf>
    <xf numFmtId="0" fontId="4" fillId="0" borderId="37" xfId="0" applyFont="1" applyBorder="1" applyAlignment="1">
      <alignment horizontal="center" vertical="center" wrapText="1"/>
    </xf>
    <xf numFmtId="0" fontId="4" fillId="0" borderId="37" xfId="0" applyFont="1" applyBorder="1" applyAlignment="1">
      <alignment horizontal="left" vertical="center" wrapText="1"/>
    </xf>
    <xf numFmtId="0" fontId="5" fillId="0" borderId="37" xfId="0" applyFont="1" applyBorder="1" applyAlignment="1">
      <alignment horizontal="center" vertical="center" wrapText="1"/>
    </xf>
    <xf numFmtId="0" fontId="5" fillId="0" borderId="37" xfId="0" applyFont="1" applyBorder="1" applyAlignment="1">
      <alignment horizontal="left" vertical="center" wrapText="1"/>
    </xf>
    <xf numFmtId="0" fontId="4" fillId="0" borderId="37" xfId="0" applyFont="1" applyBorder="1" applyAlignment="1">
      <alignment vertical="center" wrapText="1"/>
    </xf>
    <xf numFmtId="3" fontId="4" fillId="0" borderId="37" xfId="0" applyNumberFormat="1" applyFont="1" applyBorder="1" applyAlignment="1">
      <alignment horizontal="center" vertical="center" wrapText="1"/>
    </xf>
    <xf numFmtId="0" fontId="5" fillId="0" borderId="37" xfId="0" applyFont="1" applyBorder="1" applyAlignment="1">
      <alignment vertical="center" wrapText="1"/>
    </xf>
    <xf numFmtId="3" fontId="5" fillId="0" borderId="37" xfId="0" applyNumberFormat="1" applyFont="1" applyBorder="1" applyAlignment="1">
      <alignment horizontal="right" vertical="center" wrapText="1"/>
    </xf>
    <xf numFmtId="3" fontId="4" fillId="0" borderId="37" xfId="0" applyNumberFormat="1" applyFont="1" applyBorder="1" applyAlignment="1">
      <alignment horizontal="right" vertical="center" wrapText="1"/>
    </xf>
    <xf numFmtId="0" fontId="43" fillId="0" borderId="37" xfId="0" applyFont="1" applyBorder="1" applyAlignment="1">
      <alignment vertical="center"/>
    </xf>
    <xf numFmtId="170" fontId="43" fillId="0" borderId="37" xfId="0" applyNumberFormat="1" applyFont="1" applyBorder="1" applyAlignment="1">
      <alignment horizontal="right" vertical="center"/>
    </xf>
    <xf numFmtId="0" fontId="81" fillId="0" borderId="0" xfId="0" applyFont="1"/>
    <xf numFmtId="170" fontId="43" fillId="0" borderId="37" xfId="0" applyNumberFormat="1" applyFont="1" applyBorder="1" applyAlignment="1">
      <alignment horizontal="center" vertical="center"/>
    </xf>
    <xf numFmtId="170" fontId="4" fillId="0" borderId="37" xfId="0" applyNumberFormat="1" applyFont="1" applyBorder="1" applyAlignment="1">
      <alignment horizontal="right" vertical="center"/>
    </xf>
    <xf numFmtId="0" fontId="0" fillId="0" borderId="0" xfId="0" applyAlignment="1">
      <alignment horizontal="center" vertical="center"/>
    </xf>
    <xf numFmtId="0" fontId="0" fillId="0" borderId="0" xfId="0" applyAlignment="1">
      <alignment vertical="center" wrapText="1"/>
    </xf>
    <xf numFmtId="0" fontId="45" fillId="0" borderId="1" xfId="0" applyFont="1" applyBorder="1" applyAlignment="1">
      <alignment horizontal="center" vertical="center"/>
    </xf>
    <xf numFmtId="0" fontId="45" fillId="0" borderId="1" xfId="0" applyFont="1" applyBorder="1" applyAlignment="1">
      <alignment horizontal="center" vertical="center" wrapText="1"/>
    </xf>
    <xf numFmtId="0" fontId="58" fillId="0" borderId="1" xfId="0" applyFont="1" applyBorder="1" applyAlignment="1">
      <alignment vertical="center" wrapText="1"/>
    </xf>
    <xf numFmtId="0" fontId="0" fillId="0" borderId="1" xfId="0" applyBorder="1" applyAlignment="1">
      <alignment vertical="center"/>
    </xf>
    <xf numFmtId="9" fontId="5" fillId="0" borderId="1" xfId="0" applyNumberFormat="1" applyFont="1" applyBorder="1" applyAlignment="1">
      <alignment horizontal="center" vertical="center" wrapText="1"/>
    </xf>
    <xf numFmtId="0" fontId="0" fillId="0" borderId="1" xfId="0" applyBorder="1" applyAlignment="1">
      <alignment vertical="center" wrapText="1"/>
    </xf>
    <xf numFmtId="0" fontId="0" fillId="0" borderId="0" xfId="0" applyAlignment="1">
      <alignment wrapText="1"/>
    </xf>
    <xf numFmtId="173" fontId="0" fillId="0" borderId="0" xfId="0" applyNumberFormat="1"/>
    <xf numFmtId="43" fontId="0" fillId="0" borderId="0" xfId="0" applyNumberFormat="1"/>
    <xf numFmtId="3" fontId="69" fillId="0" borderId="0" xfId="0" applyNumberFormat="1" applyFont="1"/>
    <xf numFmtId="0" fontId="48" fillId="0" borderId="0" xfId="0" applyFont="1" applyAlignment="1">
      <alignment vertical="center"/>
    </xf>
    <xf numFmtId="181" fontId="5" fillId="0" borderId="1" xfId="0" applyNumberFormat="1" applyFont="1" applyBorder="1" applyAlignment="1">
      <alignment vertical="center"/>
    </xf>
    <xf numFmtId="181" fontId="48" fillId="0" borderId="1" xfId="0" applyNumberFormat="1" applyFont="1" applyBorder="1" applyAlignment="1">
      <alignment vertical="center"/>
    </xf>
    <xf numFmtId="181" fontId="4" fillId="0" borderId="1" xfId="0" applyNumberFormat="1" applyFont="1" applyBorder="1" applyAlignment="1">
      <alignment vertical="center"/>
    </xf>
    <xf numFmtId="0" fontId="48" fillId="0" borderId="1" xfId="0" applyFont="1" applyBorder="1" applyAlignment="1">
      <alignment horizontal="left" vertical="center" wrapText="1"/>
    </xf>
    <xf numFmtId="0" fontId="48" fillId="0" borderId="1" xfId="0" applyFont="1" applyBorder="1" applyAlignment="1">
      <alignment vertical="center"/>
    </xf>
    <xf numFmtId="3" fontId="82" fillId="0" borderId="1" xfId="0" applyNumberFormat="1" applyFont="1" applyBorder="1" applyAlignment="1">
      <alignment horizontal="right" vertical="center" wrapText="1"/>
    </xf>
    <xf numFmtId="10" fontId="5" fillId="0" borderId="1" xfId="0" applyNumberFormat="1" applyFont="1" applyBorder="1" applyAlignment="1">
      <alignment vertical="center"/>
    </xf>
    <xf numFmtId="181" fontId="5" fillId="0" borderId="1" xfId="0" applyNumberFormat="1" applyFont="1" applyBorder="1" applyAlignment="1">
      <alignment horizontal="right" vertical="center"/>
    </xf>
    <xf numFmtId="181" fontId="70" fillId="0" borderId="1" xfId="0" applyNumberFormat="1" applyFont="1" applyBorder="1" applyAlignment="1">
      <alignment horizontal="center" vertical="center" wrapText="1"/>
    </xf>
    <xf numFmtId="3" fontId="0" fillId="0" borderId="0" xfId="0" applyNumberFormat="1"/>
    <xf numFmtId="0" fontId="6" fillId="0" borderId="4" xfId="0" applyFont="1" applyBorder="1" applyAlignment="1">
      <alignment horizontal="center" vertical="center"/>
    </xf>
    <xf numFmtId="0" fontId="11" fillId="0" borderId="1" xfId="0" applyFont="1" applyBorder="1" applyAlignment="1">
      <alignment vertical="center" wrapText="1"/>
    </xf>
    <xf numFmtId="172" fontId="11" fillId="0" borderId="1" xfId="0" applyNumberFormat="1" applyFont="1" applyBorder="1" applyAlignment="1">
      <alignment horizontal="right" vertical="center" wrapText="1"/>
    </xf>
    <xf numFmtId="0" fontId="12" fillId="0" borderId="1" xfId="0" applyFont="1" applyBorder="1" applyAlignment="1">
      <alignment vertical="center" wrapText="1"/>
    </xf>
    <xf numFmtId="172" fontId="12" fillId="0" borderId="1" xfId="0" applyNumberFormat="1" applyFont="1" applyBorder="1" applyAlignment="1">
      <alignment horizontal="right" vertical="center" wrapText="1"/>
    </xf>
    <xf numFmtId="0" fontId="12" fillId="0" borderId="0" xfId="0" applyFont="1" applyAlignment="1">
      <alignment horizontal="center" vertical="center"/>
    </xf>
    <xf numFmtId="0" fontId="12" fillId="0" borderId="0" xfId="0" applyFont="1" applyAlignment="1">
      <alignment wrapText="1"/>
    </xf>
    <xf numFmtId="0" fontId="12" fillId="0" borderId="0" xfId="0" applyFont="1" applyAlignment="1">
      <alignment horizontal="center" wrapText="1"/>
    </xf>
    <xf numFmtId="172" fontId="12" fillId="0" borderId="0" xfId="0" applyNumberFormat="1" applyFont="1" applyAlignment="1">
      <alignment horizontal="center" wrapText="1"/>
    </xf>
    <xf numFmtId="173" fontId="11" fillId="0" borderId="1" xfId="0" applyNumberFormat="1" applyFont="1" applyBorder="1" applyAlignment="1">
      <alignment horizontal="center" vertical="center" wrapText="1"/>
    </xf>
    <xf numFmtId="172" fontId="12" fillId="0" borderId="1" xfId="0" applyNumberFormat="1" applyFont="1" applyBorder="1" applyAlignment="1">
      <alignment horizontal="center" vertical="center" wrapText="1"/>
    </xf>
    <xf numFmtId="41" fontId="11" fillId="0" borderId="1" xfId="0" applyNumberFormat="1" applyFont="1" applyBorder="1" applyAlignment="1">
      <alignment horizontal="right" vertical="center"/>
    </xf>
    <xf numFmtId="41" fontId="11" fillId="0" borderId="1" xfId="0" applyNumberFormat="1" applyFont="1" applyBorder="1" applyAlignment="1">
      <alignment horizontal="center" vertical="center"/>
    </xf>
    <xf numFmtId="41" fontId="12" fillId="0" borderId="1" xfId="0" applyNumberFormat="1" applyFont="1" applyBorder="1" applyAlignment="1">
      <alignment horizontal="right" vertical="center"/>
    </xf>
    <xf numFmtId="10" fontId="11" fillId="0" borderId="1" xfId="0" applyNumberFormat="1" applyFont="1" applyBorder="1" applyAlignment="1">
      <alignment horizontal="center" vertical="center" wrapText="1"/>
    </xf>
    <xf numFmtId="10" fontId="12" fillId="0" borderId="1" xfId="0" applyNumberFormat="1" applyFont="1" applyBorder="1" applyAlignment="1">
      <alignment horizontal="center" vertical="center" wrapText="1"/>
    </xf>
    <xf numFmtId="173" fontId="11" fillId="0" borderId="0" xfId="0" applyNumberFormat="1" applyFont="1" applyAlignment="1">
      <alignment horizontal="right" vertical="center"/>
    </xf>
    <xf numFmtId="173" fontId="11" fillId="0" borderId="0" xfId="0" applyNumberFormat="1" applyFont="1" applyAlignment="1">
      <alignment horizontal="left" vertical="center"/>
    </xf>
    <xf numFmtId="41" fontId="11" fillId="0" borderId="0" xfId="0" applyNumberFormat="1" applyFont="1" applyAlignment="1">
      <alignment horizontal="center" vertical="center"/>
    </xf>
    <xf numFmtId="173" fontId="12" fillId="0" borderId="0" xfId="0" applyNumberFormat="1" applyFont="1"/>
    <xf numFmtId="167" fontId="12" fillId="0" borderId="0" xfId="0" applyNumberFormat="1" applyFont="1"/>
    <xf numFmtId="3" fontId="11" fillId="0" borderId="0" xfId="0" applyNumberFormat="1" applyFont="1" applyAlignment="1">
      <alignment vertical="center" wrapText="1"/>
    </xf>
    <xf numFmtId="43" fontId="12" fillId="0" borderId="0" xfId="0" applyNumberFormat="1" applyFont="1"/>
    <xf numFmtId="43" fontId="12" fillId="0" borderId="0" xfId="0" applyNumberFormat="1" applyFont="1" applyAlignment="1">
      <alignment horizontal="center" wrapText="1"/>
    </xf>
    <xf numFmtId="43" fontId="12" fillId="0" borderId="0" xfId="0" applyNumberFormat="1" applyFont="1" applyAlignment="1">
      <alignment horizontal="left" wrapText="1"/>
    </xf>
    <xf numFmtId="173" fontId="12" fillId="0" borderId="0" xfId="0" applyNumberFormat="1" applyFont="1" applyAlignment="1">
      <alignment horizontal="left"/>
    </xf>
    <xf numFmtId="173" fontId="12" fillId="0" borderId="1" xfId="0" applyNumberFormat="1" applyFont="1" applyBorder="1" applyAlignment="1">
      <alignment horizontal="center" vertical="center" wrapText="1"/>
    </xf>
    <xf numFmtId="0" fontId="12" fillId="0" borderId="0" xfId="0" applyFont="1" applyAlignment="1">
      <alignment vertical="center"/>
    </xf>
    <xf numFmtId="41" fontId="12" fillId="0" borderId="0" xfId="0" applyNumberFormat="1" applyFont="1" applyAlignment="1">
      <alignment vertical="center"/>
    </xf>
    <xf numFmtId="173" fontId="11" fillId="0" borderId="0" xfId="0" applyNumberFormat="1" applyFont="1" applyAlignment="1">
      <alignment horizontal="center" vertical="center" wrapText="1"/>
    </xf>
    <xf numFmtId="173" fontId="12" fillId="0" borderId="0" xfId="0" applyNumberFormat="1" applyFont="1" applyAlignment="1">
      <alignment horizontal="center" wrapText="1"/>
    </xf>
    <xf numFmtId="171" fontId="12" fillId="0" borderId="0" xfId="0" applyNumberFormat="1" applyFont="1" applyAlignment="1">
      <alignment horizontal="center" wrapText="1"/>
    </xf>
    <xf numFmtId="0" fontId="12" fillId="0" borderId="0" xfId="0" applyFont="1" applyAlignment="1">
      <alignment horizontal="center" vertical="center" wrapText="1"/>
    </xf>
    <xf numFmtId="0" fontId="12" fillId="0" borderId="0" xfId="0" applyFont="1" applyAlignment="1">
      <alignment horizontal="right" vertical="center" wrapText="1"/>
    </xf>
    <xf numFmtId="0" fontId="11" fillId="6" borderId="1"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7" borderId="1" xfId="0" applyFont="1" applyFill="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center" wrapText="1"/>
    </xf>
    <xf numFmtId="0" fontId="11" fillId="6" borderId="1" xfId="0" applyFont="1" applyFill="1" applyBorder="1" applyAlignment="1">
      <alignment horizontal="right" vertical="center" wrapText="1"/>
    </xf>
    <xf numFmtId="173" fontId="4" fillId="17" borderId="1" xfId="0" applyNumberFormat="1" applyFont="1" applyFill="1" applyBorder="1"/>
    <xf numFmtId="3" fontId="11" fillId="17" borderId="1" xfId="0" applyNumberFormat="1" applyFont="1" applyFill="1" applyBorder="1" applyAlignment="1">
      <alignment horizontal="right" vertical="center" wrapText="1"/>
    </xf>
    <xf numFmtId="0" fontId="11" fillId="0" borderId="5" xfId="0" applyFont="1" applyBorder="1" applyAlignment="1">
      <alignment horizontal="right" vertical="center" wrapText="1"/>
    </xf>
    <xf numFmtId="3" fontId="11" fillId="0" borderId="1" xfId="0" applyNumberFormat="1" applyFont="1" applyBorder="1" applyAlignment="1">
      <alignment vertical="center" wrapText="1"/>
    </xf>
    <xf numFmtId="0" fontId="11" fillId="0" borderId="0" xfId="0" applyFont="1" applyAlignment="1">
      <alignment horizontal="right" vertical="center" wrapText="1"/>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10" fontId="5" fillId="0" borderId="1" xfId="0" applyNumberFormat="1" applyFont="1" applyBorder="1" applyAlignment="1">
      <alignment horizontal="left" vertical="center" wrapText="1"/>
    </xf>
    <xf numFmtId="0" fontId="5" fillId="5" borderId="1" xfId="0" applyFont="1" applyFill="1" applyBorder="1" applyAlignment="1">
      <alignment vertical="center" wrapText="1"/>
    </xf>
    <xf numFmtId="0" fontId="26" fillId="0" borderId="1" xfId="0" applyFont="1" applyBorder="1" applyAlignment="1">
      <alignment horizontal="left" vertical="center" wrapText="1"/>
    </xf>
    <xf numFmtId="41" fontId="5" fillId="0" borderId="1" xfId="0" applyNumberFormat="1" applyFont="1" applyBorder="1" applyAlignment="1">
      <alignment horizontal="left" vertical="center"/>
    </xf>
    <xf numFmtId="0" fontId="11" fillId="0" borderId="1" xfId="0" applyFont="1" applyBorder="1"/>
    <xf numFmtId="0" fontId="11" fillId="10" borderId="1" xfId="0" applyFont="1" applyFill="1" applyBorder="1" applyAlignment="1">
      <alignment horizontal="center" vertical="center" wrapText="1"/>
    </xf>
    <xf numFmtId="0" fontId="11" fillId="10" borderId="1" xfId="0" applyFont="1" applyFill="1" applyBorder="1" applyAlignment="1">
      <alignment horizontal="left" vertical="center" wrapText="1"/>
    </xf>
    <xf numFmtId="0" fontId="12" fillId="0" borderId="1" xfId="0" applyFont="1" applyBorder="1" applyAlignment="1">
      <alignment horizontal="left" vertical="center" wrapText="1"/>
    </xf>
    <xf numFmtId="0" fontId="42" fillId="0" borderId="0" xfId="0" applyFont="1" applyAlignment="1">
      <alignment horizontal="right" vertical="top"/>
    </xf>
    <xf numFmtId="43" fontId="4" fillId="6" borderId="1" xfId="0" applyNumberFormat="1" applyFont="1" applyFill="1" applyBorder="1" applyAlignment="1">
      <alignment horizontal="center" vertical="center" wrapText="1"/>
    </xf>
    <xf numFmtId="0" fontId="4" fillId="6" borderId="1" xfId="0" applyFont="1" applyFill="1" applyBorder="1" applyAlignment="1">
      <alignment vertical="center" wrapText="1"/>
    </xf>
    <xf numFmtId="41" fontId="4" fillId="0" borderId="1" xfId="0" applyNumberFormat="1" applyFont="1" applyBorder="1"/>
    <xf numFmtId="41" fontId="4" fillId="0" borderId="1" xfId="0" applyNumberFormat="1" applyFont="1" applyBorder="1" applyAlignment="1">
      <alignment horizontal="left"/>
    </xf>
    <xf numFmtId="41" fontId="5" fillId="0" borderId="1" xfId="0" applyNumberFormat="1" applyFont="1" applyBorder="1" applyAlignment="1">
      <alignment vertical="center"/>
    </xf>
    <xf numFmtId="43" fontId="5" fillId="0" borderId="1" xfId="0" applyNumberFormat="1" applyFont="1" applyBorder="1" applyAlignment="1">
      <alignment vertical="center"/>
    </xf>
    <xf numFmtId="41" fontId="42" fillId="0" borderId="1" xfId="0" applyNumberFormat="1" applyFont="1" applyBorder="1" applyAlignment="1">
      <alignment vertical="center"/>
    </xf>
    <xf numFmtId="43" fontId="42" fillId="0" borderId="1" xfId="0" applyNumberFormat="1" applyFont="1" applyBorder="1" applyAlignment="1">
      <alignment vertical="center"/>
    </xf>
    <xf numFmtId="41" fontId="5" fillId="0" borderId="1" xfId="0" applyNumberFormat="1" applyFont="1" applyBorder="1" applyAlignment="1">
      <alignment horizontal="center" vertical="center"/>
    </xf>
    <xf numFmtId="41" fontId="4" fillId="0" borderId="1" xfId="0" applyNumberFormat="1" applyFont="1" applyBorder="1" applyAlignment="1">
      <alignment horizontal="center" vertical="center"/>
    </xf>
    <xf numFmtId="41" fontId="5" fillId="0" borderId="1" xfId="0" applyNumberFormat="1" applyFont="1" applyBorder="1" applyAlignment="1">
      <alignment horizontal="left" wrapText="1"/>
    </xf>
    <xf numFmtId="0" fontId="83" fillId="0" borderId="1" xfId="0" applyFont="1" applyBorder="1"/>
    <xf numFmtId="41" fontId="70" fillId="0" borderId="1" xfId="0" applyNumberFormat="1" applyFont="1" applyBorder="1"/>
    <xf numFmtId="3" fontId="11" fillId="10" borderId="1" xfId="0" applyNumberFormat="1" applyFont="1" applyFill="1" applyBorder="1" applyAlignment="1">
      <alignment horizontal="right" vertical="center" wrapText="1"/>
    </xf>
    <xf numFmtId="3" fontId="11" fillId="0" borderId="1" xfId="0" applyNumberFormat="1" applyFont="1" applyBorder="1" applyAlignment="1">
      <alignment horizontal="right" vertical="center" wrapText="1"/>
    </xf>
    <xf numFmtId="0" fontId="0" fillId="0" borderId="27" xfId="0" applyBorder="1" applyAlignment="1">
      <alignment vertical="center" wrapText="1"/>
    </xf>
    <xf numFmtId="0" fontId="84" fillId="30" borderId="0" xfId="0" applyFont="1" applyFill="1"/>
    <xf numFmtId="173" fontId="84" fillId="0" borderId="1" xfId="0" applyNumberFormat="1" applyFont="1" applyBorder="1" applyAlignment="1">
      <alignment vertical="center"/>
    </xf>
    <xf numFmtId="0" fontId="84" fillId="0" borderId="0" xfId="0" applyFont="1"/>
    <xf numFmtId="0" fontId="84" fillId="0" borderId="1" xfId="0" applyFont="1" applyBorder="1"/>
    <xf numFmtId="0" fontId="84" fillId="0" borderId="1" xfId="0" applyFont="1" applyBorder="1" applyAlignment="1">
      <alignment horizontal="center" vertical="center"/>
    </xf>
    <xf numFmtId="0" fontId="85" fillId="0" borderId="1" xfId="0" applyFont="1" applyBorder="1"/>
    <xf numFmtId="173" fontId="85" fillId="0" borderId="1" xfId="0" applyNumberFormat="1" applyFont="1" applyBorder="1"/>
    <xf numFmtId="165" fontId="84" fillId="0" borderId="1" xfId="0" applyNumberFormat="1" applyFont="1" applyBorder="1"/>
    <xf numFmtId="0" fontId="85" fillId="0" borderId="0" xfId="0" applyFont="1"/>
    <xf numFmtId="173" fontId="85" fillId="0" borderId="0" xfId="0" applyNumberFormat="1" applyFont="1"/>
    <xf numFmtId="165" fontId="84" fillId="0" borderId="0" xfId="0" applyNumberFormat="1" applyFont="1"/>
    <xf numFmtId="166" fontId="84" fillId="0" borderId="0" xfId="0" applyNumberFormat="1" applyFont="1"/>
    <xf numFmtId="3" fontId="84" fillId="0" borderId="0" xfId="0" applyNumberFormat="1" applyFont="1"/>
    <xf numFmtId="0" fontId="86" fillId="0" borderId="1" xfId="0" applyFont="1" applyBorder="1"/>
    <xf numFmtId="0" fontId="87" fillId="0" borderId="2" xfId="0" applyFont="1" applyBorder="1" applyAlignment="1">
      <alignment horizontal="center"/>
    </xf>
    <xf numFmtId="0" fontId="87" fillId="0" borderId="1" xfId="0" applyFont="1" applyBorder="1" applyAlignment="1">
      <alignment horizontal="center"/>
    </xf>
    <xf numFmtId="0" fontId="86" fillId="0" borderId="1" xfId="0" applyFont="1" applyBorder="1" applyAlignment="1">
      <alignment horizontal="center"/>
    </xf>
    <xf numFmtId="0" fontId="85" fillId="0" borderId="2" xfId="0" applyFont="1" applyBorder="1"/>
    <xf numFmtId="0" fontId="84" fillId="0" borderId="1" xfId="0" applyFont="1" applyBorder="1" applyAlignment="1">
      <alignment horizontal="center" wrapText="1"/>
    </xf>
    <xf numFmtId="166" fontId="84" fillId="0" borderId="1" xfId="0" applyNumberFormat="1" applyFont="1" applyBorder="1"/>
    <xf numFmtId="3" fontId="84" fillId="0" borderId="1" xfId="0" applyNumberFormat="1" applyFont="1" applyBorder="1"/>
    <xf numFmtId="0" fontId="86" fillId="0" borderId="5" xfId="0" applyFont="1" applyBorder="1" applyAlignment="1">
      <alignment horizontal="center"/>
    </xf>
    <xf numFmtId="0" fontId="84" fillId="0" borderId="5" xfId="0" applyFont="1" applyBorder="1"/>
    <xf numFmtId="0" fontId="86" fillId="0" borderId="0" xfId="0" applyFont="1" applyAlignment="1">
      <alignment horizontal="center" wrapText="1"/>
    </xf>
    <xf numFmtId="0" fontId="2" fillId="0" borderId="0" xfId="0" applyFont="1"/>
    <xf numFmtId="0" fontId="10" fillId="0" borderId="54" xfId="0" applyFont="1" applyBorder="1" applyAlignment="1">
      <alignment horizontal="center" wrapText="1"/>
    </xf>
    <xf numFmtId="0" fontId="10" fillId="0" borderId="31" xfId="0" applyFont="1" applyBorder="1" applyAlignment="1">
      <alignment horizontal="center" wrapText="1"/>
    </xf>
    <xf numFmtId="0" fontId="10" fillId="0" borderId="30" xfId="0" applyFont="1" applyBorder="1" applyAlignment="1">
      <alignment horizontal="center" wrapText="1"/>
    </xf>
    <xf numFmtId="0" fontId="10" fillId="0" borderId="31" xfId="0" applyFont="1" applyBorder="1" applyAlignment="1">
      <alignment horizontal="left" wrapText="1"/>
    </xf>
    <xf numFmtId="0" fontId="10" fillId="0" borderId="0" xfId="0" applyFont="1" applyAlignment="1">
      <alignment horizontal="center" wrapText="1"/>
    </xf>
    <xf numFmtId="0" fontId="10" fillId="0" borderId="56" xfId="0" applyFont="1" applyBorder="1" applyAlignment="1">
      <alignment horizontal="center" wrapText="1"/>
    </xf>
    <xf numFmtId="0" fontId="10" fillId="0" borderId="30" xfId="0" applyFont="1" applyBorder="1" applyAlignment="1">
      <alignment horizontal="center"/>
    </xf>
    <xf numFmtId="0" fontId="10" fillId="0" borderId="31" xfId="0" applyFont="1" applyBorder="1" applyAlignment="1">
      <alignment wrapText="1"/>
    </xf>
    <xf numFmtId="0" fontId="10" fillId="0" borderId="31" xfId="0" applyFont="1" applyBorder="1" applyAlignment="1">
      <alignment horizontal="center"/>
    </xf>
    <xf numFmtId="164" fontId="10" fillId="0" borderId="31" xfId="0" applyNumberFormat="1" applyFont="1" applyBorder="1" applyAlignment="1">
      <alignment horizontal="center" wrapText="1"/>
    </xf>
    <xf numFmtId="0" fontId="88" fillId="0" borderId="0" xfId="0" applyFont="1"/>
    <xf numFmtId="0" fontId="10" fillId="0" borderId="31" xfId="0" applyFont="1" applyBorder="1" applyAlignment="1">
      <alignment horizontal="right" wrapText="1"/>
    </xf>
    <xf numFmtId="0" fontId="5" fillId="0" borderId="51" xfId="0" applyFont="1" applyBorder="1" applyAlignment="1">
      <alignment wrapText="1"/>
    </xf>
    <xf numFmtId="0" fontId="5" fillId="0" borderId="55" xfId="0" applyFont="1" applyBorder="1" applyAlignment="1">
      <alignment wrapText="1"/>
    </xf>
    <xf numFmtId="0" fontId="5" fillId="0" borderId="30" xfId="0" applyFont="1" applyBorder="1" applyAlignment="1">
      <alignment horizontal="center" wrapText="1"/>
    </xf>
    <xf numFmtId="0" fontId="12" fillId="0" borderId="28" xfId="0" applyFont="1" applyBorder="1" applyAlignment="1">
      <alignment horizontal="center" wrapText="1"/>
    </xf>
    <xf numFmtId="0" fontId="12" fillId="0" borderId="29" xfId="0" applyFont="1" applyBorder="1" applyAlignment="1">
      <alignment horizontal="center" wrapText="1"/>
    </xf>
    <xf numFmtId="0" fontId="5" fillId="0" borderId="30" xfId="0" applyFont="1" applyBorder="1" applyAlignment="1">
      <alignment wrapText="1"/>
    </xf>
    <xf numFmtId="0" fontId="12" fillId="0" borderId="30" xfId="0" applyFont="1" applyBorder="1" applyAlignment="1">
      <alignment horizontal="center" wrapText="1"/>
    </xf>
    <xf numFmtId="0" fontId="12" fillId="0" borderId="31" xfId="0" applyFont="1" applyBorder="1" applyAlignment="1">
      <alignment horizontal="center" wrapText="1"/>
    </xf>
    <xf numFmtId="0" fontId="5" fillId="0" borderId="57" xfId="0" applyFont="1" applyBorder="1" applyAlignment="1">
      <alignment horizontal="center" wrapText="1"/>
    </xf>
    <xf numFmtId="0" fontId="27" fillId="0" borderId="31" xfId="0" applyFont="1" applyBorder="1" applyAlignment="1">
      <alignment horizontal="center" wrapText="1"/>
    </xf>
    <xf numFmtId="0" fontId="5" fillId="0" borderId="57" xfId="0" applyFont="1" applyBorder="1" applyAlignment="1">
      <alignment wrapText="1"/>
    </xf>
    <xf numFmtId="0" fontId="5" fillId="0" borderId="31" xfId="0" applyFont="1" applyBorder="1" applyAlignment="1">
      <alignment horizontal="center" wrapText="1"/>
    </xf>
    <xf numFmtId="3" fontId="5" fillId="0" borderId="1" xfId="0" applyNumberFormat="1" applyFont="1" applyBorder="1" applyAlignment="1">
      <alignment vertical="center" wrapText="1"/>
    </xf>
    <xf numFmtId="3" fontId="4" fillId="0" borderId="1" xfId="0" applyNumberFormat="1" applyFont="1" applyBorder="1" applyAlignment="1">
      <alignment vertical="center" wrapText="1"/>
    </xf>
    <xf numFmtId="0" fontId="84" fillId="0" borderId="1" xfId="0" quotePrefix="1" applyFont="1" applyBorder="1" applyAlignment="1">
      <alignment horizontal="center"/>
    </xf>
    <xf numFmtId="0" fontId="42" fillId="0" borderId="1" xfId="0" quotePrefix="1" applyFont="1" applyBorder="1" applyAlignment="1">
      <alignment vertical="center" wrapText="1"/>
    </xf>
    <xf numFmtId="0" fontId="48" fillId="2" borderId="8" xfId="30" quotePrefix="1" applyFont="1" applyFill="1" applyBorder="1" applyAlignment="1">
      <alignment horizontal="left" vertical="center" wrapText="1"/>
    </xf>
    <xf numFmtId="0" fontId="48" fillId="0" borderId="1" xfId="0" quotePrefix="1" applyFont="1" applyBorder="1" applyAlignment="1">
      <alignment vertical="center" wrapText="1"/>
    </xf>
    <xf numFmtId="0" fontId="46" fillId="0" borderId="1" xfId="0" quotePrefix="1" applyFont="1" applyBorder="1" applyAlignment="1">
      <alignment horizontal="center" vertical="center" wrapText="1"/>
    </xf>
    <xf numFmtId="0" fontId="47" fillId="0" borderId="1" xfId="0" quotePrefix="1" applyFont="1" applyBorder="1" applyAlignment="1">
      <alignment horizontal="center" vertical="center" wrapText="1"/>
    </xf>
    <xf numFmtId="0" fontId="3" fillId="0" borderId="1" xfId="0" quotePrefix="1" applyFont="1" applyBorder="1" applyAlignment="1">
      <alignment horizontal="center" vertical="center" wrapText="1"/>
    </xf>
    <xf numFmtId="0" fontId="26" fillId="0" borderId="1" xfId="0" quotePrefix="1" applyFont="1" applyBorder="1" applyAlignment="1">
      <alignment horizontal="center" vertical="center" wrapText="1"/>
    </xf>
    <xf numFmtId="0" fontId="40" fillId="2" borderId="1" xfId="22" quotePrefix="1" applyFont="1" applyFill="1" applyBorder="1" applyAlignment="1">
      <alignment vertical="center" wrapText="1"/>
    </xf>
    <xf numFmtId="0" fontId="41" fillId="2" borderId="1" xfId="22" quotePrefix="1" applyFont="1" applyFill="1" applyBorder="1" applyAlignment="1">
      <alignment vertical="center" wrapText="1"/>
    </xf>
    <xf numFmtId="0" fontId="38" fillId="0" borderId="0" xfId="22" quotePrefix="1" applyFont="1" applyAlignment="1">
      <alignment horizontal="left" vertical="center" wrapText="1"/>
    </xf>
    <xf numFmtId="0" fontId="12" fillId="4" borderId="1" xfId="0" quotePrefix="1" applyFont="1" applyFill="1" applyBorder="1" applyAlignment="1">
      <alignment vertical="center" wrapText="1"/>
    </xf>
    <xf numFmtId="0" fontId="23" fillId="4" borderId="1" xfId="0" quotePrefix="1" applyFont="1" applyFill="1" applyBorder="1" applyAlignment="1">
      <alignment vertical="center"/>
    </xf>
    <xf numFmtId="0" fontId="16" fillId="3" borderId="8" xfId="48" quotePrefix="1" applyFont="1" applyFill="1" applyBorder="1" applyAlignment="1">
      <alignment horizontal="center" vertical="center" wrapText="1"/>
    </xf>
    <xf numFmtId="41" fontId="19" fillId="0" borderId="8" xfId="39" quotePrefix="1" applyFont="1" applyBorder="1" applyAlignment="1">
      <alignment horizontal="left" vertical="center" wrapText="1"/>
    </xf>
    <xf numFmtId="0" fontId="11" fillId="0" borderId="0" xfId="0" applyFont="1" applyAlignment="1">
      <alignment horizontal="left"/>
    </xf>
    <xf numFmtId="0" fontId="0" fillId="0" borderId="0" xfId="0"/>
    <xf numFmtId="0" fontId="4" fillId="6" borderId="6" xfId="0" applyFont="1" applyFill="1" applyBorder="1" applyAlignment="1">
      <alignment horizontal="center" vertical="center" wrapText="1"/>
    </xf>
    <xf numFmtId="0" fontId="1" fillId="0" borderId="10" xfId="0" applyFont="1" applyBorder="1"/>
    <xf numFmtId="0" fontId="1" fillId="0" borderId="7" xfId="0" applyFont="1" applyBorder="1"/>
    <xf numFmtId="0" fontId="5" fillId="0" borderId="6" xfId="0" applyFont="1" applyBorder="1" applyAlignment="1">
      <alignment horizontal="center" vertical="center" wrapText="1"/>
    </xf>
    <xf numFmtId="0" fontId="4" fillId="6" borderId="13" xfId="0" applyFont="1" applyFill="1" applyBorder="1" applyAlignment="1">
      <alignment horizontal="center" vertical="center" wrapText="1"/>
    </xf>
    <xf numFmtId="0" fontId="1" fillId="0" borderId="14" xfId="0" applyFont="1" applyBorder="1"/>
    <xf numFmtId="0" fontId="1" fillId="0" borderId="15" xfId="0" applyFont="1" applyBorder="1"/>
    <xf numFmtId="0" fontId="1" fillId="0" borderId="35" xfId="0" applyFont="1" applyBorder="1"/>
    <xf numFmtId="0" fontId="1" fillId="0" borderId="4" xfId="0" applyFont="1" applyBorder="1"/>
    <xf numFmtId="0" fontId="1" fillId="0" borderId="20" xfId="0" applyFont="1" applyBorder="1"/>
    <xf numFmtId="0" fontId="5" fillId="0" borderId="51" xfId="0" applyFont="1" applyBorder="1" applyAlignment="1">
      <alignment wrapText="1"/>
    </xf>
    <xf numFmtId="0" fontId="1" fillId="0" borderId="55" xfId="0" applyFont="1" applyBorder="1"/>
    <xf numFmtId="0" fontId="1" fillId="0" borderId="30" xfId="0" applyFont="1" applyBorder="1"/>
    <xf numFmtId="0" fontId="10" fillId="0" borderId="51" xfId="0" applyFont="1" applyBorder="1" applyAlignment="1">
      <alignment horizontal="center" wrapText="1"/>
    </xf>
    <xf numFmtId="0" fontId="10" fillId="0" borderId="52" xfId="0" applyFont="1" applyBorder="1" applyAlignment="1">
      <alignment horizontal="center" wrapText="1"/>
    </xf>
    <xf numFmtId="0" fontId="1" fillId="0" borderId="53" xfId="0" applyFont="1" applyBorder="1"/>
    <xf numFmtId="0" fontId="1" fillId="0" borderId="29" xfId="0" applyFont="1" applyBorder="1"/>
    <xf numFmtId="0" fontId="5" fillId="0" borderId="0" xfId="0" applyFont="1" applyAlignment="1">
      <alignment horizontal="left"/>
    </xf>
    <xf numFmtId="0" fontId="4" fillId="0" borderId="0" xfId="0" applyFont="1" applyAlignment="1">
      <alignment horizontal="center" vertical="center"/>
    </xf>
    <xf numFmtId="0" fontId="4" fillId="0" borderId="2" xfId="0" applyFont="1" applyBorder="1" applyAlignment="1">
      <alignment horizontal="center"/>
    </xf>
    <xf numFmtId="0" fontId="1" fillId="0" borderId="3" xfId="0" applyFont="1" applyBorder="1"/>
    <xf numFmtId="0" fontId="1" fillId="0" borderId="5" xfId="0" applyFont="1" applyBorder="1"/>
    <xf numFmtId="0" fontId="70" fillId="0" borderId="2" xfId="0" applyFont="1" applyBorder="1" applyAlignment="1">
      <alignment horizontal="center"/>
    </xf>
    <xf numFmtId="0" fontId="11" fillId="0" borderId="4" xfId="0" applyFont="1" applyBorder="1" applyAlignment="1">
      <alignment horizontal="center" vertical="center" wrapText="1"/>
    </xf>
    <xf numFmtId="0" fontId="6" fillId="0" borderId="4" xfId="0" applyFont="1" applyBorder="1" applyAlignment="1">
      <alignment horizontal="left"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xf>
    <xf numFmtId="173" fontId="11" fillId="0" borderId="0" xfId="0" applyNumberFormat="1" applyFont="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172" fontId="11" fillId="0" borderId="6" xfId="0" applyNumberFormat="1" applyFont="1" applyBorder="1" applyAlignment="1">
      <alignment horizontal="center" vertical="center" wrapText="1"/>
    </xf>
    <xf numFmtId="0" fontId="11" fillId="0" borderId="0" xfId="0" applyFont="1" applyAlignment="1">
      <alignment horizontal="center" vertical="center"/>
    </xf>
    <xf numFmtId="0" fontId="6" fillId="0" borderId="0" xfId="0" applyFont="1" applyAlignment="1">
      <alignment horizontal="center" vertical="center"/>
    </xf>
    <xf numFmtId="0" fontId="6" fillId="0" borderId="4" xfId="0" applyFont="1" applyBorder="1" applyAlignment="1">
      <alignment horizontal="right" vertical="center"/>
    </xf>
    <xf numFmtId="173" fontId="11" fillId="0" borderId="2" xfId="0" applyNumberFormat="1" applyFont="1" applyBorder="1" applyAlignment="1">
      <alignment horizontal="center" vertical="center"/>
    </xf>
    <xf numFmtId="0" fontId="11" fillId="0" borderId="0" xfId="0" applyFont="1" applyAlignment="1">
      <alignment horizont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80" fillId="0" borderId="0" xfId="0" applyFont="1" applyAlignment="1">
      <alignment horizontal="left" vertical="center" wrapText="1"/>
    </xf>
    <xf numFmtId="0" fontId="5" fillId="0" borderId="0" xfId="0" applyFont="1" applyAlignment="1">
      <alignment horizontal="center" wrapText="1"/>
    </xf>
    <xf numFmtId="0" fontId="3" fillId="0" borderId="0" xfId="0" applyFont="1" applyAlignment="1">
      <alignment horizontal="center"/>
    </xf>
    <xf numFmtId="0" fontId="78" fillId="4" borderId="52" xfId="0" applyFont="1" applyFill="1" applyBorder="1" applyAlignment="1">
      <alignment horizontal="center" vertical="center" wrapText="1"/>
    </xf>
    <xf numFmtId="0" fontId="78" fillId="4" borderId="51" xfId="0" applyFont="1" applyFill="1" applyBorder="1" applyAlignment="1">
      <alignment horizontal="center" vertical="center" wrapText="1"/>
    </xf>
    <xf numFmtId="0" fontId="75" fillId="4" borderId="44" xfId="0" applyFont="1" applyFill="1" applyBorder="1" applyAlignment="1">
      <alignment horizontal="center" vertical="center"/>
    </xf>
    <xf numFmtId="0" fontId="1" fillId="0" borderId="45" xfId="0" applyFont="1" applyBorder="1"/>
    <xf numFmtId="0" fontId="1" fillId="0" borderId="49" xfId="0" applyFont="1" applyBorder="1"/>
    <xf numFmtId="0" fontId="75" fillId="4" borderId="42" xfId="0" applyFont="1" applyFill="1" applyBorder="1" applyAlignment="1">
      <alignment horizontal="center" vertical="center"/>
    </xf>
    <xf numFmtId="0" fontId="1" fillId="0" borderId="46" xfId="0" applyFont="1" applyBorder="1"/>
    <xf numFmtId="0" fontId="75" fillId="4" borderId="43" xfId="0" applyFont="1" applyFill="1" applyBorder="1" applyAlignment="1">
      <alignment horizontal="center" vertical="center"/>
    </xf>
    <xf numFmtId="0" fontId="3" fillId="2" borderId="0" xfId="8" applyFont="1" applyFill="1" applyAlignment="1">
      <alignment horizontal="center" vertical="center" wrapText="1"/>
    </xf>
    <xf numFmtId="0" fontId="7" fillId="2" borderId="0" xfId="8" applyFont="1" applyFill="1"/>
    <xf numFmtId="0" fontId="72" fillId="2" borderId="38" xfId="8" applyFont="1" applyFill="1" applyBorder="1" applyAlignment="1">
      <alignment horizontal="right" vertical="center"/>
    </xf>
    <xf numFmtId="0" fontId="7" fillId="2" borderId="38" xfId="8" applyFont="1" applyFill="1" applyBorder="1"/>
    <xf numFmtId="0" fontId="4" fillId="0" borderId="0" xfId="0" applyFont="1" applyAlignment="1">
      <alignment horizontal="left" vertical="center"/>
    </xf>
    <xf numFmtId="0" fontId="4" fillId="0" borderId="0" xfId="0" applyFont="1" applyAlignment="1">
      <alignment horizontal="center"/>
    </xf>
    <xf numFmtId="0" fontId="4" fillId="0" borderId="35" xfId="0" applyFont="1" applyBorder="1" applyAlignment="1">
      <alignment horizontal="center" vertical="center" wrapText="1"/>
    </xf>
    <xf numFmtId="0" fontId="4" fillId="0" borderId="2" xfId="0" applyFont="1" applyBorder="1" applyAlignment="1">
      <alignment horizontal="center" vertical="center"/>
    </xf>
    <xf numFmtId="49" fontId="2" fillId="0" borderId="2" xfId="0" applyNumberFormat="1" applyFont="1" applyBorder="1" applyAlignment="1">
      <alignment vertical="center" wrapText="1"/>
    </xf>
    <xf numFmtId="49" fontId="2" fillId="5" borderId="2" xfId="0" applyNumberFormat="1" applyFont="1" applyFill="1" applyBorder="1" applyAlignment="1">
      <alignment vertical="center" wrapText="1"/>
    </xf>
    <xf numFmtId="49" fontId="2" fillId="0" borderId="2" xfId="0" applyNumberFormat="1" applyFont="1" applyBorder="1" applyAlignment="1">
      <alignment horizontal="left" vertical="center" wrapText="1"/>
    </xf>
    <xf numFmtId="49" fontId="2" fillId="6" borderId="2" xfId="0" applyNumberFormat="1" applyFont="1" applyFill="1" applyBorder="1" applyAlignment="1">
      <alignment horizontal="left" vertical="center" wrapText="1"/>
    </xf>
    <xf numFmtId="49" fontId="2" fillId="5" borderId="2" xfId="0" applyNumberFormat="1" applyFont="1" applyFill="1" applyBorder="1" applyAlignment="1">
      <alignment horizontal="center" vertical="center" wrapText="1"/>
    </xf>
    <xf numFmtId="49" fontId="2" fillId="25" borderId="2" xfId="0" applyNumberFormat="1" applyFont="1" applyFill="1" applyBorder="1" applyAlignment="1">
      <alignment horizontal="left" vertical="center" wrapText="1"/>
    </xf>
    <xf numFmtId="0" fontId="11" fillId="0" borderId="0" xfId="0" applyFont="1" applyAlignment="1">
      <alignment vertical="center"/>
    </xf>
    <xf numFmtId="0" fontId="4" fillId="5" borderId="2" xfId="0" applyFont="1" applyFill="1" applyBorder="1" applyAlignment="1">
      <alignment horizontal="center" vertical="center" wrapText="1"/>
    </xf>
    <xf numFmtId="0" fontId="2" fillId="25" borderId="2" xfId="0" applyFont="1" applyFill="1" applyBorder="1" applyAlignment="1">
      <alignment horizontal="left" vertical="top" wrapText="1"/>
    </xf>
    <xf numFmtId="0" fontId="2" fillId="26" borderId="2" xfId="0" applyFont="1" applyFill="1" applyBorder="1" applyAlignment="1">
      <alignment horizontal="left" vertical="top" wrapText="1"/>
    </xf>
    <xf numFmtId="0" fontId="2" fillId="26" borderId="2" xfId="0" applyFont="1" applyFill="1" applyBorder="1" applyAlignment="1">
      <alignment horizontal="left" vertical="center" wrapText="1"/>
    </xf>
    <xf numFmtId="0" fontId="64" fillId="2" borderId="8" xfId="0" applyFont="1" applyFill="1" applyBorder="1" applyAlignment="1">
      <alignment vertical="center"/>
    </xf>
    <xf numFmtId="0" fontId="1" fillId="2" borderId="8" xfId="0" applyFont="1" applyFill="1" applyBorder="1"/>
    <xf numFmtId="0" fontId="4" fillId="0" borderId="0" xfId="0" applyFont="1" applyAlignment="1">
      <alignment horizontal="left"/>
    </xf>
    <xf numFmtId="0" fontId="2" fillId="0" borderId="0" xfId="0" applyFont="1" applyAlignment="1">
      <alignment horizontal="center" wrapText="1"/>
    </xf>
    <xf numFmtId="0" fontId="42" fillId="0" borderId="0" xfId="0" applyFont="1" applyAlignment="1">
      <alignment horizontal="center"/>
    </xf>
    <xf numFmtId="0" fontId="4" fillId="0" borderId="0" xfId="0" applyFont="1" applyAlignment="1">
      <alignment horizontal="center" vertical="top"/>
    </xf>
    <xf numFmtId="0" fontId="4" fillId="2" borderId="0" xfId="0" applyFont="1" applyFill="1" applyAlignment="1">
      <alignment horizontal="left"/>
    </xf>
    <xf numFmtId="0" fontId="0" fillId="2" borderId="0" xfId="0" applyFill="1"/>
    <xf numFmtId="0" fontId="42" fillId="2" borderId="0" xfId="0" applyFont="1" applyFill="1" applyAlignment="1">
      <alignment horizontal="center"/>
    </xf>
    <xf numFmtId="0" fontId="4" fillId="2" borderId="2" xfId="0" applyFont="1" applyFill="1" applyBorder="1" applyAlignment="1">
      <alignment horizontal="left"/>
    </xf>
    <xf numFmtId="0" fontId="1" fillId="2" borderId="3" xfId="0" applyFont="1" applyFill="1" applyBorder="1"/>
    <xf numFmtId="0" fontId="1" fillId="2" borderId="5" xfId="0" applyFont="1" applyFill="1" applyBorder="1"/>
    <xf numFmtId="0" fontId="27" fillId="0" borderId="0" xfId="0" applyFont="1" applyAlignment="1">
      <alignment horizontal="center" vertical="center" wrapText="1"/>
    </xf>
    <xf numFmtId="0" fontId="5" fillId="0" borderId="6" xfId="0" applyFont="1" applyBorder="1" applyAlignment="1">
      <alignment vertical="top"/>
    </xf>
    <xf numFmtId="0" fontId="1" fillId="0" borderId="10" xfId="0" applyFont="1" applyBorder="1" applyAlignment="1">
      <alignment vertical="top"/>
    </xf>
    <xf numFmtId="0" fontId="1" fillId="0" borderId="7" xfId="0" applyFont="1" applyBorder="1" applyAlignment="1">
      <alignment vertical="top"/>
    </xf>
    <xf numFmtId="0" fontId="5" fillId="0" borderId="6" xfId="0" applyFont="1" applyBorder="1" applyAlignment="1">
      <alignment horizontal="left" vertical="top"/>
    </xf>
    <xf numFmtId="0" fontId="5" fillId="0" borderId="10" xfId="0" applyFont="1" applyBorder="1" applyAlignment="1">
      <alignment horizontal="left" vertical="top"/>
    </xf>
    <xf numFmtId="0" fontId="5" fillId="0" borderId="7" xfId="0" applyFont="1" applyBorder="1" applyAlignment="1">
      <alignment horizontal="left" vertical="top"/>
    </xf>
    <xf numFmtId="0" fontId="5" fillId="22" borderId="6" xfId="0" applyFont="1" applyFill="1" applyBorder="1" applyAlignment="1">
      <alignment horizontal="center" vertical="top"/>
    </xf>
    <xf numFmtId="0" fontId="1" fillId="2" borderId="10" xfId="0" applyFont="1" applyFill="1" applyBorder="1" applyAlignment="1">
      <alignment horizontal="center" vertical="top"/>
    </xf>
    <xf numFmtId="0" fontId="1" fillId="2" borderId="7" xfId="0" applyFont="1" applyFill="1" applyBorder="1" applyAlignment="1">
      <alignment horizontal="center" vertical="top"/>
    </xf>
    <xf numFmtId="0" fontId="5" fillId="22" borderId="15" xfId="0" applyFont="1" applyFill="1" applyBorder="1" applyAlignment="1">
      <alignment horizontal="center" vertical="top"/>
    </xf>
    <xf numFmtId="0" fontId="5" fillId="22" borderId="26" xfId="0" applyFont="1" applyFill="1" applyBorder="1" applyAlignment="1">
      <alignment horizontal="center" vertical="top"/>
    </xf>
    <xf numFmtId="0" fontId="5" fillId="22" borderId="20" xfId="0" applyFont="1" applyFill="1" applyBorder="1" applyAlignment="1">
      <alignment horizontal="center" vertical="top"/>
    </xf>
    <xf numFmtId="0" fontId="5" fillId="0" borderId="6" xfId="0" applyFont="1" applyBorder="1" applyAlignment="1">
      <alignment vertical="top" wrapText="1"/>
    </xf>
    <xf numFmtId="0" fontId="5" fillId="9" borderId="6" xfId="0" applyFont="1" applyFill="1" applyBorder="1" applyAlignment="1">
      <alignment horizontal="center" vertical="top" wrapText="1"/>
    </xf>
    <xf numFmtId="0" fontId="1" fillId="0" borderId="10" xfId="0" applyFont="1" applyBorder="1" applyAlignment="1">
      <alignment horizontal="center" vertical="top"/>
    </xf>
    <xf numFmtId="0" fontId="1" fillId="0" borderId="7" xfId="0" applyFont="1" applyBorder="1" applyAlignment="1">
      <alignment horizontal="center" vertical="top"/>
    </xf>
    <xf numFmtId="0" fontId="5" fillId="0" borderId="6" xfId="0" applyFont="1" applyBorder="1" applyAlignment="1">
      <alignment horizontal="center" vertical="center"/>
    </xf>
    <xf numFmtId="0" fontId="60" fillId="0" borderId="27" xfId="0" applyFont="1" applyBorder="1" applyAlignment="1">
      <alignment horizontal="center"/>
    </xf>
    <xf numFmtId="0" fontId="5" fillId="0" borderId="10" xfId="0" applyFont="1" applyBorder="1" applyAlignment="1">
      <alignment vertical="top"/>
    </xf>
    <xf numFmtId="0" fontId="3" fillId="0" borderId="0" xfId="0" applyFont="1" applyAlignment="1">
      <alignment horizontal="center" wrapText="1"/>
    </xf>
    <xf numFmtId="0" fontId="3" fillId="20" borderId="8" xfId="0" applyFont="1" applyFill="1" applyBorder="1" applyAlignment="1">
      <alignment horizontal="center"/>
    </xf>
    <xf numFmtId="0" fontId="33" fillId="19" borderId="8" xfId="0" applyFont="1" applyFill="1" applyBorder="1" applyAlignment="1">
      <alignment horizontal="center" vertical="center" wrapText="1"/>
    </xf>
    <xf numFmtId="0" fontId="33" fillId="19" borderId="9" xfId="0" applyFont="1" applyFill="1" applyBorder="1" applyAlignment="1">
      <alignment horizontal="center" vertical="center" wrapText="1"/>
    </xf>
    <xf numFmtId="0" fontId="52" fillId="5" borderId="16" xfId="0" applyFont="1" applyFill="1" applyBorder="1" applyAlignment="1">
      <alignment horizontal="left"/>
    </xf>
    <xf numFmtId="0" fontId="1" fillId="0" borderId="16" xfId="0" applyFont="1" applyBorder="1"/>
    <xf numFmtId="0" fontId="52" fillId="10" borderId="6" xfId="0" applyFont="1" applyFill="1" applyBorder="1" applyAlignment="1">
      <alignment horizontal="center" vertical="center" wrapText="1"/>
    </xf>
    <xf numFmtId="49" fontId="52" fillId="10" borderId="6" xfId="0" applyNumberFormat="1" applyFont="1" applyFill="1" applyBorder="1" applyAlignment="1">
      <alignment horizontal="left" vertical="center" wrapText="1"/>
    </xf>
    <xf numFmtId="0" fontId="52" fillId="10" borderId="13" xfId="0" applyFont="1" applyFill="1" applyBorder="1" applyAlignment="1">
      <alignment horizontal="center" vertical="top"/>
    </xf>
    <xf numFmtId="0" fontId="52" fillId="5" borderId="2" xfId="0" applyFont="1" applyFill="1" applyBorder="1" applyAlignment="1">
      <alignment horizontal="left" vertical="center" wrapText="1"/>
    </xf>
    <xf numFmtId="0" fontId="52" fillId="0" borderId="0" xfId="0" applyFont="1" applyAlignment="1">
      <alignment horizontal="center" vertical="center"/>
    </xf>
    <xf numFmtId="0" fontId="52" fillId="10" borderId="2" xfId="0" applyFont="1" applyFill="1" applyBorder="1" applyAlignment="1">
      <alignment horizontal="center" vertical="top"/>
    </xf>
    <xf numFmtId="0" fontId="6" fillId="0" borderId="4" xfId="0" applyFont="1" applyBorder="1" applyAlignment="1">
      <alignment horizontal="center" vertical="top"/>
    </xf>
    <xf numFmtId="173" fontId="3" fillId="0" borderId="2" xfId="0" applyNumberFormat="1" applyFont="1" applyBorder="1" applyAlignment="1">
      <alignment horizontal="center" vertical="center" wrapText="1"/>
    </xf>
    <xf numFmtId="0" fontId="45" fillId="0" borderId="0" xfId="0" applyFont="1" applyAlignment="1">
      <alignment horizontal="center" vertical="center"/>
    </xf>
    <xf numFmtId="173" fontId="46" fillId="9" borderId="2" xfId="0" applyNumberFormat="1" applyFont="1" applyFill="1" applyBorder="1" applyAlignment="1">
      <alignment horizontal="center" vertical="center" wrapText="1"/>
    </xf>
    <xf numFmtId="173" fontId="3" fillId="9" borderId="2" xfId="0" applyNumberFormat="1" applyFont="1" applyFill="1" applyBorder="1" applyAlignment="1">
      <alignment horizontal="center" vertical="center" wrapText="1"/>
    </xf>
    <xf numFmtId="0" fontId="22" fillId="0" borderId="3" xfId="0" applyFont="1" applyBorder="1"/>
    <xf numFmtId="0" fontId="22" fillId="0" borderId="5" xfId="0" applyFont="1" applyBorder="1"/>
    <xf numFmtId="0" fontId="32" fillId="0" borderId="0" xfId="22" applyFont="1" applyAlignment="1">
      <alignment horizontal="left" vertical="center" wrapText="1"/>
    </xf>
    <xf numFmtId="0" fontId="31" fillId="0" borderId="0" xfId="22"/>
    <xf numFmtId="0" fontId="39" fillId="0" borderId="4" xfId="22" applyFont="1" applyBorder="1" applyAlignment="1">
      <alignment horizontal="center" vertical="top" wrapText="1"/>
    </xf>
    <xf numFmtId="0" fontId="36" fillId="0" borderId="4" xfId="22" applyFont="1" applyBorder="1"/>
    <xf numFmtId="173" fontId="3" fillId="0" borderId="2" xfId="22" applyNumberFormat="1" applyFont="1" applyBorder="1" applyAlignment="1">
      <alignment horizontal="center" vertical="center" wrapText="1"/>
    </xf>
    <xf numFmtId="0" fontId="36" fillId="0" borderId="3" xfId="22" applyFont="1" applyBorder="1"/>
    <xf numFmtId="0" fontId="36" fillId="0" borderId="5" xfId="22" applyFont="1" applyBorder="1"/>
    <xf numFmtId="3" fontId="4" fillId="15" borderId="8" xfId="10" applyNumberFormat="1" applyFont="1" applyFill="1" applyBorder="1" applyAlignment="1">
      <alignment horizontal="center" vertical="center"/>
    </xf>
    <xf numFmtId="3" fontId="4" fillId="2" borderId="8" xfId="10" applyNumberFormat="1" applyFont="1" applyFill="1" applyBorder="1" applyAlignment="1">
      <alignment horizontal="center" vertical="center"/>
    </xf>
    <xf numFmtId="0" fontId="26" fillId="0" borderId="0" xfId="22" quotePrefix="1" applyFont="1" applyAlignment="1">
      <alignment horizontal="left" vertical="center" wrapText="1"/>
    </xf>
    <xf numFmtId="0" fontId="11" fillId="0" borderId="0" xfId="0" applyFont="1" applyAlignment="1">
      <alignment horizontal="center"/>
    </xf>
    <xf numFmtId="0" fontId="29" fillId="0" borderId="6" xfId="0" applyFont="1" applyBorder="1" applyAlignment="1">
      <alignment horizontal="left" wrapText="1"/>
    </xf>
    <xf numFmtId="3" fontId="4" fillId="6" borderId="6" xfId="0" applyNumberFormat="1" applyFont="1" applyFill="1" applyBorder="1" applyAlignment="1">
      <alignment horizontal="center" vertical="center"/>
    </xf>
    <xf numFmtId="0" fontId="4" fillId="6" borderId="2" xfId="0" applyFont="1" applyFill="1" applyBorder="1" applyAlignment="1">
      <alignment horizontal="center"/>
    </xf>
    <xf numFmtId="0" fontId="4" fillId="6" borderId="6" xfId="0" applyFont="1" applyFill="1" applyBorder="1" applyAlignment="1">
      <alignment horizontal="center" vertical="center"/>
    </xf>
    <xf numFmtId="0" fontId="5" fillId="0" borderId="0" xfId="0" applyFont="1" applyAlignment="1">
      <alignment horizontal="left" wrapText="1"/>
    </xf>
    <xf numFmtId="0" fontId="5" fillId="0" borderId="6" xfId="0" applyFont="1" applyBorder="1" applyAlignment="1">
      <alignment horizontal="center" vertical="top" wrapText="1"/>
    </xf>
    <xf numFmtId="0" fontId="21" fillId="4" borderId="0" xfId="0" applyFont="1" applyFill="1" applyAlignment="1">
      <alignment horizontal="center" vertical="center"/>
    </xf>
    <xf numFmtId="0" fontId="22" fillId="0" borderId="0" xfId="0" applyFont="1"/>
    <xf numFmtId="0" fontId="23" fillId="4" borderId="0" xfId="0" applyFont="1" applyFill="1" applyAlignment="1">
      <alignment horizontal="center" vertical="center" wrapText="1"/>
    </xf>
    <xf numFmtId="0" fontId="20" fillId="4" borderId="0" xfId="0" applyFont="1" applyFill="1" applyAlignment="1">
      <alignment horizontal="left" vertical="center"/>
    </xf>
    <xf numFmtId="173" fontId="21" fillId="6" borderId="2" xfId="0" applyNumberFormat="1" applyFont="1" applyFill="1" applyBorder="1" applyAlignment="1">
      <alignment horizontal="center" vertical="center" wrapText="1"/>
    </xf>
    <xf numFmtId="0" fontId="4" fillId="0" borderId="2" xfId="0" applyFont="1" applyBorder="1" applyAlignment="1">
      <alignment horizontal="left" vertical="center" wrapText="1"/>
    </xf>
    <xf numFmtId="0" fontId="8" fillId="0" borderId="6" xfId="0" applyFont="1" applyBorder="1" applyAlignment="1">
      <alignment horizontal="center" vertical="center" wrapText="1"/>
    </xf>
    <xf numFmtId="0" fontId="6" fillId="0" borderId="4" xfId="0" applyFont="1" applyBorder="1" applyAlignment="1">
      <alignment horizontal="right" vertical="center" wrapText="1"/>
    </xf>
    <xf numFmtId="0" fontId="4" fillId="0" borderId="2" xfId="0" applyFont="1" applyBorder="1" applyAlignment="1">
      <alignment horizontal="center" vertical="center" wrapText="1"/>
    </xf>
    <xf numFmtId="0" fontId="11" fillId="0" borderId="0" xfId="4" applyFont="1" applyAlignment="1">
      <alignment horizontal="center" vertical="top" wrapText="1"/>
    </xf>
    <xf numFmtId="0" fontId="4" fillId="2" borderId="2" xfId="48" applyFont="1" applyFill="1" applyBorder="1" applyAlignment="1">
      <alignment horizontal="left" vertical="center" wrapText="1"/>
    </xf>
    <xf numFmtId="0" fontId="1" fillId="2" borderId="3" xfId="48" applyFont="1" applyFill="1" applyBorder="1"/>
    <xf numFmtId="0" fontId="1" fillId="2" borderId="5" xfId="48" applyFont="1" applyFill="1" applyBorder="1"/>
    <xf numFmtId="0" fontId="8" fillId="2" borderId="6" xfId="48" applyFont="1" applyFill="1" applyBorder="1" applyAlignment="1">
      <alignment horizontal="center" vertical="center" wrapText="1"/>
    </xf>
    <xf numFmtId="0" fontId="1" fillId="2" borderId="7" xfId="48" applyFont="1" applyFill="1" applyBorder="1"/>
    <xf numFmtId="0" fontId="2" fillId="0" borderId="0" xfId="48" applyFont="1" applyAlignment="1">
      <alignment horizontal="center" vertical="center" wrapText="1"/>
    </xf>
    <xf numFmtId="0" fontId="1" fillId="0" borderId="0" xfId="48" applyFont="1"/>
    <xf numFmtId="0" fontId="6" fillId="0" borderId="4" xfId="48" applyFont="1" applyBorder="1" applyAlignment="1">
      <alignment horizontal="right" vertical="center" wrapText="1"/>
    </xf>
    <xf numFmtId="0" fontId="1" fillId="0" borderId="4" xfId="48" applyFont="1" applyBorder="1"/>
    <xf numFmtId="0" fontId="4" fillId="0" borderId="2" xfId="48" applyFont="1" applyBorder="1" applyAlignment="1">
      <alignment horizontal="center" vertical="center" wrapText="1"/>
    </xf>
    <xf numFmtId="0" fontId="1" fillId="0" borderId="3" xfId="48" applyFont="1" applyBorder="1"/>
    <xf numFmtId="0" fontId="1" fillId="0" borderId="5" xfId="48" applyFont="1" applyBorder="1"/>
    <xf numFmtId="0" fontId="100" fillId="21" borderId="58" xfId="0" applyFont="1" applyFill="1" applyBorder="1" applyAlignment="1">
      <alignment vertical="center" wrapText="1"/>
    </xf>
    <xf numFmtId="0" fontId="100" fillId="21" borderId="59" xfId="0" applyFont="1" applyFill="1" applyBorder="1" applyAlignment="1">
      <alignment vertical="center" wrapText="1"/>
    </xf>
    <xf numFmtId="0" fontId="100" fillId="15" borderId="59" xfId="0" applyFont="1" applyFill="1" applyBorder="1" applyAlignment="1">
      <alignment vertical="center" wrapText="1"/>
    </xf>
    <xf numFmtId="0" fontId="101" fillId="0" borderId="0" xfId="0" applyFont="1"/>
    <xf numFmtId="0" fontId="102" fillId="2" borderId="8" xfId="26" applyFont="1" applyFill="1" applyBorder="1" applyAlignment="1">
      <alignment horizontal="left" vertical="center" wrapText="1"/>
    </xf>
    <xf numFmtId="0" fontId="102" fillId="2" borderId="8" xfId="43" applyFont="1" applyFill="1" applyBorder="1" applyAlignment="1">
      <alignment horizontal="left" vertical="center" wrapText="1"/>
    </xf>
    <xf numFmtId="0" fontId="102" fillId="2" borderId="8" xfId="29" applyFont="1" applyFill="1" applyBorder="1" applyAlignment="1">
      <alignment horizontal="left" vertical="center" wrapText="1"/>
    </xf>
    <xf numFmtId="0" fontId="102" fillId="2" borderId="8" xfId="34" applyFont="1" applyFill="1" applyBorder="1" applyAlignment="1">
      <alignment horizontal="left" vertical="center" wrapText="1"/>
    </xf>
    <xf numFmtId="0" fontId="100" fillId="0" borderId="0" xfId="0" applyFont="1" applyAlignment="1">
      <alignment horizontal="justify" vertical="center"/>
    </xf>
    <xf numFmtId="0" fontId="103" fillId="0" borderId="0" xfId="0" applyFont="1"/>
    <xf numFmtId="0" fontId="103" fillId="0" borderId="0" xfId="0" applyFont="1" applyAlignment="1">
      <alignment horizontal="justify" vertical="center"/>
    </xf>
  </cellXfs>
  <cellStyles count="54">
    <cellStyle name="Bình thường 2" xfId="43" xr:uid="{00000000-0005-0000-0000-000000000000}"/>
    <cellStyle name="Bình thường 2 2" xfId="40" xr:uid="{00000000-0005-0000-0000-000001000000}"/>
    <cellStyle name="Comma" xfId="53" builtinId="3"/>
    <cellStyle name="Comma [0] 2" xfId="39" xr:uid="{00000000-0005-0000-0000-000003000000}"/>
    <cellStyle name="Comma [0] 2 2" xfId="37" xr:uid="{00000000-0005-0000-0000-000004000000}"/>
    <cellStyle name="Comma 16 2 2 2" xfId="45" xr:uid="{00000000-0005-0000-0000-000005000000}"/>
    <cellStyle name="Comma 2" xfId="35" xr:uid="{00000000-0005-0000-0000-000006000000}"/>
    <cellStyle name="Comma 2 2" xfId="25" xr:uid="{00000000-0005-0000-0000-000007000000}"/>
    <cellStyle name="Comma 2 3" xfId="50" xr:uid="{00000000-0005-0000-0000-000008000000}"/>
    <cellStyle name="Comma 3" xfId="32" xr:uid="{00000000-0005-0000-0000-000009000000}"/>
    <cellStyle name="Hyperlink 2" xfId="31" xr:uid="{00000000-0005-0000-0000-00000A000000}"/>
    <cellStyle name="Normal" xfId="0" builtinId="0"/>
    <cellStyle name="Normal - Style1" xfId="30" xr:uid="{00000000-0005-0000-0000-00000C000000}"/>
    <cellStyle name="Normal 10 2" xfId="27" xr:uid="{00000000-0005-0000-0000-00000D000000}"/>
    <cellStyle name="Normal 10 2 2 2" xfId="34" xr:uid="{00000000-0005-0000-0000-00000E000000}"/>
    <cellStyle name="Normal 10 2 2 2 2" xfId="26" xr:uid="{00000000-0005-0000-0000-00000F000000}"/>
    <cellStyle name="Normal 10 2 4 2" xfId="23" xr:uid="{00000000-0005-0000-0000-000010000000}"/>
    <cellStyle name="Normal 10 5 2" xfId="20" xr:uid="{00000000-0005-0000-0000-000011000000}"/>
    <cellStyle name="Normal 10 5 2 2" xfId="47" xr:uid="{00000000-0005-0000-0000-000012000000}"/>
    <cellStyle name="Normal 13 2" xfId="19" xr:uid="{00000000-0005-0000-0000-000013000000}"/>
    <cellStyle name="Normal 14" xfId="13" xr:uid="{00000000-0005-0000-0000-000014000000}"/>
    <cellStyle name="Normal 16 2 2 2 2" xfId="42" xr:uid="{00000000-0005-0000-0000-000015000000}"/>
    <cellStyle name="Normal 16 2 2 3" xfId="16" xr:uid="{00000000-0005-0000-0000-000016000000}"/>
    <cellStyle name="Normal 16 2 3" xfId="44" xr:uid="{00000000-0005-0000-0000-000017000000}"/>
    <cellStyle name="Normal 19 3" xfId="14" xr:uid="{00000000-0005-0000-0000-000018000000}"/>
    <cellStyle name="Normal 2" xfId="12" xr:uid="{00000000-0005-0000-0000-000019000000}"/>
    <cellStyle name="Normal 2 10" xfId="10" xr:uid="{00000000-0005-0000-0000-00001A000000}"/>
    <cellStyle name="Normal 2 2" xfId="15" xr:uid="{00000000-0005-0000-0000-00001B000000}"/>
    <cellStyle name="Normal 2 2 2" xfId="18" xr:uid="{00000000-0005-0000-0000-00001C000000}"/>
    <cellStyle name="Normal 2 2 2 2 2 2 2 2" xfId="52" xr:uid="{00000000-0005-0000-0000-00001D000000}"/>
    <cellStyle name="Normal 2 3" xfId="21" xr:uid="{00000000-0005-0000-0000-00001E000000}"/>
    <cellStyle name="Normal 2 3 2" xfId="9" xr:uid="{00000000-0005-0000-0000-00001F000000}"/>
    <cellStyle name="Normal 2 4" xfId="8" xr:uid="{00000000-0005-0000-0000-000020000000}"/>
    <cellStyle name="Normal 2 6" xfId="11" xr:uid="{00000000-0005-0000-0000-000021000000}"/>
    <cellStyle name="Normal 27 2" xfId="33" xr:uid="{00000000-0005-0000-0000-000022000000}"/>
    <cellStyle name="Normal 3" xfId="48" xr:uid="{00000000-0005-0000-0000-000023000000}"/>
    <cellStyle name="Normal 3 2" xfId="49" xr:uid="{00000000-0005-0000-0000-000024000000}"/>
    <cellStyle name="Normal 34 2" xfId="29" xr:uid="{00000000-0005-0000-0000-000025000000}"/>
    <cellStyle name="Normal 34 2 2" xfId="5" xr:uid="{00000000-0005-0000-0000-000026000000}"/>
    <cellStyle name="Normal 4" xfId="22" xr:uid="{00000000-0005-0000-0000-000027000000}"/>
    <cellStyle name="Normal 4 3 3 2" xfId="38" xr:uid="{00000000-0005-0000-0000-000028000000}"/>
    <cellStyle name="Normal 4 3 3 2 2" xfId="36" xr:uid="{00000000-0005-0000-0000-000029000000}"/>
    <cellStyle name="Normal 4 3 3 2 2 2" xfId="7" xr:uid="{00000000-0005-0000-0000-00002A000000}"/>
    <cellStyle name="Normal 4 3 3 2 3" xfId="17" xr:uid="{00000000-0005-0000-0000-00002B000000}"/>
    <cellStyle name="Normal 5" xfId="51" xr:uid="{00000000-0005-0000-0000-00002C000000}"/>
    <cellStyle name="Normal 5 2" xfId="24" xr:uid="{00000000-0005-0000-0000-00002D000000}"/>
    <cellStyle name="Normal 6" xfId="28" xr:uid="{00000000-0005-0000-0000-00002E000000}"/>
    <cellStyle name="Normal 6 2" xfId="6" xr:uid="{00000000-0005-0000-0000-00002F000000}"/>
    <cellStyle name="Normal 67" xfId="46" xr:uid="{00000000-0005-0000-0000-000030000000}"/>
    <cellStyle name="Normal 7" xfId="41" xr:uid="{00000000-0005-0000-0000-000031000000}"/>
    <cellStyle name="Normal_TKKT-TDT-cap DKKD-So KH&amp;DT-v1_0" xfId="4" xr:uid="{00000000-0005-0000-0000-000032000000}"/>
    <cellStyle name="Percent 2" xfId="3" xr:uid="{00000000-0005-0000-0000-000033000000}"/>
    <cellStyle name="Percent 2 2" xfId="2" xr:uid="{00000000-0005-0000-0000-000034000000}"/>
    <cellStyle name="Percent 3" xfId="1" xr:uid="{00000000-0005-0000-0000-00003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80.xml"/><Relationship Id="rId21" Type="http://schemas.openxmlformats.org/officeDocument/2006/relationships/worksheet" Target="worksheets/sheet21.xml"/><Relationship Id="rId42" Type="http://schemas.openxmlformats.org/officeDocument/2006/relationships/externalLink" Target="externalLinks/externalLink5.xml"/><Relationship Id="rId63" Type="http://schemas.openxmlformats.org/officeDocument/2006/relationships/externalLink" Target="externalLinks/externalLink26.xml"/><Relationship Id="rId84" Type="http://schemas.openxmlformats.org/officeDocument/2006/relationships/externalLink" Target="externalLinks/externalLink47.xml"/><Relationship Id="rId138" Type="http://schemas.openxmlformats.org/officeDocument/2006/relationships/externalLink" Target="externalLinks/externalLink101.xml"/><Relationship Id="rId159" Type="http://schemas.openxmlformats.org/officeDocument/2006/relationships/externalLink" Target="externalLinks/externalLink122.xml"/><Relationship Id="rId170" Type="http://schemas.openxmlformats.org/officeDocument/2006/relationships/externalLink" Target="externalLinks/externalLink133.xml"/><Relationship Id="rId191" Type="http://schemas.openxmlformats.org/officeDocument/2006/relationships/externalLink" Target="externalLinks/externalLink154.xml"/><Relationship Id="rId205" Type="http://schemas.openxmlformats.org/officeDocument/2006/relationships/externalLink" Target="externalLinks/externalLink168.xml"/><Relationship Id="rId226" Type="http://schemas.openxmlformats.org/officeDocument/2006/relationships/externalLink" Target="externalLinks/externalLink189.xml"/><Relationship Id="rId247" Type="http://schemas.openxmlformats.org/officeDocument/2006/relationships/externalLink" Target="externalLinks/externalLink210.xml"/><Relationship Id="rId107" Type="http://schemas.openxmlformats.org/officeDocument/2006/relationships/externalLink" Target="externalLinks/externalLink70.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externalLink" Target="externalLinks/externalLink16.xml"/><Relationship Id="rId74" Type="http://schemas.openxmlformats.org/officeDocument/2006/relationships/externalLink" Target="externalLinks/externalLink37.xml"/><Relationship Id="rId128" Type="http://schemas.openxmlformats.org/officeDocument/2006/relationships/externalLink" Target="externalLinks/externalLink91.xml"/><Relationship Id="rId149" Type="http://schemas.openxmlformats.org/officeDocument/2006/relationships/externalLink" Target="externalLinks/externalLink112.xml"/><Relationship Id="rId5" Type="http://schemas.openxmlformats.org/officeDocument/2006/relationships/worksheet" Target="worksheets/sheet5.xml"/><Relationship Id="rId95" Type="http://schemas.openxmlformats.org/officeDocument/2006/relationships/externalLink" Target="externalLinks/externalLink58.xml"/><Relationship Id="rId160" Type="http://schemas.openxmlformats.org/officeDocument/2006/relationships/externalLink" Target="externalLinks/externalLink123.xml"/><Relationship Id="rId181" Type="http://schemas.openxmlformats.org/officeDocument/2006/relationships/externalLink" Target="externalLinks/externalLink144.xml"/><Relationship Id="rId216" Type="http://schemas.openxmlformats.org/officeDocument/2006/relationships/externalLink" Target="externalLinks/externalLink179.xml"/><Relationship Id="rId237" Type="http://schemas.openxmlformats.org/officeDocument/2006/relationships/externalLink" Target="externalLinks/externalLink200.xml"/><Relationship Id="rId22" Type="http://schemas.openxmlformats.org/officeDocument/2006/relationships/worksheet" Target="worksheets/sheet22.xml"/><Relationship Id="rId43" Type="http://schemas.openxmlformats.org/officeDocument/2006/relationships/externalLink" Target="externalLinks/externalLink6.xml"/><Relationship Id="rId64" Type="http://schemas.openxmlformats.org/officeDocument/2006/relationships/externalLink" Target="externalLinks/externalLink27.xml"/><Relationship Id="rId118" Type="http://schemas.openxmlformats.org/officeDocument/2006/relationships/externalLink" Target="externalLinks/externalLink81.xml"/><Relationship Id="rId139" Type="http://schemas.openxmlformats.org/officeDocument/2006/relationships/externalLink" Target="externalLinks/externalLink102.xml"/><Relationship Id="rId85" Type="http://schemas.openxmlformats.org/officeDocument/2006/relationships/externalLink" Target="externalLinks/externalLink48.xml"/><Relationship Id="rId150" Type="http://schemas.openxmlformats.org/officeDocument/2006/relationships/externalLink" Target="externalLinks/externalLink113.xml"/><Relationship Id="rId171" Type="http://schemas.openxmlformats.org/officeDocument/2006/relationships/externalLink" Target="externalLinks/externalLink134.xml"/><Relationship Id="rId192" Type="http://schemas.openxmlformats.org/officeDocument/2006/relationships/externalLink" Target="externalLinks/externalLink155.xml"/><Relationship Id="rId206" Type="http://schemas.openxmlformats.org/officeDocument/2006/relationships/externalLink" Target="externalLinks/externalLink169.xml"/><Relationship Id="rId227" Type="http://schemas.openxmlformats.org/officeDocument/2006/relationships/externalLink" Target="externalLinks/externalLink190.xml"/><Relationship Id="rId248" Type="http://schemas.openxmlformats.org/officeDocument/2006/relationships/externalLink" Target="externalLinks/externalLink21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externalLink" Target="externalLinks/externalLink71.xml"/><Relationship Id="rId129" Type="http://schemas.openxmlformats.org/officeDocument/2006/relationships/externalLink" Target="externalLinks/externalLink92.xml"/><Relationship Id="rId54" Type="http://schemas.openxmlformats.org/officeDocument/2006/relationships/externalLink" Target="externalLinks/externalLink17.xml"/><Relationship Id="rId70" Type="http://schemas.openxmlformats.org/officeDocument/2006/relationships/externalLink" Target="externalLinks/externalLink33.xml"/><Relationship Id="rId75" Type="http://schemas.openxmlformats.org/officeDocument/2006/relationships/externalLink" Target="externalLinks/externalLink38.xml"/><Relationship Id="rId91" Type="http://schemas.openxmlformats.org/officeDocument/2006/relationships/externalLink" Target="externalLinks/externalLink54.xml"/><Relationship Id="rId96" Type="http://schemas.openxmlformats.org/officeDocument/2006/relationships/externalLink" Target="externalLinks/externalLink59.xml"/><Relationship Id="rId140" Type="http://schemas.openxmlformats.org/officeDocument/2006/relationships/externalLink" Target="externalLinks/externalLink103.xml"/><Relationship Id="rId145" Type="http://schemas.openxmlformats.org/officeDocument/2006/relationships/externalLink" Target="externalLinks/externalLink108.xml"/><Relationship Id="rId161" Type="http://schemas.openxmlformats.org/officeDocument/2006/relationships/externalLink" Target="externalLinks/externalLink124.xml"/><Relationship Id="rId166" Type="http://schemas.openxmlformats.org/officeDocument/2006/relationships/externalLink" Target="externalLinks/externalLink129.xml"/><Relationship Id="rId182" Type="http://schemas.openxmlformats.org/officeDocument/2006/relationships/externalLink" Target="externalLinks/externalLink145.xml"/><Relationship Id="rId187" Type="http://schemas.openxmlformats.org/officeDocument/2006/relationships/externalLink" Target="externalLinks/externalLink150.xml"/><Relationship Id="rId217" Type="http://schemas.openxmlformats.org/officeDocument/2006/relationships/externalLink" Target="externalLinks/externalLink180.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externalLink" Target="externalLinks/externalLink175.xml"/><Relationship Id="rId233" Type="http://schemas.openxmlformats.org/officeDocument/2006/relationships/externalLink" Target="externalLinks/externalLink196.xml"/><Relationship Id="rId238" Type="http://schemas.openxmlformats.org/officeDocument/2006/relationships/externalLink" Target="externalLinks/externalLink201.xml"/><Relationship Id="rId254" Type="http://schemas.openxmlformats.org/officeDocument/2006/relationships/styles" Target="style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externalLink" Target="externalLinks/externalLink12.xml"/><Relationship Id="rId114" Type="http://schemas.openxmlformats.org/officeDocument/2006/relationships/externalLink" Target="externalLinks/externalLink77.xml"/><Relationship Id="rId119" Type="http://schemas.openxmlformats.org/officeDocument/2006/relationships/externalLink" Target="externalLinks/externalLink82.xml"/><Relationship Id="rId44" Type="http://schemas.openxmlformats.org/officeDocument/2006/relationships/externalLink" Target="externalLinks/externalLink7.xml"/><Relationship Id="rId60" Type="http://schemas.openxmlformats.org/officeDocument/2006/relationships/externalLink" Target="externalLinks/externalLink23.xml"/><Relationship Id="rId65" Type="http://schemas.openxmlformats.org/officeDocument/2006/relationships/externalLink" Target="externalLinks/externalLink28.xml"/><Relationship Id="rId81" Type="http://schemas.openxmlformats.org/officeDocument/2006/relationships/externalLink" Target="externalLinks/externalLink44.xml"/><Relationship Id="rId86" Type="http://schemas.openxmlformats.org/officeDocument/2006/relationships/externalLink" Target="externalLinks/externalLink49.xml"/><Relationship Id="rId130" Type="http://schemas.openxmlformats.org/officeDocument/2006/relationships/externalLink" Target="externalLinks/externalLink93.xml"/><Relationship Id="rId135" Type="http://schemas.openxmlformats.org/officeDocument/2006/relationships/externalLink" Target="externalLinks/externalLink98.xml"/><Relationship Id="rId151" Type="http://schemas.openxmlformats.org/officeDocument/2006/relationships/externalLink" Target="externalLinks/externalLink114.xml"/><Relationship Id="rId156" Type="http://schemas.openxmlformats.org/officeDocument/2006/relationships/externalLink" Target="externalLinks/externalLink119.xml"/><Relationship Id="rId177" Type="http://schemas.openxmlformats.org/officeDocument/2006/relationships/externalLink" Target="externalLinks/externalLink140.xml"/><Relationship Id="rId198" Type="http://schemas.openxmlformats.org/officeDocument/2006/relationships/externalLink" Target="externalLinks/externalLink161.xml"/><Relationship Id="rId172" Type="http://schemas.openxmlformats.org/officeDocument/2006/relationships/externalLink" Target="externalLinks/externalLink135.xml"/><Relationship Id="rId193" Type="http://schemas.openxmlformats.org/officeDocument/2006/relationships/externalLink" Target="externalLinks/externalLink156.xml"/><Relationship Id="rId202" Type="http://schemas.openxmlformats.org/officeDocument/2006/relationships/externalLink" Target="externalLinks/externalLink165.xml"/><Relationship Id="rId207" Type="http://schemas.openxmlformats.org/officeDocument/2006/relationships/externalLink" Target="externalLinks/externalLink170.xml"/><Relationship Id="rId223" Type="http://schemas.openxmlformats.org/officeDocument/2006/relationships/externalLink" Target="externalLinks/externalLink186.xml"/><Relationship Id="rId228" Type="http://schemas.openxmlformats.org/officeDocument/2006/relationships/externalLink" Target="externalLinks/externalLink191.xml"/><Relationship Id="rId244" Type="http://schemas.openxmlformats.org/officeDocument/2006/relationships/externalLink" Target="externalLinks/externalLink207.xml"/><Relationship Id="rId249" Type="http://schemas.openxmlformats.org/officeDocument/2006/relationships/externalLink" Target="externalLinks/externalLink21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xml"/><Relationship Id="rId109" Type="http://schemas.openxmlformats.org/officeDocument/2006/relationships/externalLink" Target="externalLinks/externalLink72.xml"/><Relationship Id="rId34" Type="http://schemas.openxmlformats.org/officeDocument/2006/relationships/worksheet" Target="worksheets/sheet34.xml"/><Relationship Id="rId50" Type="http://schemas.openxmlformats.org/officeDocument/2006/relationships/externalLink" Target="externalLinks/externalLink13.xml"/><Relationship Id="rId55" Type="http://schemas.openxmlformats.org/officeDocument/2006/relationships/externalLink" Target="externalLinks/externalLink18.xml"/><Relationship Id="rId76" Type="http://schemas.openxmlformats.org/officeDocument/2006/relationships/externalLink" Target="externalLinks/externalLink39.xml"/><Relationship Id="rId97" Type="http://schemas.openxmlformats.org/officeDocument/2006/relationships/externalLink" Target="externalLinks/externalLink60.xml"/><Relationship Id="rId104" Type="http://schemas.openxmlformats.org/officeDocument/2006/relationships/externalLink" Target="externalLinks/externalLink67.xml"/><Relationship Id="rId120" Type="http://schemas.openxmlformats.org/officeDocument/2006/relationships/externalLink" Target="externalLinks/externalLink83.xml"/><Relationship Id="rId125" Type="http://schemas.openxmlformats.org/officeDocument/2006/relationships/externalLink" Target="externalLinks/externalLink88.xml"/><Relationship Id="rId141" Type="http://schemas.openxmlformats.org/officeDocument/2006/relationships/externalLink" Target="externalLinks/externalLink104.xml"/><Relationship Id="rId146" Type="http://schemas.openxmlformats.org/officeDocument/2006/relationships/externalLink" Target="externalLinks/externalLink109.xml"/><Relationship Id="rId167" Type="http://schemas.openxmlformats.org/officeDocument/2006/relationships/externalLink" Target="externalLinks/externalLink130.xml"/><Relationship Id="rId188" Type="http://schemas.openxmlformats.org/officeDocument/2006/relationships/externalLink" Target="externalLinks/externalLink151.xml"/><Relationship Id="rId7" Type="http://schemas.openxmlformats.org/officeDocument/2006/relationships/worksheet" Target="worksheets/sheet7.xml"/><Relationship Id="rId71" Type="http://schemas.openxmlformats.org/officeDocument/2006/relationships/externalLink" Target="externalLinks/externalLink34.xml"/><Relationship Id="rId92" Type="http://schemas.openxmlformats.org/officeDocument/2006/relationships/externalLink" Target="externalLinks/externalLink55.xml"/><Relationship Id="rId162" Type="http://schemas.openxmlformats.org/officeDocument/2006/relationships/externalLink" Target="externalLinks/externalLink125.xml"/><Relationship Id="rId183" Type="http://schemas.openxmlformats.org/officeDocument/2006/relationships/externalLink" Target="externalLinks/externalLink146.xml"/><Relationship Id="rId213" Type="http://schemas.openxmlformats.org/officeDocument/2006/relationships/externalLink" Target="externalLinks/externalLink176.xml"/><Relationship Id="rId218" Type="http://schemas.openxmlformats.org/officeDocument/2006/relationships/externalLink" Target="externalLinks/externalLink181.xml"/><Relationship Id="rId234" Type="http://schemas.openxmlformats.org/officeDocument/2006/relationships/externalLink" Target="externalLinks/externalLink197.xml"/><Relationship Id="rId239" Type="http://schemas.openxmlformats.org/officeDocument/2006/relationships/externalLink" Target="externalLinks/externalLink202.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externalLink" Target="externalLinks/externalLink213.xml"/><Relationship Id="rId255"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66" Type="http://schemas.openxmlformats.org/officeDocument/2006/relationships/externalLink" Target="externalLinks/externalLink29.xml"/><Relationship Id="rId87" Type="http://schemas.openxmlformats.org/officeDocument/2006/relationships/externalLink" Target="externalLinks/externalLink50.xml"/><Relationship Id="rId110" Type="http://schemas.openxmlformats.org/officeDocument/2006/relationships/externalLink" Target="externalLinks/externalLink73.xml"/><Relationship Id="rId115" Type="http://schemas.openxmlformats.org/officeDocument/2006/relationships/externalLink" Target="externalLinks/externalLink78.xml"/><Relationship Id="rId131" Type="http://schemas.openxmlformats.org/officeDocument/2006/relationships/externalLink" Target="externalLinks/externalLink94.xml"/><Relationship Id="rId136" Type="http://schemas.openxmlformats.org/officeDocument/2006/relationships/externalLink" Target="externalLinks/externalLink99.xml"/><Relationship Id="rId157" Type="http://schemas.openxmlformats.org/officeDocument/2006/relationships/externalLink" Target="externalLinks/externalLink120.xml"/><Relationship Id="rId178" Type="http://schemas.openxmlformats.org/officeDocument/2006/relationships/externalLink" Target="externalLinks/externalLink141.xml"/><Relationship Id="rId61" Type="http://schemas.openxmlformats.org/officeDocument/2006/relationships/externalLink" Target="externalLinks/externalLink24.xml"/><Relationship Id="rId82" Type="http://schemas.openxmlformats.org/officeDocument/2006/relationships/externalLink" Target="externalLinks/externalLink45.xml"/><Relationship Id="rId152" Type="http://schemas.openxmlformats.org/officeDocument/2006/relationships/externalLink" Target="externalLinks/externalLink115.xml"/><Relationship Id="rId173" Type="http://schemas.openxmlformats.org/officeDocument/2006/relationships/externalLink" Target="externalLinks/externalLink136.xml"/><Relationship Id="rId194" Type="http://schemas.openxmlformats.org/officeDocument/2006/relationships/externalLink" Target="externalLinks/externalLink157.xml"/><Relationship Id="rId199" Type="http://schemas.openxmlformats.org/officeDocument/2006/relationships/externalLink" Target="externalLinks/externalLink162.xml"/><Relationship Id="rId203" Type="http://schemas.openxmlformats.org/officeDocument/2006/relationships/externalLink" Target="externalLinks/externalLink166.xml"/><Relationship Id="rId208" Type="http://schemas.openxmlformats.org/officeDocument/2006/relationships/externalLink" Target="externalLinks/externalLink171.xml"/><Relationship Id="rId229" Type="http://schemas.openxmlformats.org/officeDocument/2006/relationships/externalLink" Target="externalLinks/externalLink192.xml"/><Relationship Id="rId19" Type="http://schemas.openxmlformats.org/officeDocument/2006/relationships/worksheet" Target="worksheets/sheet19.xml"/><Relationship Id="rId224" Type="http://schemas.openxmlformats.org/officeDocument/2006/relationships/externalLink" Target="externalLinks/externalLink187.xml"/><Relationship Id="rId240" Type="http://schemas.openxmlformats.org/officeDocument/2006/relationships/externalLink" Target="externalLinks/externalLink203.xml"/><Relationship Id="rId245" Type="http://schemas.openxmlformats.org/officeDocument/2006/relationships/externalLink" Target="externalLinks/externalLink208.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9.xml"/><Relationship Id="rId77" Type="http://schemas.openxmlformats.org/officeDocument/2006/relationships/externalLink" Target="externalLinks/externalLink40.xml"/><Relationship Id="rId100" Type="http://schemas.openxmlformats.org/officeDocument/2006/relationships/externalLink" Target="externalLinks/externalLink63.xml"/><Relationship Id="rId105" Type="http://schemas.openxmlformats.org/officeDocument/2006/relationships/externalLink" Target="externalLinks/externalLink68.xml"/><Relationship Id="rId126" Type="http://schemas.openxmlformats.org/officeDocument/2006/relationships/externalLink" Target="externalLinks/externalLink89.xml"/><Relationship Id="rId147" Type="http://schemas.openxmlformats.org/officeDocument/2006/relationships/externalLink" Target="externalLinks/externalLink110.xml"/><Relationship Id="rId168" Type="http://schemas.openxmlformats.org/officeDocument/2006/relationships/externalLink" Target="externalLinks/externalLink131.xml"/><Relationship Id="rId8" Type="http://schemas.openxmlformats.org/officeDocument/2006/relationships/worksheet" Target="worksheets/sheet8.xml"/><Relationship Id="rId51" Type="http://schemas.openxmlformats.org/officeDocument/2006/relationships/externalLink" Target="externalLinks/externalLink14.xml"/><Relationship Id="rId72" Type="http://schemas.openxmlformats.org/officeDocument/2006/relationships/externalLink" Target="externalLinks/externalLink35.xml"/><Relationship Id="rId93" Type="http://schemas.openxmlformats.org/officeDocument/2006/relationships/externalLink" Target="externalLinks/externalLink56.xml"/><Relationship Id="rId98" Type="http://schemas.openxmlformats.org/officeDocument/2006/relationships/externalLink" Target="externalLinks/externalLink61.xml"/><Relationship Id="rId121" Type="http://schemas.openxmlformats.org/officeDocument/2006/relationships/externalLink" Target="externalLinks/externalLink84.xml"/><Relationship Id="rId142" Type="http://schemas.openxmlformats.org/officeDocument/2006/relationships/externalLink" Target="externalLinks/externalLink105.xml"/><Relationship Id="rId163" Type="http://schemas.openxmlformats.org/officeDocument/2006/relationships/externalLink" Target="externalLinks/externalLink126.xml"/><Relationship Id="rId184" Type="http://schemas.openxmlformats.org/officeDocument/2006/relationships/externalLink" Target="externalLinks/externalLink147.xml"/><Relationship Id="rId189" Type="http://schemas.openxmlformats.org/officeDocument/2006/relationships/externalLink" Target="externalLinks/externalLink152.xml"/><Relationship Id="rId219" Type="http://schemas.openxmlformats.org/officeDocument/2006/relationships/externalLink" Target="externalLinks/externalLink182.xml"/><Relationship Id="rId3" Type="http://schemas.openxmlformats.org/officeDocument/2006/relationships/worksheet" Target="worksheets/sheet3.xml"/><Relationship Id="rId214" Type="http://schemas.openxmlformats.org/officeDocument/2006/relationships/externalLink" Target="externalLinks/externalLink177.xml"/><Relationship Id="rId230" Type="http://schemas.openxmlformats.org/officeDocument/2006/relationships/externalLink" Target="externalLinks/externalLink193.xml"/><Relationship Id="rId235" Type="http://schemas.openxmlformats.org/officeDocument/2006/relationships/externalLink" Target="externalLinks/externalLink198.xml"/><Relationship Id="rId251" Type="http://schemas.openxmlformats.org/officeDocument/2006/relationships/externalLink" Target="externalLinks/externalLink214.xml"/><Relationship Id="rId256" Type="http://schemas.openxmlformats.org/officeDocument/2006/relationships/calcChain" Target="calcChain.xml"/><Relationship Id="rId25" Type="http://schemas.openxmlformats.org/officeDocument/2006/relationships/worksheet" Target="worksheets/sheet25.xml"/><Relationship Id="rId46" Type="http://schemas.openxmlformats.org/officeDocument/2006/relationships/externalLink" Target="externalLinks/externalLink9.xml"/><Relationship Id="rId67" Type="http://schemas.openxmlformats.org/officeDocument/2006/relationships/externalLink" Target="externalLinks/externalLink30.xml"/><Relationship Id="rId116" Type="http://schemas.openxmlformats.org/officeDocument/2006/relationships/externalLink" Target="externalLinks/externalLink79.xml"/><Relationship Id="rId137" Type="http://schemas.openxmlformats.org/officeDocument/2006/relationships/externalLink" Target="externalLinks/externalLink100.xml"/><Relationship Id="rId158" Type="http://schemas.openxmlformats.org/officeDocument/2006/relationships/externalLink" Target="externalLinks/externalLink121.xml"/><Relationship Id="rId20" Type="http://schemas.openxmlformats.org/officeDocument/2006/relationships/worksheet" Target="worksheets/sheet20.xml"/><Relationship Id="rId41" Type="http://schemas.openxmlformats.org/officeDocument/2006/relationships/externalLink" Target="externalLinks/externalLink4.xml"/><Relationship Id="rId62" Type="http://schemas.openxmlformats.org/officeDocument/2006/relationships/externalLink" Target="externalLinks/externalLink25.xml"/><Relationship Id="rId83" Type="http://schemas.openxmlformats.org/officeDocument/2006/relationships/externalLink" Target="externalLinks/externalLink46.xml"/><Relationship Id="rId88" Type="http://schemas.openxmlformats.org/officeDocument/2006/relationships/externalLink" Target="externalLinks/externalLink51.xml"/><Relationship Id="rId111" Type="http://schemas.openxmlformats.org/officeDocument/2006/relationships/externalLink" Target="externalLinks/externalLink74.xml"/><Relationship Id="rId132" Type="http://schemas.openxmlformats.org/officeDocument/2006/relationships/externalLink" Target="externalLinks/externalLink95.xml"/><Relationship Id="rId153" Type="http://schemas.openxmlformats.org/officeDocument/2006/relationships/externalLink" Target="externalLinks/externalLink116.xml"/><Relationship Id="rId174" Type="http://schemas.openxmlformats.org/officeDocument/2006/relationships/externalLink" Target="externalLinks/externalLink137.xml"/><Relationship Id="rId179" Type="http://schemas.openxmlformats.org/officeDocument/2006/relationships/externalLink" Target="externalLinks/externalLink142.xml"/><Relationship Id="rId195" Type="http://schemas.openxmlformats.org/officeDocument/2006/relationships/externalLink" Target="externalLinks/externalLink158.xml"/><Relationship Id="rId209" Type="http://schemas.openxmlformats.org/officeDocument/2006/relationships/externalLink" Target="externalLinks/externalLink172.xml"/><Relationship Id="rId190" Type="http://schemas.openxmlformats.org/officeDocument/2006/relationships/externalLink" Target="externalLinks/externalLink153.xml"/><Relationship Id="rId204" Type="http://schemas.openxmlformats.org/officeDocument/2006/relationships/externalLink" Target="externalLinks/externalLink167.xml"/><Relationship Id="rId220" Type="http://schemas.openxmlformats.org/officeDocument/2006/relationships/externalLink" Target="externalLinks/externalLink183.xml"/><Relationship Id="rId225" Type="http://schemas.openxmlformats.org/officeDocument/2006/relationships/externalLink" Target="externalLinks/externalLink188.xml"/><Relationship Id="rId241" Type="http://schemas.openxmlformats.org/officeDocument/2006/relationships/externalLink" Target="externalLinks/externalLink204.xml"/><Relationship Id="rId246" Type="http://schemas.openxmlformats.org/officeDocument/2006/relationships/externalLink" Target="externalLinks/externalLink20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externalLink" Target="externalLinks/externalLink20.xml"/><Relationship Id="rId106" Type="http://schemas.openxmlformats.org/officeDocument/2006/relationships/externalLink" Target="externalLinks/externalLink69.xml"/><Relationship Id="rId127" Type="http://schemas.openxmlformats.org/officeDocument/2006/relationships/externalLink" Target="externalLinks/externalLink90.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externalLink" Target="externalLinks/externalLink15.xml"/><Relationship Id="rId73" Type="http://schemas.openxmlformats.org/officeDocument/2006/relationships/externalLink" Target="externalLinks/externalLink36.xml"/><Relationship Id="rId78" Type="http://schemas.openxmlformats.org/officeDocument/2006/relationships/externalLink" Target="externalLinks/externalLink41.xml"/><Relationship Id="rId94" Type="http://schemas.openxmlformats.org/officeDocument/2006/relationships/externalLink" Target="externalLinks/externalLink57.xml"/><Relationship Id="rId99" Type="http://schemas.openxmlformats.org/officeDocument/2006/relationships/externalLink" Target="externalLinks/externalLink62.xml"/><Relationship Id="rId101" Type="http://schemas.openxmlformats.org/officeDocument/2006/relationships/externalLink" Target="externalLinks/externalLink64.xml"/><Relationship Id="rId122" Type="http://schemas.openxmlformats.org/officeDocument/2006/relationships/externalLink" Target="externalLinks/externalLink85.xml"/><Relationship Id="rId143" Type="http://schemas.openxmlformats.org/officeDocument/2006/relationships/externalLink" Target="externalLinks/externalLink106.xml"/><Relationship Id="rId148" Type="http://schemas.openxmlformats.org/officeDocument/2006/relationships/externalLink" Target="externalLinks/externalLink111.xml"/><Relationship Id="rId164" Type="http://schemas.openxmlformats.org/officeDocument/2006/relationships/externalLink" Target="externalLinks/externalLink127.xml"/><Relationship Id="rId169" Type="http://schemas.openxmlformats.org/officeDocument/2006/relationships/externalLink" Target="externalLinks/externalLink132.xml"/><Relationship Id="rId185" Type="http://schemas.openxmlformats.org/officeDocument/2006/relationships/externalLink" Target="externalLinks/externalLink148.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43.xml"/><Relationship Id="rId210" Type="http://schemas.openxmlformats.org/officeDocument/2006/relationships/externalLink" Target="externalLinks/externalLink173.xml"/><Relationship Id="rId215" Type="http://schemas.openxmlformats.org/officeDocument/2006/relationships/externalLink" Target="externalLinks/externalLink178.xml"/><Relationship Id="rId236" Type="http://schemas.openxmlformats.org/officeDocument/2006/relationships/externalLink" Target="externalLinks/externalLink199.xml"/><Relationship Id="rId26" Type="http://schemas.openxmlformats.org/officeDocument/2006/relationships/worksheet" Target="worksheets/sheet26.xml"/><Relationship Id="rId231" Type="http://schemas.openxmlformats.org/officeDocument/2006/relationships/externalLink" Target="externalLinks/externalLink194.xml"/><Relationship Id="rId252" Type="http://schemas.openxmlformats.org/officeDocument/2006/relationships/externalLink" Target="externalLinks/externalLink215.xml"/><Relationship Id="rId47" Type="http://schemas.openxmlformats.org/officeDocument/2006/relationships/externalLink" Target="externalLinks/externalLink10.xml"/><Relationship Id="rId68" Type="http://schemas.openxmlformats.org/officeDocument/2006/relationships/externalLink" Target="externalLinks/externalLink31.xml"/><Relationship Id="rId89" Type="http://schemas.openxmlformats.org/officeDocument/2006/relationships/externalLink" Target="externalLinks/externalLink52.xml"/><Relationship Id="rId112" Type="http://schemas.openxmlformats.org/officeDocument/2006/relationships/externalLink" Target="externalLinks/externalLink75.xml"/><Relationship Id="rId133" Type="http://schemas.openxmlformats.org/officeDocument/2006/relationships/externalLink" Target="externalLinks/externalLink96.xml"/><Relationship Id="rId154" Type="http://schemas.openxmlformats.org/officeDocument/2006/relationships/externalLink" Target="externalLinks/externalLink117.xml"/><Relationship Id="rId175" Type="http://schemas.openxmlformats.org/officeDocument/2006/relationships/externalLink" Target="externalLinks/externalLink138.xml"/><Relationship Id="rId196" Type="http://schemas.openxmlformats.org/officeDocument/2006/relationships/externalLink" Target="externalLinks/externalLink159.xml"/><Relationship Id="rId200" Type="http://schemas.openxmlformats.org/officeDocument/2006/relationships/externalLink" Target="externalLinks/externalLink163.xml"/><Relationship Id="rId16" Type="http://schemas.openxmlformats.org/officeDocument/2006/relationships/worksheet" Target="worksheets/sheet16.xml"/><Relationship Id="rId221" Type="http://schemas.openxmlformats.org/officeDocument/2006/relationships/externalLink" Target="externalLinks/externalLink184.xml"/><Relationship Id="rId242" Type="http://schemas.openxmlformats.org/officeDocument/2006/relationships/externalLink" Target="externalLinks/externalLink205.xml"/><Relationship Id="rId37" Type="http://schemas.openxmlformats.org/officeDocument/2006/relationships/worksheet" Target="worksheets/sheet37.xml"/><Relationship Id="rId58" Type="http://schemas.openxmlformats.org/officeDocument/2006/relationships/externalLink" Target="externalLinks/externalLink21.xml"/><Relationship Id="rId79" Type="http://schemas.openxmlformats.org/officeDocument/2006/relationships/externalLink" Target="externalLinks/externalLink42.xml"/><Relationship Id="rId102" Type="http://schemas.openxmlformats.org/officeDocument/2006/relationships/externalLink" Target="externalLinks/externalLink65.xml"/><Relationship Id="rId123" Type="http://schemas.openxmlformats.org/officeDocument/2006/relationships/externalLink" Target="externalLinks/externalLink86.xml"/><Relationship Id="rId144" Type="http://schemas.openxmlformats.org/officeDocument/2006/relationships/externalLink" Target="externalLinks/externalLink107.xml"/><Relationship Id="rId90" Type="http://schemas.openxmlformats.org/officeDocument/2006/relationships/externalLink" Target="externalLinks/externalLink53.xml"/><Relationship Id="rId165" Type="http://schemas.openxmlformats.org/officeDocument/2006/relationships/externalLink" Target="externalLinks/externalLink128.xml"/><Relationship Id="rId186" Type="http://schemas.openxmlformats.org/officeDocument/2006/relationships/externalLink" Target="externalLinks/externalLink149.xml"/><Relationship Id="rId211" Type="http://schemas.openxmlformats.org/officeDocument/2006/relationships/externalLink" Target="externalLinks/externalLink174.xml"/><Relationship Id="rId232" Type="http://schemas.openxmlformats.org/officeDocument/2006/relationships/externalLink" Target="externalLinks/externalLink195.xml"/><Relationship Id="rId253" Type="http://schemas.openxmlformats.org/officeDocument/2006/relationships/theme" Target="theme/theme1.xml"/><Relationship Id="rId27" Type="http://schemas.openxmlformats.org/officeDocument/2006/relationships/worksheet" Target="worksheets/sheet27.xml"/><Relationship Id="rId48" Type="http://schemas.openxmlformats.org/officeDocument/2006/relationships/externalLink" Target="externalLinks/externalLink11.xml"/><Relationship Id="rId69" Type="http://schemas.openxmlformats.org/officeDocument/2006/relationships/externalLink" Target="externalLinks/externalLink32.xml"/><Relationship Id="rId113" Type="http://schemas.openxmlformats.org/officeDocument/2006/relationships/externalLink" Target="externalLinks/externalLink76.xml"/><Relationship Id="rId134" Type="http://schemas.openxmlformats.org/officeDocument/2006/relationships/externalLink" Target="externalLinks/externalLink97.xml"/><Relationship Id="rId80" Type="http://schemas.openxmlformats.org/officeDocument/2006/relationships/externalLink" Target="externalLinks/externalLink43.xml"/><Relationship Id="rId155" Type="http://schemas.openxmlformats.org/officeDocument/2006/relationships/externalLink" Target="externalLinks/externalLink118.xml"/><Relationship Id="rId176" Type="http://schemas.openxmlformats.org/officeDocument/2006/relationships/externalLink" Target="externalLinks/externalLink139.xml"/><Relationship Id="rId197" Type="http://schemas.openxmlformats.org/officeDocument/2006/relationships/externalLink" Target="externalLinks/externalLink160.xml"/><Relationship Id="rId201" Type="http://schemas.openxmlformats.org/officeDocument/2006/relationships/externalLink" Target="externalLinks/externalLink164.xml"/><Relationship Id="rId222" Type="http://schemas.openxmlformats.org/officeDocument/2006/relationships/externalLink" Target="externalLinks/externalLink185.xml"/><Relationship Id="rId243" Type="http://schemas.openxmlformats.org/officeDocument/2006/relationships/externalLink" Target="externalLinks/externalLink206.xml"/><Relationship Id="rId17" Type="http://schemas.openxmlformats.org/officeDocument/2006/relationships/worksheet" Target="worksheets/sheet17.xml"/><Relationship Id="rId38" Type="http://schemas.openxmlformats.org/officeDocument/2006/relationships/externalLink" Target="externalLinks/externalLink1.xml"/><Relationship Id="rId59" Type="http://schemas.openxmlformats.org/officeDocument/2006/relationships/externalLink" Target="externalLinks/externalLink22.xml"/><Relationship Id="rId103" Type="http://schemas.openxmlformats.org/officeDocument/2006/relationships/externalLink" Target="externalLinks/externalLink66.xml"/><Relationship Id="rId124" Type="http://schemas.openxmlformats.org/officeDocument/2006/relationships/externalLink" Target="externalLinks/externalLink87.xml"/></Relationships>
</file>

<file path=xl/drawings/drawing1.xml><?xml version="1.0" encoding="utf-8"?>
<xdr:wsDr xmlns:xdr="http://schemas.openxmlformats.org/drawingml/2006/spreadsheetDrawing" xmlns:a="http://schemas.openxmlformats.org/drawingml/2006/main">
  <xdr:oneCellAnchor>
    <xdr:from>
      <xdr:col>3</xdr:col>
      <xdr:colOff>1304925</xdr:colOff>
      <xdr:row>10</xdr:row>
      <xdr:rowOff>161925</xdr:rowOff>
    </xdr:from>
    <xdr:ext cx="38100" cy="257175"/>
    <xdr:sp macro="" textlink="">
      <xdr:nvSpPr>
        <xdr:cNvPr id="2" name="Text Box 1">
          <a:extLst>
            <a:ext uri="{FF2B5EF4-FFF2-40B4-BE49-F238E27FC236}">
              <a16:creationId xmlns:a16="http://schemas.microsoft.com/office/drawing/2014/main" id="{00000000-0008-0000-0600-000002000000}"/>
            </a:ext>
          </a:extLst>
        </xdr:cNvPr>
        <xdr:cNvSpPr txBox="1"/>
      </xdr:nvSpPr>
      <xdr:spPr>
        <a:xfrm>
          <a:off x="5517515" y="2752725"/>
          <a:ext cx="38100" cy="25717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fLocksWithSheet="0"/>
  </xdr:oneCellAnchor>
  <xdr:oneCellAnchor>
    <xdr:from>
      <xdr:col>3</xdr:col>
      <xdr:colOff>1143000</xdr:colOff>
      <xdr:row>9</xdr:row>
      <xdr:rowOff>0</xdr:rowOff>
    </xdr:from>
    <xdr:ext cx="552450" cy="400050"/>
    <xdr:sp macro="" textlink="">
      <xdr:nvSpPr>
        <xdr:cNvPr id="3" name="Text Box 3">
          <a:extLst>
            <a:ext uri="{FF2B5EF4-FFF2-40B4-BE49-F238E27FC236}">
              <a16:creationId xmlns:a16="http://schemas.microsoft.com/office/drawing/2014/main" id="{00000000-0008-0000-0600-000003000000}"/>
            </a:ext>
          </a:extLst>
        </xdr:cNvPr>
        <xdr:cNvSpPr txBox="1"/>
      </xdr:nvSpPr>
      <xdr:spPr>
        <a:xfrm>
          <a:off x="5355590" y="2400300"/>
          <a:ext cx="552450" cy="40005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lvl="0" algn="l"/>
          <a:endParaRPr lang="en-US" sz="1100"/>
        </a:p>
      </xdr:txBody>
    </xdr:sp>
    <xdr:clientData fLocksWithSheet="0"/>
  </xdr:oneCellAnchor>
  <xdr:oneCellAnchor>
    <xdr:from>
      <xdr:col>3</xdr:col>
      <xdr:colOff>142875</xdr:colOff>
      <xdr:row>7</xdr:row>
      <xdr:rowOff>38100</xdr:rowOff>
    </xdr:from>
    <xdr:ext cx="2505075" cy="438150"/>
    <xdr:sp macro="" textlink="">
      <xdr:nvSpPr>
        <xdr:cNvPr id="4" name="Text Box 5">
          <a:extLst>
            <a:ext uri="{FF2B5EF4-FFF2-40B4-BE49-F238E27FC236}">
              <a16:creationId xmlns:a16="http://schemas.microsoft.com/office/drawing/2014/main" id="{00000000-0008-0000-0600-000004000000}"/>
            </a:ext>
          </a:extLst>
        </xdr:cNvPr>
        <xdr:cNvSpPr txBox="1"/>
      </xdr:nvSpPr>
      <xdr:spPr>
        <a:xfrm>
          <a:off x="4355465" y="1714500"/>
          <a:ext cx="2505075" cy="43815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lstStyle/>
        <a:p>
          <a:pPr lvl="0" algn="l"/>
          <a:endParaRPr lang="en-US" sz="1100"/>
        </a:p>
      </xdr:txBody>
    </xdr:sp>
    <xdr:clientData fLocksWithSheet="0"/>
  </xdr:oneCellAnchor>
  <xdr:oneCellAnchor>
    <xdr:from>
      <xdr:col>3</xdr:col>
      <xdr:colOff>1247775</xdr:colOff>
      <xdr:row>11</xdr:row>
      <xdr:rowOff>161925</xdr:rowOff>
    </xdr:from>
    <xdr:ext cx="47625" cy="257175"/>
    <xdr:sp macro="" textlink="">
      <xdr:nvSpPr>
        <xdr:cNvPr id="5" name="Text Box 2">
          <a:extLst>
            <a:ext uri="{FF2B5EF4-FFF2-40B4-BE49-F238E27FC236}">
              <a16:creationId xmlns:a16="http://schemas.microsoft.com/office/drawing/2014/main" id="{00000000-0008-0000-0600-000005000000}"/>
            </a:ext>
          </a:extLst>
        </xdr:cNvPr>
        <xdr:cNvSpPr txBox="1"/>
      </xdr:nvSpPr>
      <xdr:spPr>
        <a:xfrm flipH="1">
          <a:off x="5460365" y="3657600"/>
          <a:ext cx="47625" cy="25717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fLocksWithSheet="0"/>
  </xdr:oneCellAnchor>
  <xdr:oneCellAnchor>
    <xdr:from>
      <xdr:col>3</xdr:col>
      <xdr:colOff>1866900</xdr:colOff>
      <xdr:row>9</xdr:row>
      <xdr:rowOff>0</xdr:rowOff>
    </xdr:from>
    <xdr:ext cx="180975" cy="257175"/>
    <xdr:sp macro="" textlink="">
      <xdr:nvSpPr>
        <xdr:cNvPr id="6" name="Text Box 6">
          <a:extLst>
            <a:ext uri="{FF2B5EF4-FFF2-40B4-BE49-F238E27FC236}">
              <a16:creationId xmlns:a16="http://schemas.microsoft.com/office/drawing/2014/main" id="{00000000-0008-0000-0600-000006000000}"/>
            </a:ext>
          </a:extLst>
        </xdr:cNvPr>
        <xdr:cNvSpPr txBox="1"/>
      </xdr:nvSpPr>
      <xdr:spPr>
        <a:xfrm>
          <a:off x="6079490" y="2400300"/>
          <a:ext cx="180975" cy="25717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fLocksWithSheet="0"/>
  </xdr:oneCellAnchor>
  <xdr:oneCellAnchor>
    <xdr:from>
      <xdr:col>3</xdr:col>
      <xdr:colOff>457200</xdr:colOff>
      <xdr:row>8</xdr:row>
      <xdr:rowOff>0</xdr:rowOff>
    </xdr:from>
    <xdr:ext cx="95250" cy="57150"/>
    <xdr:sp macro="" textlink="">
      <xdr:nvSpPr>
        <xdr:cNvPr id="7" name="Text Box 7">
          <a:extLst>
            <a:ext uri="{FF2B5EF4-FFF2-40B4-BE49-F238E27FC236}">
              <a16:creationId xmlns:a16="http://schemas.microsoft.com/office/drawing/2014/main" id="{00000000-0008-0000-0600-000007000000}"/>
            </a:ext>
          </a:extLst>
        </xdr:cNvPr>
        <xdr:cNvSpPr txBox="1"/>
      </xdr:nvSpPr>
      <xdr:spPr>
        <a:xfrm>
          <a:off x="4669790" y="2038350"/>
          <a:ext cx="95250" cy="5715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lstStyle/>
        <a:p>
          <a:endParaRPr lang="en-US"/>
        </a:p>
      </xdr:txBody>
    </xdr:sp>
    <xdr:clientData fLocksWithSheet="0"/>
  </xdr:oneCellAnchor>
  <xdr:oneCellAnchor>
    <xdr:from>
      <xdr:col>3</xdr:col>
      <xdr:colOff>1304925</xdr:colOff>
      <xdr:row>10</xdr:row>
      <xdr:rowOff>161925</xdr:rowOff>
    </xdr:from>
    <xdr:ext cx="38100" cy="257175"/>
    <xdr:sp macro="" textlink="">
      <xdr:nvSpPr>
        <xdr:cNvPr id="8" name="Text Box 1">
          <a:extLst>
            <a:ext uri="{FF2B5EF4-FFF2-40B4-BE49-F238E27FC236}">
              <a16:creationId xmlns:a16="http://schemas.microsoft.com/office/drawing/2014/main" id="{00000000-0008-0000-0600-000008000000}"/>
            </a:ext>
          </a:extLst>
        </xdr:cNvPr>
        <xdr:cNvSpPr txBox="1"/>
      </xdr:nvSpPr>
      <xdr:spPr>
        <a:xfrm>
          <a:off x="5517515" y="2752725"/>
          <a:ext cx="38100" cy="25717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4"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RecoveredExternalLink29" TargetMode="External"/></Relationships>
</file>

<file path=xl/externalLinks/_rels/externalLink100.xml.rels><?xml version="1.0" encoding="UTF-8" standalone="yes"?>
<Relationships xmlns="http://schemas.openxmlformats.org/package/2006/relationships"><Relationship Id="rId1" Type="http://schemas.microsoft.com/office/2006/relationships/xlExternalLinkPath/xlPathMissing" Target="RecoveredExternalLink121" TargetMode="External"/></Relationships>
</file>

<file path=xl/externalLinks/_rels/externalLink101.xml.rels><?xml version="1.0" encoding="UTF-8" standalone="yes"?>
<Relationships xmlns="http://schemas.openxmlformats.org/package/2006/relationships"><Relationship Id="rId1" Type="http://schemas.microsoft.com/office/2006/relationships/xlExternalLinkPath/xlPathMissing" Target="RecoveredExternalLink122"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RecoveredExternalLink123" TargetMode="External"/></Relationships>
</file>

<file path=xl/externalLinks/_rels/externalLink103.xml.rels><?xml version="1.0" encoding="UTF-8" standalone="yes"?>
<Relationships xmlns="http://schemas.openxmlformats.org/package/2006/relationships"><Relationship Id="rId1" Type="http://schemas.microsoft.com/office/2006/relationships/xlExternalLinkPath/xlPathMissing" Target="RecoveredExternalLink124" TargetMode="External"/></Relationships>
</file>

<file path=xl/externalLinks/_rels/externalLink104.xml.rels><?xml version="1.0" encoding="UTF-8" standalone="yes"?>
<Relationships xmlns="http://schemas.openxmlformats.org/package/2006/relationships"><Relationship Id="rId1" Type="http://schemas.microsoft.com/office/2006/relationships/xlExternalLinkPath/xlPathMissing" Target="RecoveredExternalLink126"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RecoveredExternalLink127"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107.xml.rels><?xml version="1.0" encoding="UTF-8" standalone="yes"?>
<Relationships xmlns="http://schemas.openxmlformats.org/package/2006/relationships"><Relationship Id="rId1" Type="http://schemas.microsoft.com/office/2006/relationships/xlExternalLinkPath/xlPathMissing" Target="RecoveredExternalLink129" TargetMode="External"/></Relationships>
</file>

<file path=xl/externalLinks/_rels/externalLink108.xml.rels><?xml version="1.0" encoding="UTF-8" standalone="yes"?>
<Relationships xmlns="http://schemas.openxmlformats.org/package/2006/relationships"><Relationship Id="rId1" Type="http://schemas.microsoft.com/office/2006/relationships/xlExternalLinkPath/xlPathMissing" Target="RecoveredExternalLink130"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STA022-N2\Construction\WORKS\6787\civil\final\option\6787CWFASE2CASE2_00.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RecoveredExternalLink31" TargetMode="External"/></Relationships>
</file>

<file path=xl/externalLinks/_rels/externalLink110.xml.rels><?xml version="1.0" encoding="UTF-8" standalone="yes"?>
<Relationships xmlns="http://schemas.openxmlformats.org/package/2006/relationships"><Relationship Id="rId1" Type="http://schemas.microsoft.com/office/2006/relationships/xlExternalLinkPath/xlPathMissing" Target="RecoveredExternalLink132" TargetMode="External"/></Relationships>
</file>

<file path=xl/externalLinks/_rels/externalLink111.xml.rels><?xml version="1.0" encoding="UTF-8" standalone="yes"?>
<Relationships xmlns="http://schemas.openxmlformats.org/package/2006/relationships"><Relationship Id="rId1" Type="http://schemas.microsoft.com/office/2006/relationships/xlExternalLinkPath/xlPathMissing" Target="RecoveredExternalLink133" TargetMode="External"/></Relationships>
</file>

<file path=xl/externalLinks/_rels/externalLink112.xml.rels><?xml version="1.0" encoding="UTF-8" standalone="yes"?>
<Relationships xmlns="http://schemas.openxmlformats.org/package/2006/relationships"><Relationship Id="rId1" Type="http://schemas.microsoft.com/office/2006/relationships/xlExternalLinkPath/xlPathMissing" Target="RecoveredExternalLink134" TargetMode="External"/></Relationships>
</file>

<file path=xl/externalLinks/_rels/externalLink113.xml.rels><?xml version="1.0" encoding="UTF-8" standalone="yes"?>
<Relationships xmlns="http://schemas.openxmlformats.org/package/2006/relationships"><Relationship Id="rId1" Type="http://schemas.microsoft.com/office/2006/relationships/xlExternalLinkPath/xlPathMissing" Target="RecoveredExternalLink136"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Sonvh\tan\LuuHuyen\MAUCAU\BL\DTBAOL~1.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RecoveredExternalLink139"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Duy\d\HAIPHONG\TRUSO\CHINHLY\CTCLCH~1.XLS" TargetMode="External"/></Relationships>
</file>

<file path=xl/externalLinks/_rels/externalLink117.xml.rels><?xml version="1.0" encoding="UTF-8" standalone="yes"?>
<Relationships xmlns="http://schemas.openxmlformats.org/package/2006/relationships"><Relationship Id="rId1" Type="http://schemas.microsoft.com/office/2006/relationships/xlExternalLinkPath/xlPathMissing" Target="RecoveredExternalLink140" TargetMode="External"/></Relationships>
</file>

<file path=xl/externalLinks/_rels/externalLink118.xml.rels><?xml version="1.0" encoding="UTF-8" standalone="yes"?>
<Relationships xmlns="http://schemas.openxmlformats.org/package/2006/relationships"><Relationship Id="rId1" Type="http://schemas.microsoft.com/office/2006/relationships/xlExternalLinkPath/xlPathMissing" Target="RecoveredExternalLink141" TargetMode="External"/></Relationships>
</file>

<file path=xl/externalLinks/_rels/externalLink119.xml.rels><?xml version="1.0" encoding="UTF-8" standalone="yes"?>
<Relationships xmlns="http://schemas.openxmlformats.org/package/2006/relationships"><Relationship Id="rId1" Type="http://schemas.microsoft.com/office/2006/relationships/xlExternalLinkPath/xlPathMissing" Target="RecoveredExternalLink142"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RecoveredExternalLink33"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Mung\daitu\DT-DLUC\TAN-PHU\K-99HDuc.xls" TargetMode="External"/></Relationships>
</file>

<file path=xl/externalLinks/_rels/externalLink121.xml.rels><?xml version="1.0" encoding="UTF-8" standalone="yes"?>
<Relationships xmlns="http://schemas.openxmlformats.org/package/2006/relationships"><Relationship Id="rId1" Type="http://schemas.microsoft.com/office/2006/relationships/xlExternalLinkPath/xlPathMissing" Target="RecoveredExternalLink143" TargetMode="External"/></Relationships>
</file>

<file path=xl/externalLinks/_rels/externalLink122.xml.rels><?xml version="1.0" encoding="UTF-8" standalone="yes"?>
<Relationships xmlns="http://schemas.openxmlformats.org/package/2006/relationships"><Relationship Id="rId1" Type="http://schemas.microsoft.com/office/2006/relationships/xlExternalLinkPath/xlPathMissing" Target="RecoveredExternalLink144" TargetMode="External"/></Relationships>
</file>

<file path=xl/externalLinks/_rels/externalLink123.xml.rels><?xml version="1.0" encoding="UTF-8" standalone="yes"?>
<Relationships xmlns="http://schemas.openxmlformats.org/package/2006/relationships"><Relationship Id="rId1" Type="http://schemas.microsoft.com/office/2006/relationships/xlExternalLinkPath/xlPathMissing" Target="RecoveredExternalLink145"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Qsg4518-01\60BTS\TEMP\BSC_RX_HN_98_5.xls" TargetMode="External"/></Relationships>
</file>

<file path=xl/externalLinks/_rels/externalLink125.xml.rels><?xml version="1.0" encoding="UTF-8" standalone="yes"?>
<Relationships xmlns="http://schemas.openxmlformats.org/package/2006/relationships"><Relationship Id="rId1" Type="http://schemas.microsoft.com/office/2006/relationships/xlExternalLinkPath/xlPathMissing" Target="RecoveredExternalLink147" TargetMode="External"/></Relationships>
</file>

<file path=xl/externalLinks/_rels/externalLink126.xml.rels><?xml version="1.0" encoding="UTF-8" standalone="yes"?>
<Relationships xmlns="http://schemas.openxmlformats.org/package/2006/relationships"><Relationship Id="rId1" Type="http://schemas.microsoft.com/office/2006/relationships/xlExternalLinkPath/xlPathMissing" Target="RecoveredExternalLink148" TargetMode="External"/></Relationships>
</file>

<file path=xl/externalLinks/_rels/externalLink127.xml.rels><?xml version="1.0" encoding="UTF-8" standalone="yes"?>
<Relationships xmlns="http://schemas.openxmlformats.org/package/2006/relationships"><Relationship Id="rId1" Type="http://schemas.microsoft.com/office/2006/relationships/xlExternalLinkPath/xlPathMissing" Target="RecoveredExternalLink149" TargetMode="External"/></Relationships>
</file>

<file path=xl/externalLinks/_rels/externalLink128.xml.rels><?xml version="1.0" encoding="UTF-8" standalone="yes"?>
<Relationships xmlns="http://schemas.openxmlformats.org/package/2006/relationships"><Relationship Id="rId1" Type="http://schemas.microsoft.com/office/2006/relationships/xlExternalLinkPath/xlPathMissing" Target="RecoveredExternalLink152" TargetMode="External"/></Relationships>
</file>

<file path=xl/externalLinks/_rels/externalLink129.xml.rels><?xml version="1.0" encoding="UTF-8" standalone="yes"?>
<Relationships xmlns="http://schemas.openxmlformats.org/package/2006/relationships"><Relationship Id="rId1" Type="http://schemas.microsoft.com/office/2006/relationships/xlExternalLinkPath/xlPathMissing" Target="RecoveredExternalLink154"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ecoveredExternalLink34" TargetMode="External"/></Relationships>
</file>

<file path=xl/externalLinks/_rels/externalLink130.xml.rels><?xml version="1.0" encoding="UTF-8" standalone="yes"?>
<Relationships xmlns="http://schemas.openxmlformats.org/package/2006/relationships"><Relationship Id="rId1" Type="http://schemas.microsoft.com/office/2006/relationships/xlExternalLinkPath/xlPathMissing" Target="RecoveredExternalLink155"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K:\MyDocs\07-08\TrinhDuyet\Nov20_Plan2008.xls" TargetMode="External"/></Relationships>
</file>

<file path=xl/externalLinks/_rels/externalLink132.xml.rels><?xml version="1.0" encoding="UTF-8" standalone="yes"?>
<Relationships xmlns="http://schemas.openxmlformats.org/package/2006/relationships"><Relationship Id="rId1" Type="http://schemas.microsoft.com/office/2006/relationships/xlExternalLinkPath/xlPathMissing" Target="RecoveredExternalLink158" TargetMode="External"/></Relationships>
</file>

<file path=xl/externalLinks/_rels/externalLink133.xml.rels><?xml version="1.0" encoding="UTF-8" standalone="yes"?>
<Relationships xmlns="http://schemas.openxmlformats.org/package/2006/relationships"><Relationship Id="rId1" Type="http://schemas.microsoft.com/office/2006/relationships/xlExternalLinkPath/xlPathMissing" Target="RecoveredExternalLink160" TargetMode="External"/></Relationships>
</file>

<file path=xl/externalLinks/_rels/externalLink134.xml.rels><?xml version="1.0" encoding="UTF-8" standalone="yes"?>
<Relationships xmlns="http://schemas.openxmlformats.org/package/2006/relationships"><Relationship Id="rId1" Type="http://schemas.microsoft.com/office/2006/relationships/xlExternalLinkPath/xlPathMissing" Target="RecoveredExternalLink161" TargetMode="External"/></Relationships>
</file>

<file path=xl/externalLinks/_rels/externalLink135.xml.rels><?xml version="1.0" encoding="UTF-8" standalone="yes"?>
<Relationships xmlns="http://schemas.openxmlformats.org/package/2006/relationships"><Relationship Id="rId1" Type="http://schemas.microsoft.com/office/2006/relationships/xlExternalLinkPath/xlPathMissing" Target="RecoveredExternalLink163"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RecoveredExternalLink164" TargetMode="External"/></Relationships>
</file>

<file path=xl/externalLinks/_rels/externalLink137.xml.rels><?xml version="1.0" encoding="UTF-8" standalone="yes"?>
<Relationships xmlns="http://schemas.openxmlformats.org/package/2006/relationships"><Relationship Id="rId1" Type="http://schemas.microsoft.com/office/2006/relationships/xlExternalLinkPath/xlPathMissing" Target="RecoveredExternalLink166" TargetMode="External"/></Relationships>
</file>

<file path=xl/externalLinks/_rels/externalLink138.xml.rels><?xml version="1.0" encoding="UTF-8" standalone="yes"?>
<Relationships xmlns="http://schemas.openxmlformats.org/package/2006/relationships"><Relationship Id="rId1" Type="http://schemas.microsoft.com/office/2006/relationships/xlExternalLinkPath/xlPathMissing" Target="RecoveredExternalLink167" TargetMode="External"/></Relationships>
</file>

<file path=xl/externalLinks/_rels/externalLink139.xml.rels><?xml version="1.0" encoding="UTF-8" standalone="yes"?>
<Relationships xmlns="http://schemas.openxmlformats.org/package/2006/relationships"><Relationship Id="rId1" Type="http://schemas.microsoft.com/office/2006/relationships/xlExternalLinkPath/xlPathMissing" Target="RecoveredExternalLink168"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RecoveredExternalLink35"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RecoveredExternalLink165" TargetMode="External"/></Relationships>
</file>

<file path=xl/externalLinks/_rels/externalLink141.xml.rels><?xml version="1.0" encoding="UTF-8" standalone="yes"?>
<Relationships xmlns="http://schemas.openxmlformats.org/package/2006/relationships"><Relationship Id="rId1" Type="http://schemas.microsoft.com/office/2006/relationships/xlExternalLinkPath/xlPathMissing" Target="RecoveredExternalLink170" TargetMode="External"/></Relationships>
</file>

<file path=xl/externalLinks/_rels/externalLink142.xml.rels><?xml version="1.0" encoding="UTF-8" standalone="yes"?>
<Relationships xmlns="http://schemas.openxmlformats.org/package/2006/relationships"><Relationship Id="rId1" Type="http://schemas.microsoft.com/office/2006/relationships/xlExternalLinkPath/xlPathMissing" Target="RecoveredExternalLink171" TargetMode="External"/></Relationships>
</file>

<file path=xl/externalLinks/_rels/externalLink143.xml.rels><?xml version="1.0" encoding="UTF-8" standalone="yes"?>
<Relationships xmlns="http://schemas.openxmlformats.org/package/2006/relationships"><Relationship Id="rId1" Type="http://schemas.microsoft.com/office/2006/relationships/xlExternalLinkPath/xlPathMissing" Target="RecoveredExternalLink173" TargetMode="External"/></Relationships>
</file>

<file path=xl/externalLinks/_rels/externalLink144.xml.rels><?xml version="1.0" encoding="UTF-8" standalone="yes"?>
<Relationships xmlns="http://schemas.openxmlformats.org/package/2006/relationships"><Relationship Id="rId1" Type="http://schemas.microsoft.com/office/2006/relationships/xlExternalLinkPath/xlPathMissing" Target="RecoveredExternalLink175" TargetMode="External"/></Relationships>
</file>

<file path=xl/externalLinks/_rels/externalLink145.xml.rels><?xml version="1.0" encoding="UTF-8" standalone="yes"?>
<Relationships xmlns="http://schemas.openxmlformats.org/package/2006/relationships"><Relationship Id="rId1" Type="http://schemas.microsoft.com/office/2006/relationships/xlExternalLinkPath/xlPathMissing" Target="RecoveredExternalLink177" TargetMode="External"/></Relationships>
</file>

<file path=xl/externalLinks/_rels/externalLink146.xml.rels><?xml version="1.0" encoding="UTF-8" standalone="yes"?>
<Relationships xmlns="http://schemas.openxmlformats.org/package/2006/relationships"><Relationship Id="rId1" Type="http://schemas.microsoft.com/office/2006/relationships/xlExternalLinkPath/xlPathMissing" Target="RecoveredExternalLink178" TargetMode="External"/></Relationships>
</file>

<file path=xl/externalLinks/_rels/externalLink147.xml.rels><?xml version="1.0" encoding="UTF-8" standalone="yes"?>
<Relationships xmlns="http://schemas.openxmlformats.org/package/2006/relationships"><Relationship Id="rId1" Type="http://schemas.microsoft.com/office/2006/relationships/xlExternalLinkPath/xlPathMissing" Target="RecoveredExternalLink179" TargetMode="External"/></Relationships>
</file>

<file path=xl/externalLinks/_rels/externalLink148.xml.rels><?xml version="1.0" encoding="UTF-8" standalone="yes"?>
<Relationships xmlns="http://schemas.openxmlformats.org/package/2006/relationships"><Relationship Id="rId1" Type="http://schemas.microsoft.com/office/2006/relationships/xlExternalLinkPath/xlPathMissing" Target="RecoveredExternalLink180" TargetMode="External"/></Relationships>
</file>

<file path=xl/externalLinks/_rels/externalLink149.xml.rels><?xml version="1.0" encoding="UTF-8" standalone="yes"?>
<Relationships xmlns="http://schemas.openxmlformats.org/package/2006/relationships"><Relationship Id="rId1" Type="http://schemas.microsoft.com/office/2006/relationships/xlExternalLinkPath/xlPathMissing" Target="RecoveredExternalLink181"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RecoveredExternalLink36" TargetMode="External"/></Relationships>
</file>

<file path=xl/externalLinks/_rels/externalLink150.xml.rels><?xml version="1.0" encoding="UTF-8" standalone="yes"?>
<Relationships xmlns="http://schemas.openxmlformats.org/package/2006/relationships"><Relationship Id="rId1" Type="http://schemas.microsoft.com/office/2006/relationships/xlExternalLinkPath/xlPathMissing" Target="RecoveredExternalLink182" TargetMode="External"/></Relationships>
</file>

<file path=xl/externalLinks/_rels/externalLink151.xml.rels><?xml version="1.0" encoding="UTF-8" standalone="yes"?>
<Relationships xmlns="http://schemas.openxmlformats.org/package/2006/relationships"><Relationship Id="rId1" Type="http://schemas.microsoft.com/office/2006/relationships/xlExternalLinkPath/xlPathMissing" Target="RecoveredExternalLink183" TargetMode="External"/></Relationships>
</file>

<file path=xl/externalLinks/_rels/externalLink152.xml.rels><?xml version="1.0" encoding="UTF-8" standalone="yes"?>
<Relationships xmlns="http://schemas.openxmlformats.org/package/2006/relationships"><Relationship Id="rId1" Type="http://schemas.microsoft.com/office/2006/relationships/xlExternalLinkPath/xlPathMissing" Target="RecoveredExternalLink184" TargetMode="External"/></Relationships>
</file>

<file path=xl/externalLinks/_rels/externalLink153.xml.rels><?xml version="1.0" encoding="UTF-8" standalone="yes"?>
<Relationships xmlns="http://schemas.openxmlformats.org/package/2006/relationships"><Relationship Id="rId1" Type="http://schemas.microsoft.com/office/2006/relationships/xlExternalLinkPath/xlPathMissing" Target="RecoveredExternalLink186" TargetMode="External"/></Relationships>
</file>

<file path=xl/externalLinks/_rels/externalLink154.xml.rels><?xml version="1.0" encoding="UTF-8" standalone="yes"?>
<Relationships xmlns="http://schemas.openxmlformats.org/package/2006/relationships"><Relationship Id="rId1" Type="http://schemas.microsoft.com/office/2006/relationships/xlExternalLinkPath/xlPathMissing" Target="RecoveredExternalLink188" TargetMode="External"/></Relationships>
</file>

<file path=xl/externalLinks/_rels/externalLink155.xml.rels><?xml version="1.0" encoding="UTF-8" standalone="yes"?>
<Relationships xmlns="http://schemas.openxmlformats.org/package/2006/relationships"><Relationship Id="rId1" Type="http://schemas.microsoft.com/office/2006/relationships/xlExternalLinkPath/xlPathMissing" Target="RecoveredExternalLink195" TargetMode="External"/></Relationships>
</file>

<file path=xl/externalLinks/_rels/externalLink156.xml.rels><?xml version="1.0" encoding="UTF-8" standalone="yes"?>
<Relationships xmlns="http://schemas.openxmlformats.org/package/2006/relationships"><Relationship Id="rId1" Type="http://schemas.microsoft.com/office/2006/relationships/xlExternalLinkPath/xlPathMissing" Target="RecoveredExternalLink196" TargetMode="External"/></Relationships>
</file>

<file path=xl/externalLinks/_rels/externalLink157.xml.rels><?xml version="1.0" encoding="UTF-8" standalone="yes"?>
<Relationships xmlns="http://schemas.openxmlformats.org/package/2006/relationships"><Relationship Id="rId1" Type="http://schemas.microsoft.com/office/2006/relationships/xlExternalLinkPath/xlPathMissing" Target="RecoveredExternalLink197" TargetMode="External"/></Relationships>
</file>

<file path=xl/externalLinks/_rels/externalLink158.xml.rels><?xml version="1.0" encoding="UTF-8" standalone="yes"?>
<Relationships xmlns="http://schemas.openxmlformats.org/package/2006/relationships"><Relationship Id="rId1" Type="http://schemas.microsoft.com/office/2006/relationships/xlExternalLinkPath/xlPathMissing" Target="RecoveredExternalLink198" TargetMode="External"/></Relationships>
</file>

<file path=xl/externalLinks/_rels/externalLink159.xml.rels><?xml version="1.0" encoding="UTF-8" standalone="yes"?>
<Relationships xmlns="http://schemas.openxmlformats.org/package/2006/relationships"><Relationship Id="rId1" Type="http://schemas.microsoft.com/office/2006/relationships/xlExternalLinkPath/xlPathMissing" Target="RecoveredExternalLink199"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RecoveredExternalLink37"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Y:\DOCUME~1\mlonsber\LOCALS~1\Temp\ComcastPS.xls" TargetMode="External"/></Relationships>
</file>

<file path=xl/externalLinks/_rels/externalLink161.xml.rels><?xml version="1.0" encoding="UTF-8" standalone="yes"?>
<Relationships xmlns="http://schemas.openxmlformats.org/package/2006/relationships"><Relationship Id="rId1" Type="http://schemas.microsoft.com/office/2006/relationships/xlExternalLinkPath/xlPathMissing" Target="RecoveredExternalLink200" TargetMode="External"/></Relationships>
</file>

<file path=xl/externalLinks/_rels/externalLink162.xml.rels><?xml version="1.0" encoding="UTF-8" standalone="yes"?>
<Relationships xmlns="http://schemas.openxmlformats.org/package/2006/relationships"><Relationship Id="rId1" Type="http://schemas.microsoft.com/office/2006/relationships/xlExternalLinkPath/xlPathMissing" Target="RecoveredExternalLink201" TargetMode="External"/></Relationships>
</file>

<file path=xl/externalLinks/_rels/externalLink163.xml.rels><?xml version="1.0" encoding="UTF-8" standalone="yes"?>
<Relationships xmlns="http://schemas.openxmlformats.org/package/2006/relationships"><Relationship Id="rId1" Type="http://schemas.microsoft.com/office/2006/relationships/xlExternalLinkPath/xlPathMissing" Target="RecoveredExternalLink203"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192.168.9.11\isacom\Hung\BAOHANH\WINDOWS\TEMP\IBASE2.XLS" TargetMode="External"/></Relationships>
</file>

<file path=xl/externalLinks/_rels/externalLink165.xml.rels><?xml version="1.0" encoding="UTF-8" standalone="yes"?>
<Relationships xmlns="http://schemas.openxmlformats.org/package/2006/relationships"><Relationship Id="rId1" Type="http://schemas.microsoft.com/office/2006/relationships/xlExternalLinkPath/xlPathMissing" Target="RecoveredExternalLink205" TargetMode="External"/></Relationships>
</file>

<file path=xl/externalLinks/_rels/externalLink166.xml.rels><?xml version="1.0" encoding="UTF-8" standalone="yes"?>
<Relationships xmlns="http://schemas.openxmlformats.org/package/2006/relationships"><Relationship Id="rId1" Type="http://schemas.microsoft.com/office/2006/relationships/xlExternalLinkPath/xlPathMissing" Target="RecoveredExternalLink207" TargetMode="External"/></Relationships>
</file>

<file path=xl/externalLinks/_rels/externalLink167.xml.rels><?xml version="1.0" encoding="UTF-8" standalone="yes"?>
<Relationships xmlns="http://schemas.openxmlformats.org/package/2006/relationships"><Relationship Id="rId1" Type="http://schemas.microsoft.com/office/2006/relationships/xlExternalLinkPath/xlPathMissing" Target="RecoveredExternalLink208" TargetMode="External"/></Relationships>
</file>

<file path=xl/externalLinks/_rels/externalLink168.xml.rels><?xml version="1.0" encoding="UTF-8" standalone="yes"?>
<Relationships xmlns="http://schemas.openxmlformats.org/package/2006/relationships"><Relationship Id="rId1" Type="http://schemas.microsoft.com/office/2006/relationships/xlExternalLinkPath/xlPathMissing" Target="RecoveredExternalLink209"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NODS_FS\SALES\FileDump\JCQuote10B.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RecoveredExternalLink38" TargetMode="External"/></Relationships>
</file>

<file path=xl/externalLinks/_rels/externalLink170.xml.rels><?xml version="1.0" encoding="UTF-8" standalone="yes"?>
<Relationships xmlns="http://schemas.openxmlformats.org/package/2006/relationships"><Relationship Id="rId1" Type="http://schemas.microsoft.com/office/2006/relationships/xlExternalLinkPath/xlPathMissing" Target="RecoveredExternalLink211" TargetMode="External"/></Relationships>
</file>

<file path=xl/externalLinks/_rels/externalLink171.xml.rels><?xml version="1.0" encoding="UTF-8" standalone="yes"?>
<Relationships xmlns="http://schemas.openxmlformats.org/package/2006/relationships"><Relationship Id="rId1" Type="http://schemas.microsoft.com/office/2006/relationships/xlExternalLinkPath/xlPathMissing" Target="RecoveredExternalLink131" TargetMode="External"/></Relationships>
</file>

<file path=xl/externalLinks/_rels/externalLink172.xml.rels><?xml version="1.0" encoding="UTF-8" standalone="yes"?>
<Relationships xmlns="http://schemas.openxmlformats.org/package/2006/relationships"><Relationship Id="rId1" Type="http://schemas.microsoft.com/office/2006/relationships/xlExternalLinkPath/xlPathMissing" Target="RecoveredExternalLink212" TargetMode="External"/></Relationships>
</file>

<file path=xl/externalLinks/_rels/externalLink173.xml.rels><?xml version="1.0" encoding="UTF-8" standalone="yes"?>
<Relationships xmlns="http://schemas.openxmlformats.org/package/2006/relationships"><Relationship Id="rId1" Type="http://schemas.microsoft.com/office/2006/relationships/xlExternalLinkPath/xlPathMissing" Target="RecoveredExternalLink213" TargetMode="External"/></Relationships>
</file>

<file path=xl/externalLinks/_rels/externalLink174.xml.rels><?xml version="1.0" encoding="UTF-8" standalone="yes"?>
<Relationships xmlns="http://schemas.openxmlformats.org/package/2006/relationships"><Relationship Id="rId1" Type="http://schemas.microsoft.com/office/2006/relationships/xlExternalLinkPath/xlPathMissing" Target="RecoveredExternalLink217"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A:\Phuong1\CS3408\Standard\RPT.xls" TargetMode="External"/></Relationships>
</file>

<file path=xl/externalLinks/_rels/externalLink176.xml.rels><?xml version="1.0" encoding="UTF-8" standalone="yes"?>
<Relationships xmlns="http://schemas.openxmlformats.org/package/2006/relationships"><Relationship Id="rId1" Type="http://schemas.microsoft.com/office/2006/relationships/xlExternalLinkPath/xlPathMissing" Target="RecoveredExternalLink224" TargetMode="External"/></Relationships>
</file>

<file path=xl/externalLinks/_rels/externalLink177.xml.rels><?xml version="1.0" encoding="UTF-8" standalone="yes"?>
<Relationships xmlns="http://schemas.openxmlformats.org/package/2006/relationships"><Relationship Id="rId1" Type="http://schemas.microsoft.com/office/2006/relationships/xlExternalLinkPath/xlPathMissing" Target="RecoveredExternalLink226" TargetMode="External"/></Relationships>
</file>

<file path=xl/externalLinks/_rels/externalLink178.xml.rels><?xml version="1.0" encoding="UTF-8" standalone="yes"?>
<Relationships xmlns="http://schemas.openxmlformats.org/package/2006/relationships"><Relationship Id="rId1" Type="http://schemas.microsoft.com/office/2006/relationships/xlExternalLinkPath/xlPathMissing" Target="RecoveredExternalLink230" TargetMode="External"/></Relationships>
</file>

<file path=xl/externalLinks/_rels/externalLink179.xml.rels><?xml version="1.0" encoding="UTF-8" standalone="yes"?>
<Relationships xmlns="http://schemas.openxmlformats.org/package/2006/relationships"><Relationship Id="rId1" Type="http://schemas.microsoft.com/office/2006/relationships/xlExternalLinkPath/xlPathMissing" Target="RecoveredExternalLink231"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Y:\DOCUME~1\SophieC\LOCALS~1\Temp\MM020042.xls" TargetMode="External"/></Relationships>
</file>

<file path=xl/externalLinks/_rels/externalLink180.xml.rels><?xml version="1.0" encoding="UTF-8" standalone="yes"?>
<Relationships xmlns="http://schemas.openxmlformats.org/package/2006/relationships"><Relationship Id="rId1" Type="http://schemas.microsoft.com/office/2006/relationships/xlExternalLinkPath/xlPathMissing" Target="RecoveredExternalLink232" TargetMode="External"/></Relationships>
</file>

<file path=xl/externalLinks/_rels/externalLink181.xml.rels><?xml version="1.0" encoding="UTF-8" standalone="yes"?>
<Relationships xmlns="http://schemas.openxmlformats.org/package/2006/relationships"><Relationship Id="rId1" Type="http://schemas.microsoft.com/office/2006/relationships/xlExternalLinkPath/xlPathMissing" Target="RecoveredExternalLink236" TargetMode="External"/></Relationships>
</file>

<file path=xl/externalLinks/_rels/externalLink182.xml.rels><?xml version="1.0" encoding="UTF-8" standalone="yes"?>
<Relationships xmlns="http://schemas.openxmlformats.org/package/2006/relationships"><Relationship Id="rId1" Type="http://schemas.microsoft.com/office/2006/relationships/xlExternalLinkPath/xlPathMissing" Target="RecoveredExternalLink237" TargetMode="External"/></Relationships>
</file>

<file path=xl/externalLinks/_rels/externalLink183.xml.rels><?xml version="1.0" encoding="UTF-8" standalone="yes"?>
<Relationships xmlns="http://schemas.openxmlformats.org/package/2006/relationships"><Relationship Id="rId1" Type="http://schemas.microsoft.com/office/2006/relationships/xlExternalLinkPath/xlPathMissing" Target="RecoveredExternalLink238" TargetMode="External"/></Relationships>
</file>

<file path=xl/externalLinks/_rels/externalLink184.xml.rels><?xml version="1.0" encoding="UTF-8" standalone="yes"?>
<Relationships xmlns="http://schemas.openxmlformats.org/package/2006/relationships"><Relationship Id="rId1" Type="http://schemas.microsoft.com/office/2006/relationships/xlExternalLinkPath/xlPathMissing" Target="RecoveredExternalLink240" TargetMode="External"/></Relationships>
</file>

<file path=xl/externalLinks/_rels/externalLink185.xml.rels><?xml version="1.0" encoding="UTF-8" standalone="yes"?>
<Relationships xmlns="http://schemas.openxmlformats.org/package/2006/relationships"><Relationship Id="rId1" Type="http://schemas.microsoft.com/office/2006/relationships/xlExternalLinkPath/xlPathMissing" Target="RecoveredExternalLink241"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Users\CUCUDCNTT\Desktop\BTC_DuToan_Portal.xlsx" TargetMode="External"/></Relationships>
</file>

<file path=xl/externalLinks/_rels/externalLink187.xml.rels><?xml version="1.0" encoding="UTF-8" standalone="yes"?>
<Relationships xmlns="http://schemas.openxmlformats.org/package/2006/relationships"><Relationship Id="rId1" Type="http://schemas.microsoft.com/office/2006/relationships/xlExternalLinkPath/xlPathMissing" Target="RecoveredExternalLink43" TargetMode="External"/></Relationships>
</file>

<file path=xl/externalLinks/_rels/externalLink188.xml.rels><?xml version="1.0" encoding="UTF-8" standalone="yes"?>
<Relationships xmlns="http://schemas.openxmlformats.org/package/2006/relationships"><Relationship Id="rId1" Type="http://schemas.microsoft.com/office/2006/relationships/xlExternalLinkPath/xlPathMissing" Target="RecoveredExternalLink242" TargetMode="External"/></Relationships>
</file>

<file path=xl/externalLinks/_rels/externalLink189.xml.rels><?xml version="1.0" encoding="UTF-8" standalone="yes"?>
<Relationships xmlns="http://schemas.openxmlformats.org/package/2006/relationships"><Relationship Id="rId1" Type="http://schemas.microsoft.com/office/2006/relationships/xlExternalLinkPath/xlPathMissing" Target="RecoveredExternalLink243"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coveredExternalLink39" TargetMode="External"/></Relationships>
</file>

<file path=xl/externalLinks/_rels/externalLink190.xml.rels><?xml version="1.0" encoding="UTF-8" standalone="yes"?>
<Relationships xmlns="http://schemas.openxmlformats.org/package/2006/relationships"><Relationship Id="rId1" Type="http://schemas.microsoft.com/office/2006/relationships/xlExternalLinkPath/xlPathMissing" Target="RecoveredExternalLink246" TargetMode="External"/></Relationships>
</file>

<file path=xl/externalLinks/_rels/externalLink191.xml.rels><?xml version="1.0" encoding="UTF-8" standalone="yes"?>
<Relationships xmlns="http://schemas.openxmlformats.org/package/2006/relationships"><Relationship Id="rId1" Type="http://schemas.microsoft.com/office/2006/relationships/xlExternalLinkPath/xlPathMissing" Target="RecoveredExternalLink247"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Users\THUMINH\Desktop\TCHQ_MGHT_TMDT_MienGiamHoanThue_V1.28.xlsx" TargetMode="External"/></Relationships>
</file>

<file path=xl/externalLinks/_rels/externalLink193.xml.rels><?xml version="1.0" encoding="UTF-8" standalone="yes"?>
<Relationships xmlns="http://schemas.openxmlformats.org/package/2006/relationships"><Relationship Id="rId1" Type="http://schemas.microsoft.com/office/2006/relationships/xlExternalLinkPath/xlPathMissing" Target="RecoveredExternalLink250" TargetMode="External"/></Relationships>
</file>

<file path=xl/externalLinks/_rels/externalLink194.xml.rels><?xml version="1.0" encoding="UTF-8" standalone="yes"?>
<Relationships xmlns="http://schemas.openxmlformats.org/package/2006/relationships"><Relationship Id="rId1" Type="http://schemas.microsoft.com/office/2006/relationships/xlExternalLinkPath/xlPathMissing" Target="RecoveredExternalLink251" TargetMode="External"/></Relationships>
</file>

<file path=xl/externalLinks/_rels/externalLink195.xml.rels><?xml version="1.0" encoding="UTF-8" standalone="yes"?>
<Relationships xmlns="http://schemas.openxmlformats.org/package/2006/relationships"><Relationship Id="rId1" Type="http://schemas.microsoft.com/office/2006/relationships/xlExternalLinkPath/xlPathMissing" Target="RecoveredExternalLink252" TargetMode="External"/></Relationships>
</file>

<file path=xl/externalLinks/_rels/externalLink196.xml.rels><?xml version="1.0" encoding="UTF-8" standalone="yes"?>
<Relationships xmlns="http://schemas.openxmlformats.org/package/2006/relationships"><Relationship Id="rId1" Type="http://schemas.microsoft.com/office/2006/relationships/xlExternalLinkPath/xlPathMissing" Target="RecoveredExternalLink253" TargetMode="External"/></Relationships>
</file>

<file path=xl/externalLinks/_rels/externalLink197.xml.rels><?xml version="1.0" encoding="UTF-8" standalone="yes"?>
<Relationships xmlns="http://schemas.openxmlformats.org/package/2006/relationships"><Relationship Id="rId1" Type="http://schemas.microsoft.com/office/2006/relationships/xlExternalLinkPath/xlPathMissing" Target="RecoveredExternalLink256" TargetMode="External"/></Relationships>
</file>

<file path=xl/externalLinks/_rels/externalLink198.xml.rels><?xml version="1.0" encoding="UTF-8" standalone="yes"?>
<Relationships xmlns="http://schemas.openxmlformats.org/package/2006/relationships"><Relationship Id="rId1" Type="http://schemas.microsoft.com/office/2006/relationships/xlExternalLinkPath/xlPathMissing" Target="RecoveredExternalLink257" TargetMode="External"/></Relationships>
</file>

<file path=xl/externalLinks/_rels/externalLink199.xml.rels><?xml version="1.0" encoding="UTF-8" standalone="yes"?>
<Relationships xmlns="http://schemas.openxmlformats.org/package/2006/relationships"><Relationship Id="rId1" Type="http://schemas.microsoft.com/office/2006/relationships/xlExternalLinkPath/xlPathMissing" Target="RecoveredExternalLink259"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6"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A:\DoAn\MLCN\Thach2.XLS" TargetMode="External"/></Relationships>
</file>

<file path=xl/externalLinks/_rels/externalLink200.xml.rels><?xml version="1.0" encoding="UTF-8" standalone="yes"?>
<Relationships xmlns="http://schemas.openxmlformats.org/package/2006/relationships"><Relationship Id="rId1" Type="http://schemas.microsoft.com/office/2006/relationships/xlExternalLinkPath/xlPathMissing" Target="RecoveredExternalLink260" TargetMode="External"/></Relationships>
</file>

<file path=xl/externalLinks/_rels/externalLink201.xml.rels><?xml version="1.0" encoding="UTF-8" standalone="yes"?>
<Relationships xmlns="http://schemas.openxmlformats.org/package/2006/relationships"><Relationship Id="rId1" Type="http://schemas.microsoft.com/office/2006/relationships/xlExternalLinkPath/xlPathMissing" Target="RecoveredExternalLink261"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A:\DULIEU\DOCUMENT\Than\TIENDO\CAU.XLS" TargetMode="External"/></Relationships>
</file>

<file path=xl/externalLinks/_rels/externalLink203.xml.rels><?xml version="1.0" encoding="UTF-8" standalone="yes"?>
<Relationships xmlns="http://schemas.openxmlformats.org/package/2006/relationships"><Relationship Id="rId1" Type="http://schemas.microsoft.com/office/2006/relationships/xlExternalLinkPath/xlPathMissing" Target="RecoveredExternalLink262" TargetMode="External"/></Relationships>
</file>

<file path=xl/externalLinks/_rels/externalLink204.xml.rels><?xml version="1.0" encoding="UTF-8" standalone="yes"?>
<Relationships xmlns="http://schemas.openxmlformats.org/package/2006/relationships"><Relationship Id="rId1" Type="http://schemas.microsoft.com/office/2006/relationships/xlExternalLinkPath/xlPathMissing" Target="RecoveredExternalLink263" TargetMode="External"/></Relationships>
</file>

<file path=xl/externalLinks/_rels/externalLink205.xml.rels><?xml version="1.0" encoding="UTF-8" standalone="yes"?>
<Relationships xmlns="http://schemas.openxmlformats.org/package/2006/relationships"><Relationship Id="rId1" Type="http://schemas.microsoft.com/office/2006/relationships/xlExternalLinkPath/xlPathMissing" Target="RecoveredExternalLink264" TargetMode="External"/></Relationships>
</file>

<file path=xl/externalLinks/_rels/externalLink206.xml.rels><?xml version="1.0" encoding="UTF-8" standalone="yes"?>
<Relationships xmlns="http://schemas.openxmlformats.org/package/2006/relationships"><Relationship Id="rId1" Type="http://schemas.microsoft.com/office/2006/relationships/xlExternalLinkPath/xlPathMissing" Target="RecoveredExternalLink269" TargetMode="External"/></Relationships>
</file>

<file path=xl/externalLinks/_rels/externalLink207.xml.rels><?xml version="1.0" encoding="UTF-8" standalone="yes"?>
<Relationships xmlns="http://schemas.openxmlformats.org/package/2006/relationships"><Relationship Id="rId1" Type="http://schemas.microsoft.com/office/2006/relationships/xlExternalLinkPath/xlPathMissing" Target="RecoveredExternalLink273" TargetMode="External"/></Relationships>
</file>

<file path=xl/externalLinks/_rels/externalLink208.xml.rels><?xml version="1.0" encoding="UTF-8" standalone="yes"?>
<Relationships xmlns="http://schemas.openxmlformats.org/package/2006/relationships"><Relationship Id="rId1" Type="http://schemas.microsoft.com/office/2006/relationships/xlExternalLinkPath/xlPathMissing" Target="RecoveredExternalLink274" TargetMode="External"/></Relationships>
</file>

<file path=xl/externalLinks/_rels/externalLink209.xml.rels><?xml version="1.0" encoding="UTF-8" standalone="yes"?>
<Relationships xmlns="http://schemas.openxmlformats.org/package/2006/relationships"><Relationship Id="rId1" Type="http://schemas.microsoft.com/office/2006/relationships/xlExternalLinkPath/xlPathMissing" Target="RecoveredExternalLink275"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RecoveredExternalLink40" TargetMode="External"/></Relationships>
</file>

<file path=xl/externalLinks/_rels/externalLink210.xml.rels><?xml version="1.0" encoding="UTF-8" standalone="yes"?>
<Relationships xmlns="http://schemas.openxmlformats.org/package/2006/relationships"><Relationship Id="rId1" Type="http://schemas.microsoft.com/office/2006/relationships/xlExternalLinkPath/xlPathMissing" Target="RecoveredExternalLink278" TargetMode="External"/></Relationships>
</file>

<file path=xl/externalLinks/_rels/externalLink211.xml.rels><?xml version="1.0" encoding="UTF-8" standalone="yes"?>
<Relationships xmlns="http://schemas.openxmlformats.org/package/2006/relationships"><Relationship Id="rId1" Type="http://schemas.microsoft.com/office/2006/relationships/xlExternalLinkPath/xlPathMissing" Target="RecoveredExternalLink279" TargetMode="External"/></Relationships>
</file>

<file path=xl/externalLinks/_rels/externalLink212.xml.rels><?xml version="1.0" encoding="UTF-8" standalone="yes"?>
<Relationships xmlns="http://schemas.openxmlformats.org/package/2006/relationships"><Relationship Id="rId1" Type="http://schemas.microsoft.com/office/2006/relationships/xlExternalLinkPath/xlPathMissing" Target="RecoveredExternalLink280" TargetMode="External"/></Relationships>
</file>

<file path=xl/externalLinks/_rels/externalLink213.xml.rels><?xml version="1.0" encoding="UTF-8" standalone="yes"?>
<Relationships xmlns="http://schemas.openxmlformats.org/package/2006/relationships"><Relationship Id="rId1" Type="http://schemas.microsoft.com/office/2006/relationships/xlExternalLinkPath/xlPathMissing" Target="RecoveredExternalLink281" TargetMode="External"/></Relationships>
</file>

<file path=xl/externalLinks/_rels/externalLink214.xml.rels><?xml version="1.0" encoding="UTF-8" standalone="yes"?>
<Relationships xmlns="http://schemas.openxmlformats.org/package/2006/relationships"><Relationship Id="rId1" Type="http://schemas.microsoft.com/office/2006/relationships/xlExternalLinkPath/xlPathMissing" Target="RecoveredExternalLink282" TargetMode="External"/></Relationships>
</file>

<file path=xl/externalLinks/_rels/externalLink215.xml.rels><?xml version="1.0" encoding="UTF-8" standalone="yes"?>
<Relationships xmlns="http://schemas.openxmlformats.org/package/2006/relationships"><Relationship Id="rId1" Type="http://schemas.microsoft.com/office/2006/relationships/xlExternalLinkPath/xlPathMissing" Target="RecoveredExternalLink283"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coveredExternalLink4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coveredExternalLink4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km99-km100+15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RecoveredExternalLink45"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RecoveredExternalLink47"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ecoveredExternalLink48"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RecoveredExternalLink49"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Users\BANGUY~1.SOU\AppData\Local\Temp\bidv-SEFTool_Infrastructu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J:\LVTD\MSOffice\EXCEL\LUC\HY35.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RecoveredExternalLink50"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RecoveredExternalLink52"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RecoveredExternalLink54"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mail.fpt.com.vn\CA-VKS-TA\VKSNDTC\TKKT\Dutoan_PM_VKS.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ecoveredExternalLink55"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RecoveredExternalLink57"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RecoveredExternalLink58"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RecoveredExternalLink60"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RecoveredExternalLink63"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coveredExternalLink6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ecoveredExternalLink8"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RecoveredExternalLink65"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092C55D1\&#168;&#207;&#161;&#192;_01.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RecoveredExternalLink66"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RecoveredExternalLink67"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RecoveredExternalLink53"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N:\MGT-DRT\MGT-IMPR\MGT-SC@\DA0463\QTN-INSN\WILLICH\INSUL.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RecoveredExternalLink68"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Users\Admin\Desktop\QNI_NANGCAP_MCDT_DVC_2019_USECASE.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ADat\CTWB\DTM\DTM.XLS" TargetMode="External"/></Relationships>
</file>

<file path=xl/externalLinks/_rels/externalLink49.xml.rels><?xml version="1.0" encoding="UTF-8" standalone="yes"?>
<Relationships xmlns="http://schemas.openxmlformats.org/package/2006/relationships"><Relationship Id="rId1" Type="http://schemas.microsoft.com/office/2006/relationships/xlExternalLinkPath/xlPathMissing" Target="RecoveredExternalLink72"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RecoveredExternalLink73"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RecoveredExternalLink74"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RecoveredExternalLink75" TargetMode="External"/></Relationships>
</file>

<file path=xl/externalLinks/_rels/externalLink53.xml.rels><?xml version="1.0" encoding="UTF-8" standalone="yes"?>
<Relationships xmlns="http://schemas.openxmlformats.org/package/2006/relationships"><Relationship Id="rId1" Type="http://schemas.microsoft.com/office/2006/relationships/xlExternalLinkPath/xlPathMissing" Target="RecoveredExternalLink76"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B:\DATA\THAU\LONGAN\THUY\THAU\CTRINH\G-PB1.XLS"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PathMissing" Target="RecoveredExternalLink78"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RecoveredExternalLink79"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RecoveredExternalLink80"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RecoveredExternalLink81"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PathMissing" Target="RecoveredExternalLink83"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14"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RecoveredExternalLink84"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RecoveredExternalLink85"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RecoveredExternalLink86"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RecoveredExternalLink87" TargetMode="External"/></Relationships>
</file>

<file path=xl/externalLinks/_rels/externalLink64.xml.rels><?xml version="1.0" encoding="UTF-8" standalone="yes"?>
<Relationships xmlns="http://schemas.openxmlformats.org/package/2006/relationships"><Relationship Id="rId1" Type="http://schemas.microsoft.com/office/2006/relationships/xlExternalLinkPath/xlPathMissing" Target="RecoveredExternalLink90"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RecoveredExternalLink91"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RecoveredExternalLink92"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RecoveredExternalLink93"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RecoveredExternalLink94"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RecoveredExternalLink9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2"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RecoveredExternalLink96"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RecoveredExternalLink97"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RecoveredExternalLink98"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RecoveredExternalLink100"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RecoveredExternalLink101"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DOCUME~1\DUCNM~1.ALC\LOCALS~1\Temp\notes6030C8\Submit-edit-2704.xls" TargetMode="External"/></Relationships>
</file>

<file path=xl/externalLinks/_rels/externalLink76.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77.xml.rels><?xml version="1.0" encoding="UTF-8" standalone="yes"?>
<Relationships xmlns="http://schemas.openxmlformats.org/package/2006/relationships"><Relationship Id="rId1" Type="http://schemas.microsoft.com/office/2006/relationships/xlExternalLinkPath/xlPathMissing" Target="INVOICE1"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RecoveredExternalLink102" TargetMode="External"/></Relationships>
</file>

<file path=xl/externalLinks/_rels/externalLink79.xml.rels><?xml version="1.0" encoding="UTF-8" standalone="yes"?>
<Relationships xmlns="http://schemas.openxmlformats.org/package/2006/relationships"><Relationship Id="rId1" Type="http://schemas.microsoft.com/office/2006/relationships/xlExternalLinkPath/xlPathMissing" Target="RecoveredExternalLink103"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Kehoach2\c\thao\Hanoi\7khudda.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RecoveredExternalLink104" TargetMode="External"/></Relationships>
</file>

<file path=xl/externalLinks/_rels/externalLink82.xml.rels><?xml version="1.0" encoding="UTF-8" standalone="yes"?>
<Relationships xmlns="http://schemas.openxmlformats.org/package/2006/relationships"><Relationship Id="rId1" Type="http://schemas.microsoft.com/office/2006/relationships/xlExternalLinkPath/xlPathMissing" Target="RecoveredExternalLink105"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RecoveredExternalLink106" TargetMode="External"/></Relationships>
</file>

<file path=xl/externalLinks/_rels/externalLink84.xml.rels><?xml version="1.0" encoding="UTF-8" standalone="yes"?>
<Relationships xmlns="http://schemas.openxmlformats.org/package/2006/relationships"><Relationship Id="rId1" Type="http://schemas.microsoft.com/office/2006/relationships/xlExternalLinkPath/xlPathMissing" Target="RecoveredExternalLink107"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RecoveredExternalLink108"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RecoveredExternalLink110"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Quoter-D4Datacomm\TEMPLATE\NETSTA~1\doc\Y&#233;LIM~1\0219920050629011bjs.xls" TargetMode="External"/></Relationships>
</file>

<file path=xl/externalLinks/_rels/externalLink88.xml.rels><?xml version="1.0" encoding="UTF-8" standalone="yes"?>
<Relationships xmlns="http://schemas.openxmlformats.org/package/2006/relationships"><Relationship Id="rId1" Type="http://schemas.microsoft.com/office/2006/relationships/xlExternalLinkPath/xlPathMissing" Target="RecoveredExternalLink111" TargetMode="External"/></Relationships>
</file>

<file path=xl/externalLinks/_rels/externalLink89.xml.rels><?xml version="1.0" encoding="UTF-8" standalone="yes"?>
<Relationships xmlns="http://schemas.openxmlformats.org/package/2006/relationships"><Relationship Id="rId1" Type="http://schemas.microsoft.com/office/2006/relationships/xlExternalLinkPath/xlPathMissing" Target="RecoveredExternalLink112"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7"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RecoveredExternalLink113"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https:\d.docs.live.net\Users\anh.letuan\Desktop\TMDT_WIP1.3.xlsx"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PathMissing" Target="RecoveredExternalLink114" TargetMode="External"/></Relationships>
</file>

<file path=xl/externalLinks/_rels/externalLink93.xml.rels><?xml version="1.0" encoding="UTF-8" standalone="yes"?>
<Relationships xmlns="http://schemas.openxmlformats.org/package/2006/relationships"><Relationship Id="rId1" Type="http://schemas.microsoft.com/office/2006/relationships/xlExternalLinkPath/xlPathMissing" Target="RecoveredExternalLink115"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RecoveredExternalLink116"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RecoveredExternalLink117"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E:\home\hangvtcc\Documents\N&#272;%2011.9\C:\home\hangvtcc\Downloads\G:\ADat\KontumADB\ADB\DTADB\TD\471.xls"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PathMissing" Target="RecoveredExternalLink118"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RecoveredExternalLink119"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RecoveredExternalLink12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Ref"/>
      <sheetName val="DA trien khai moi cho VTG"/>
      <sheetName val="DU AN DU KIEN TK "/>
      <sheetName val="Danh mục DA Sẽ TK - 2013"/>
      <sheetName val="DS Du an da hoan thanh 2012"/>
      <sheetName val="DS HD Trien khai 2013"/>
      <sheetName val="Giai trinh MM cho DA KTTS VTC"/>
      <sheetName val="Giai trinh ctac phi KTTS VTC"/>
      <sheetName val="Bao gia cho V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et tinh dz35"/>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Sheet1"/>
      <sheetName val="1. DT BCV"/>
      <sheetName val="2. DT dia phuong"/>
      <sheetName val="3. Truyen thong dia phuong"/>
      <sheetName val="Tham so"/>
      <sheetName val="Tham so_Tinh"/>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TRAM _3_"/>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LE"/>
    </sheetNames>
    <sheetDataSet>
      <sheetData sheetId="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 toan TH"/>
      <sheetName val="Du toan KS"/>
      <sheetName val="Don gia KS"/>
      <sheetName val="PTDGCT"/>
      <sheetName val="DG-VL"/>
      <sheetName val="DG-NC"/>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DT"/>
      <sheetName val="A. BQPM"/>
      <sheetName val="B. CPGC-TK"/>
      <sheetName val="B1. Mô tả yêu cầu"/>
      <sheetName val="B2. User Case"/>
      <sheetName val="B3. Actors"/>
      <sheetName val="B4. BMT"/>
      <sheetName val="B5. TCW"/>
      <sheetName val="B6. EF"/>
      <sheetName val="C. Đào tạo"/>
      <sheetName val="D. Hosting"/>
      <sheetName val="Các hệ số"/>
      <sheetName val="DMQL"/>
      <sheetName val="Dịch vụ triển 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Đối tượng"/>
      <sheetName val="THSD"/>
      <sheetName val="UC"/>
      <sheetName val="UseCase"/>
      <sheetName val="Sheet1"/>
      <sheetName val="Sheet4"/>
      <sheetName val="UC_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chi tiet C"/>
      <sheetName val="M 67"/>
      <sheetName val="XL4Poppy"/>
      <sheetName val="VCDD \Z &gt;2"/>
      <sheetName val="THI ÎFxIEM"/>
      <sheetName val="CHILIET 0.4 KV"/>
      <sheetName val="PHAN Ä@Y DAN CACH \IEN ÄW 0.4 K"/>
      <sheetName val="VCDD ÄÛ!0.4 KV"/>
      <sheetName val="TRUNG CHUYEN Ä[ 0.4"/>
      <sheetName val="DON GIA TRUNG CHUYEN Ä[ 0.4"/>
      <sheetName val="chi_tiet_TBA"/>
      <sheetName val="SL_CAN_THIET"/>
      <sheetName val="chi_tiet_dz_22kv"/>
      <sheetName val="PHAN_DAY_DAN_CACH_DIEN_DZ_22_KV"/>
      <sheetName val="Tong_hop_DZ_22"/>
      <sheetName val="tieuhaoVT_DZ_22"/>
      <sheetName val="vc_vat_tu_CHUNG"/>
      <sheetName val="DG_VC_VT_36"/>
      <sheetName val="VCDD_DZ_22"/>
      <sheetName val="trungchuyen_DZ_22"/>
      <sheetName val="Btchlech_DZ_22"/>
      <sheetName val="Don_gia_trung_chuyen_DZ_22"/>
      <sheetName val="dinh_muc_C_DZ_3285"/>
      <sheetName val="TT_DM_C_DZ_3285"/>
      <sheetName val="GTVC_1M3_BT"/>
      <sheetName val="T_T_CL_VC"/>
      <sheetName val="cap_dat_dao"/>
      <sheetName val="DG_vat_tu"/>
      <sheetName val="TH__Thi_nghiem"/>
      <sheetName val="THI_NGHIEM"/>
      <sheetName val="th_dz&amp;tba"/>
      <sheetName val="CHITIET_0_4_KV"/>
      <sheetName val="PHAN_DAY_DAN_CACH_DIEN_DZ_0_4_K"/>
      <sheetName val="_tong_hop_rieng_o_4_KV"/>
      <sheetName val="tong_hop_chung_0_4_KV"/>
      <sheetName val="TIEUHAOVT0_4KV"/>
      <sheetName val="VCDD_DZ_0_4_KV"/>
      <sheetName val="TRUNG_CHUYEN_DZ_0_4"/>
      <sheetName val="DON_GIA_TRUNG_CHUYEN_DZ_0_4"/>
      <sheetName val="Chenh_lech_0_4_KV"/>
      <sheetName val="TH_thi_nghiem_0_4_kV"/>
      <sheetName val="THI_NGHIEM_DZ_0_4_KV"/>
      <sheetName val="to_bia_0_4_KV"/>
      <sheetName val="TT_DM_C_3283"/>
      <sheetName val="TT_DM_C_3282"/>
      <sheetName val="TONG_KE_TBA_"/>
      <sheetName val="chi_tiet_C"/>
      <sheetName val="M_67"/>
      <sheetName val="chi_tiet_TBA1"/>
      <sheetName val="SL_CAN_THIET1"/>
      <sheetName val="chi_tiet_dz_22kv1"/>
      <sheetName val="PHAN_DAY_DAN_CACH_DIEN_DZ_22_K1"/>
      <sheetName val="Tong_hop_DZ_221"/>
      <sheetName val="tieuhaoVT_DZ_221"/>
      <sheetName val="vc_vat_tu_CHUNG1"/>
      <sheetName val="DG_VC_VT_361"/>
      <sheetName val="VCDD_DZ_221"/>
      <sheetName val="trungchuyen_DZ_221"/>
      <sheetName val="Btchlech_DZ_221"/>
      <sheetName val="Don_gia_trung_chuyen_DZ_221"/>
      <sheetName val="dinh_muc_C_DZ_32851"/>
      <sheetName val="TT_DM_C_DZ_32851"/>
      <sheetName val="GTVC_1M3_BT1"/>
      <sheetName val="T_T_CL_VC1"/>
      <sheetName val="cap_dat_dao1"/>
      <sheetName val="DG_vat_tu1"/>
      <sheetName val="TH__Thi_nghiem1"/>
      <sheetName val="THI_NGHIEM1"/>
      <sheetName val="th_dz&amp;tba1"/>
      <sheetName val="CHITIET_0_4_KV1"/>
      <sheetName val="PHAN_DAY_DAN_CACH_DIEN_DZ_0_4_1"/>
      <sheetName val="_tong_hop_rieng_o_4_KV1"/>
      <sheetName val="tong_hop_chung_0_4_KV1"/>
      <sheetName val="TIEUHAOVT0_4KV1"/>
      <sheetName val="VCDD_DZ_0_4_KV1"/>
      <sheetName val="TRUNG_CHUYEN_DZ_0_41"/>
      <sheetName val="DON_GIA_TRUNG_CHUYEN_DZ_0_41"/>
      <sheetName val="Chenh_lech_0_4_KV1"/>
      <sheetName val="TH_thi_nghiem_0_4_kV1"/>
      <sheetName val="THI_NGHIEM_DZ_0_4_KV1"/>
      <sheetName val="to_bia_0_4_KV1"/>
      <sheetName val="TT_DM_C_32831"/>
      <sheetName val="TT_DM_C_32821"/>
      <sheetName val="TONG_KE_TBA_1"/>
      <sheetName val="chi_tiet_C1"/>
      <sheetName val="M_671"/>
      <sheetName val="chi_tiet_TBA2"/>
      <sheetName val="SL_CAN_THIET2"/>
      <sheetName val="chi_tiet_dz_22kv2"/>
      <sheetName val="PHAN_DAY_DAN_CACH_DIEN_DZ_22_K2"/>
      <sheetName val="Tong_hop_DZ_222"/>
      <sheetName val="tieuhaoVT_DZ_222"/>
      <sheetName val="vc_vat_tu_CHUNG2"/>
      <sheetName val="DG_VC_VT_362"/>
      <sheetName val="VCDD_DZ_222"/>
      <sheetName val="trungchuyen_DZ_222"/>
      <sheetName val="Btchlech_DZ_222"/>
      <sheetName val="Don_gia_trung_chuyen_DZ_222"/>
      <sheetName val="dinh_muc_C_DZ_32852"/>
      <sheetName val="TT_DM_C_DZ_32852"/>
      <sheetName val="GTVC_1M3_BT2"/>
      <sheetName val="T_T_CL_VC2"/>
      <sheetName val="cap_dat_dao2"/>
      <sheetName val="DG_vat_tu2"/>
      <sheetName val="TH__Thi_nghiem2"/>
      <sheetName val="THI_NGHIEM2"/>
      <sheetName val="th_dz&amp;tba2"/>
      <sheetName val="CHITIET_0_4_KV2"/>
      <sheetName val="PHAN_DAY_DAN_CACH_DIEN_DZ_0_4_2"/>
      <sheetName val="_tong_hop_rieng_o_4_KV2"/>
      <sheetName val="tong_hop_chung_0_4_KV2"/>
      <sheetName val="TIEUHAOVT0_4KV2"/>
      <sheetName val="VCDD_DZ_0_4_KV2"/>
      <sheetName val="TRUNG_CHUYEN_DZ_0_42"/>
      <sheetName val="DON_GIA_TRUNG_CHUYEN_DZ_0_42"/>
      <sheetName val="Chenh_lech_0_4_KV2"/>
      <sheetName val="TH_thi_nghiem_0_4_kV2"/>
      <sheetName val="THI_NGHIEM_DZ_0_4_KV2"/>
      <sheetName val="to_bia_0_4_KV2"/>
      <sheetName val="TT_DM_C_32832"/>
      <sheetName val="TT_DM_C_32822"/>
      <sheetName val="TONG_KE_TBA_2"/>
      <sheetName val="chi_tiet_C2"/>
      <sheetName val="M_672"/>
      <sheetName val="chi_tiet_TBA3"/>
      <sheetName val="SL_CAN_THIET3"/>
      <sheetName val="chi_tiet_dz_22kv3"/>
      <sheetName val="PHAN_DAY_DAN_CACH_DIEN_DZ_22_K3"/>
      <sheetName val="Tong_hop_DZ_223"/>
      <sheetName val="tieuhaoVT_DZ_223"/>
      <sheetName val="vc_vat_tu_CHUNG3"/>
      <sheetName val="DG_VC_VT_363"/>
      <sheetName val="VCDD_DZ_223"/>
      <sheetName val="trungchuyen_DZ_223"/>
      <sheetName val="Btchlech_DZ_223"/>
      <sheetName val="Don_gia_trung_chuyen_DZ_223"/>
      <sheetName val="dinh_muc_C_DZ_32853"/>
      <sheetName val="TT_DM_C_DZ_32853"/>
      <sheetName val="GTVC_1M3_BT3"/>
      <sheetName val="T_T_CL_VC3"/>
      <sheetName val="cap_dat_dao3"/>
      <sheetName val="DG_vat_tu3"/>
      <sheetName val="TH__Thi_nghiem3"/>
      <sheetName val="THI_NGHIEM3"/>
      <sheetName val="th_dz&amp;tba3"/>
      <sheetName val="CHITIET_0_4_KV3"/>
      <sheetName val="PHAN_DAY_DAN_CACH_DIEN_DZ_0_4_3"/>
      <sheetName val="_tong_hop_rieng_o_4_KV3"/>
      <sheetName val="tong_hop_chung_0_4_KV3"/>
      <sheetName val="TIEUHAOVT0_4KV3"/>
      <sheetName val="VCDD_DZ_0_4_KV3"/>
      <sheetName val="TRUNG_CHUYEN_DZ_0_43"/>
      <sheetName val="DON_GIA_TRUNG_CHUYEN_DZ_0_43"/>
      <sheetName val="Chenh_lech_0_4_KV3"/>
      <sheetName val="TH_thi_nghiem_0_4_kV3"/>
      <sheetName val="THI_NGHIEM_DZ_0_4_KV3"/>
      <sheetName val="to_bia_0_4_KV3"/>
      <sheetName val="TT_DM_C_32833"/>
      <sheetName val="TT_DM_C_32823"/>
      <sheetName val="TONG_KE_TBA_3"/>
      <sheetName val="chi_tiet_C3"/>
      <sheetName val="M_673"/>
      <sheetName val="TK-TUBU"/>
      <sheetName val="VCDD _Z &gt;2"/>
      <sheetName val="PHAN Ä@Y DAN CACH _IEN ÄW 0.4 K"/>
      <sheetName val="TRUNG CHUYEN Ä_ 0.4"/>
      <sheetName val="DON GIA TRUNG CHUYEN Ä_ 0.4"/>
      <sheetName val="[Dt22kvd.xls]VCDD \Z &gt;2"/>
      <sheetName val="[Dt22kvd.xls]PHAN Ä@Y DAN CACH "/>
      <sheetName val="[Dt22kvd.xls][Dt22kvd.xls]VCDD "/>
      <sheetName val="chi_tiet_TBA4"/>
      <sheetName val="SL_CAN_THIET4"/>
      <sheetName val="chi_tiet_dz_22kv4"/>
      <sheetName val="PHAN_DAY_DAN_CACH_DIEN_DZ_22_K4"/>
      <sheetName val="Tong_hop_DZ_224"/>
      <sheetName val="tieuhaoVT_DZ_224"/>
      <sheetName val="vc_vat_tu_CHUNG4"/>
      <sheetName val="DG_VC_VT_364"/>
      <sheetName val="VCDD_DZ_224"/>
      <sheetName val="trungchuyen_DZ_224"/>
      <sheetName val="Btchlech_DZ_224"/>
      <sheetName val="Don_gia_trung_chuyen_DZ_224"/>
      <sheetName val="dinh_muc_C_DZ_32854"/>
      <sheetName val="TT_DM_C_DZ_32854"/>
      <sheetName val="GTVC_1M3_BT4"/>
      <sheetName val="T_T_CL_VC4"/>
      <sheetName val="cap_dat_dao4"/>
      <sheetName val="DG_vat_tu4"/>
      <sheetName val="TH__Thi_nghiem4"/>
      <sheetName val="THI_NGHIEM4"/>
      <sheetName val="th_dz&amp;tba4"/>
      <sheetName val="CHITIET_0_4_KV4"/>
      <sheetName val="PHAN_DAY_DAN_CACH_DIEN_DZ_0_4_4"/>
      <sheetName val="_tong_hop_rieng_o_4_KV4"/>
      <sheetName val="tong_hop_chung_0_4_KV4"/>
      <sheetName val="TIEUHAOVT0_4KV4"/>
      <sheetName val="VCDD_DZ_0_4_KV4"/>
      <sheetName val="TRUNG_CHUYEN_DZ_0_44"/>
      <sheetName val="DON_GIA_TRUNG_CHUYEN_DZ_0_44"/>
      <sheetName val="Chenh_lech_0_4_KV4"/>
      <sheetName val="TH_thi_nghiem_0_4_kV4"/>
      <sheetName val="THI_NGHIEM_DZ_0_4_KV4"/>
      <sheetName val="to_bia_0_4_KV4"/>
      <sheetName val="TT_DM_C_32834"/>
      <sheetName val="TT_DM_C_32824"/>
      <sheetName val="TONG_KE_TBA_4"/>
      <sheetName val="chi_tiet_TBA5"/>
      <sheetName val="SL_CAN_THIET5"/>
      <sheetName val="chi_tiet_dz_22kv5"/>
      <sheetName val="PHAN_DAY_DAN_CACH_DIEN_DZ_22_K5"/>
      <sheetName val="Tong_hop_DZ_225"/>
      <sheetName val="tieuhaoVT_DZ_225"/>
      <sheetName val="vc_vat_tu_CHUNG5"/>
      <sheetName val="DG_VC_VT_365"/>
      <sheetName val="VCDD_DZ_225"/>
      <sheetName val="trungchuyen_DZ_225"/>
      <sheetName val="Btchlech_DZ_225"/>
      <sheetName val="Don_gia_trung_chuyen_DZ_225"/>
      <sheetName val="dinh_muc_C_DZ_32855"/>
      <sheetName val="TT_DM_C_DZ_32855"/>
      <sheetName val="GTVC_1M3_BT5"/>
      <sheetName val="T_T_CL_VC5"/>
      <sheetName val="cap_dat_dao5"/>
      <sheetName val="DG_vat_tu5"/>
      <sheetName val="TH__Thi_nghiem5"/>
      <sheetName val="THI_NGHIEM5"/>
      <sheetName val="th_dz&amp;tba5"/>
      <sheetName val="CHITIET_0_4_KV5"/>
      <sheetName val="PHAN_DAY_DAN_CACH_DIEN_DZ_0_4_5"/>
      <sheetName val="_tong_hop_rieng_o_4_KV5"/>
      <sheetName val="tong_hop_chung_0_4_KV5"/>
      <sheetName val="TIEUHAOVT0_4KV5"/>
      <sheetName val="VCDD_DZ_0_4_KV5"/>
      <sheetName val="TRUNG_CHUYEN_DZ_0_45"/>
      <sheetName val="DON_GIA_TRUNG_CHUYEN_DZ_0_45"/>
      <sheetName val="Chenh_lech_0_4_KV5"/>
      <sheetName val="TH_thi_nghiem_0_4_kV5"/>
      <sheetName val="THI_NGHIEM_DZ_0_4_KV5"/>
      <sheetName val="to_bia_0_4_KV5"/>
      <sheetName val="TT_DM_C_32835"/>
      <sheetName val="TT_DM_C_32825"/>
      <sheetName val="TONG_KE_TBA_5"/>
      <sheetName val="chi_tiet_TBA6"/>
      <sheetName val="SL_CAN_THIET6"/>
      <sheetName val="chi_tiet_dz_22kv6"/>
      <sheetName val="PHAN_DAY_DAN_CACH_DIEN_DZ_22_K6"/>
      <sheetName val="Tong_hop_DZ_226"/>
      <sheetName val="tieuhaoVT_DZ_226"/>
      <sheetName val="vc_vat_tu_CHUNG6"/>
      <sheetName val="DG_VC_VT_366"/>
      <sheetName val="VCDD_DZ_226"/>
      <sheetName val="trungchuyen_DZ_226"/>
      <sheetName val="Btchlech_DZ_226"/>
      <sheetName val="Don_gia_trung_chuyen_DZ_226"/>
      <sheetName val="dinh_muc_C_DZ_32856"/>
      <sheetName val="TT_DM_C_DZ_32856"/>
      <sheetName val="GTVC_1M3_BT6"/>
      <sheetName val="T_T_CL_VC6"/>
      <sheetName val="cap_dat_dao6"/>
      <sheetName val="DG_vat_tu6"/>
      <sheetName val="TH__Thi_nghiem6"/>
      <sheetName val="THI_NGHIEM6"/>
      <sheetName val="th_dz&amp;tba6"/>
      <sheetName val="CHITIET_0_4_KV6"/>
      <sheetName val="PHAN_DAY_DAN_CACH_DIEN_DZ_0_4_6"/>
      <sheetName val="_tong_hop_rieng_o_4_KV6"/>
      <sheetName val="tong_hop_chung_0_4_KV6"/>
      <sheetName val="TIEUHAOVT0_4KV6"/>
      <sheetName val="VCDD_DZ_0_4_KV6"/>
      <sheetName val="TRUNG_CHUYEN_DZ_0_46"/>
      <sheetName val="DON_GIA_TRUNG_CHUYEN_DZ_0_46"/>
      <sheetName val="Chenh_lech_0_4_KV6"/>
      <sheetName val="TH_thi_nghiem_0_4_kV6"/>
      <sheetName val="THI_NGHIEM_DZ_0_4_KV6"/>
      <sheetName val="to_bia_0_4_KV6"/>
      <sheetName val="TT_DM_C_32836"/>
      <sheetName val="TT_DM_C_32826"/>
      <sheetName val="TONG_KE_TBA_6"/>
      <sheetName val="chi_tiet_TBA7"/>
      <sheetName val="SL_CAN_THIET7"/>
      <sheetName val="chi_tiet_dz_22kv7"/>
      <sheetName val="PHAN_DAY_DAN_CACH_DIEN_DZ_22_K7"/>
      <sheetName val="Tong_hop_DZ_227"/>
      <sheetName val="tieuhaoVT_DZ_227"/>
      <sheetName val="vc_vat_tu_CHUNG7"/>
      <sheetName val="DG_VC_VT_367"/>
      <sheetName val="VCDD_DZ_227"/>
      <sheetName val="trungchuyen_DZ_227"/>
      <sheetName val="Btchlech_DZ_227"/>
      <sheetName val="Don_gia_trung_chuyen_DZ_227"/>
      <sheetName val="dinh_muc_C_DZ_32857"/>
      <sheetName val="TT_DM_C_DZ_32857"/>
      <sheetName val="GTVC_1M3_BT7"/>
      <sheetName val="T_T_CL_VC7"/>
      <sheetName val="cap_dat_dao7"/>
      <sheetName val="DG_vat_tu7"/>
      <sheetName val="TH__Thi_nghiem7"/>
      <sheetName val="THI_NGHIEM7"/>
      <sheetName val="th_dz&amp;tba7"/>
      <sheetName val="CHITIET_0_4_KV7"/>
      <sheetName val="PHAN_DAY_DAN_CACH_DIEN_DZ_0_4_7"/>
      <sheetName val="_tong_hop_rieng_o_4_KV7"/>
      <sheetName val="tong_hop_chung_0_4_KV7"/>
      <sheetName val="TIEUHAOVT0_4KV7"/>
      <sheetName val="VCDD_DZ_0_4_KV7"/>
      <sheetName val="TRUNG_CHUYEN_DZ_0_47"/>
      <sheetName val="DON_GIA_TRUNG_CHUYEN_DZ_0_47"/>
      <sheetName val="Chenh_lech_0_4_KV7"/>
      <sheetName val="TH_thi_nghiem_0_4_kV7"/>
      <sheetName val="THI_NGHIEM_DZ_0_4_KV7"/>
      <sheetName val="to_bia_0_4_KV7"/>
      <sheetName val="TT_DM_C_32837"/>
      <sheetName val="TT_DM_C_32827"/>
      <sheetName val="TONG_KE_TBA_7"/>
      <sheetName val="chi_tiet_TBA8"/>
      <sheetName val="SL_CAN_THIET8"/>
      <sheetName val="chi_tiet_dz_22kv8"/>
      <sheetName val="PHAN_DAY_DAN_CACH_DIEN_DZ_22_K8"/>
      <sheetName val="Tong_hop_DZ_228"/>
      <sheetName val="tieuhaoVT_DZ_228"/>
      <sheetName val="vc_vat_tu_CHUNG8"/>
      <sheetName val="DG_VC_VT_368"/>
      <sheetName val="VCDD_DZ_228"/>
      <sheetName val="trungchuyen_DZ_228"/>
      <sheetName val="Btchlech_DZ_228"/>
      <sheetName val="Don_gia_trung_chuyen_DZ_228"/>
      <sheetName val="dinh_muc_C_DZ_32858"/>
      <sheetName val="TT_DM_C_DZ_32858"/>
      <sheetName val="GTVC_1M3_BT8"/>
      <sheetName val="T_T_CL_VC8"/>
      <sheetName val="cap_dat_dao8"/>
      <sheetName val="DG_vat_tu8"/>
      <sheetName val="TH__Thi_nghiem8"/>
      <sheetName val="THI_NGHIEM8"/>
      <sheetName val="th_dz&amp;tba8"/>
      <sheetName val="CHITIET_0_4_KV8"/>
      <sheetName val="PHAN_DAY_DAN_CACH_DIEN_DZ_0_4_8"/>
      <sheetName val="_tong_hop_rieng_o_4_KV8"/>
      <sheetName val="tong_hop_chung_0_4_KV8"/>
      <sheetName val="TIEUHAOVT0_4KV8"/>
      <sheetName val="VCDD_DZ_0_4_KV8"/>
      <sheetName val="TRUNG_CHUYEN_DZ_0_48"/>
      <sheetName val="DON_GIA_TRUNG_CHUYEN_DZ_0_48"/>
      <sheetName val="Chenh_lech_0_4_KV8"/>
      <sheetName val="TH_thi_nghiem_0_4_kV8"/>
      <sheetName val="THI_NGHIEM_DZ_0_4_KV8"/>
      <sheetName val="to_bia_0_4_KV8"/>
      <sheetName val="TT_DM_C_32838"/>
      <sheetName val="TT_DM_C_32828"/>
      <sheetName val="TONG_KE_TBA_8"/>
      <sheetName val="[Dt22kvd.xls]PHAN___Y_DAN_CAC_3"/>
      <sheetName val="[Dt22kvd.xls][Dt22kvd.xls]VCD_3"/>
      <sheetName val="[Dt22kvd.xls]PHAN___Y_DAN_CAC_2"/>
      <sheetName val="[Dt22kvd.xls][Dt22kvd.xls]VCD_2"/>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SO"/>
      <sheetName val="KP_THAU "/>
      <sheetName val="PTDG"/>
      <sheetName val="GIA"/>
      <sheetName val="THOP VL-NC-M"/>
      <sheetName val="GIA VL"/>
      <sheetName val="Sheet1"/>
      <sheetName val="Tong 31W"/>
      <sheetName val="Precios unitarios AX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Quantity"/>
      <sheetName val="KP_List"/>
      <sheetName val="PU_ITALY "/>
      <sheetName val="Prices"/>
      <sheetName val="Module1"/>
      <sheetName val="Module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DZ6kv (gd1) "/>
      <sheetName val="CTDZ 0.4+cto (GD1)"/>
      <sheetName val="CTTBA (gd1)"/>
    </sheetNames>
    <sheetDataSet>
      <sheetData sheetId="0" refreshError="1"/>
      <sheetData sheetId="1" refreshError="1"/>
      <sheetData sheetId="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KP nang cap PM"/>
      <sheetName val="Chi phí đào tạo tại HP &amp; NA"/>
      <sheetName val="Chi phí đào tạo tại ĐN"/>
      <sheetName val="Chi phí đào tạo tại TP. HCM"/>
      <sheetName val="chitimc"/>
      <sheetName val="dongia (2)"/>
      <sheetName val="gtrinh"/>
      <sheetName val="thpdmoi  (2)"/>
      <sheetName val="phuluc1"/>
      <sheetName val="lam-moi"/>
      <sheetName val="giathanh1"/>
      <sheetName val="dongia"/>
      <sheetName val="tongke-ht"/>
      <sheetName val="thao-go"/>
      <sheetName val="t-h ha the"/>
      <sheetName val="chitiet vl-nc-tt -1p"/>
      <sheetName val="tong hop vl-nc tt"/>
      <sheetName val="th xl"/>
      <sheetName val="vc"/>
      <sheetName val="chitiet"/>
      <sheetName val="chitiet vl-nc-tt-3p"/>
      <sheetName val="tdtkp1"/>
      <sheetName val="kpvc-bd "/>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eu"/>
    </sheetNames>
    <sheetDataSet>
      <sheetData sheetId="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S6"/>
      <sheetName val="Sheet1"/>
    </sheetNames>
    <sheetDataSet>
      <sheetData sheetId="0" refreshError="1"/>
      <sheetData sheetId="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 AM DT"/>
      <sheetName val="C,PHI"/>
      <sheetName val="catnen"/>
      <sheetName val="Sheet1"/>
      <sheetName val="Sheet2"/>
      <sheetName val="Sheet3"/>
      <sheetName val="XL4Poppy"/>
      <sheetName val="CAODO"/>
      <sheetName val="MD-HG"/>
      <sheetName val="RANH SDOC"/>
      <sheetName val="Dskh diem le-F5 vnm"/>
      <sheetName val="DSKH DIEM LE NPP"/>
      <sheetName val="DANH SACH"/>
      <sheetName val="00000000"/>
      <sheetName val="10000000"/>
      <sheetName val="TAM QUANG"/>
      <sheetName val="T1-2006"/>
      <sheetName val="T2-06"/>
      <sheetName val="T3-06"/>
      <sheetName val="T4,06"/>
      <sheetName val="T5-2006"/>
      <sheetName val="T6-2006"/>
      <sheetName val="T7-2006"/>
      <sheetName val="tra-vat-lieu"/>
      <sheetName val="gVL"/>
      <sheetName val="Doi chieu I-2006"/>
      <sheetName val="Thu I"/>
      <sheetName val="7_BCT"/>
      <sheetName val="6-BCT (3)"/>
      <sheetName val="B CAO 3-06"/>
      <sheetName val="DIENTHOAI"/>
      <sheetName val="Luy ke I"/>
      <sheetName val="Baocaothu"/>
      <sheetName val="B CAO THANG"/>
      <sheetName val="S03-BH"/>
      <sheetName val="Bang gia tong hop"/>
      <sheetName val="MTL$-INTER"/>
      <sheetName val="tuong"/>
      <sheetName val="SPL4"/>
      <sheetName val="Sheat1"/>
      <sheetName val="GiaVL"/>
      <sheetName val="CTCLCH~1"/>
      <sheetName val="Tong_ke"/>
      <sheetName val="IN"/>
      <sheetName val="PBCPVC"/>
      <sheetName val="BANG LUONG "/>
      <sheetName val="BÁO CÁO KHO"/>
      <sheetName val="NHAP KHO"/>
      <sheetName val="DOANH THU"/>
      <sheetName val="242"/>
      <sheetName val="NKCHUNG"/>
      <sheetName val="THCN"/>
      <sheetName val="SOCAI"/>
      <sheetName val="THCN_TK"/>
      <sheetName val="CTCN_KH"/>
      <sheetName val="CDPS"/>
      <sheetName val="CDKT"/>
      <sheetName val="KQKD I"/>
      <sheetName val="KQKD II"/>
      <sheetName val="QT TNDN moi"/>
      <sheetName val="PL03"/>
      <sheetName val="QT TNDN"/>
      <sheetName val="KHTSCD"/>
      <sheetName val="MA"/>
      <sheetName val="XL4Test5"/>
      <sheetName val="TONG KE DZ 0.4 KV"/>
      <sheetName val="C,ÐHI"/>
      <sheetName val="RÁNH SDOC"/>
      <sheetName val="Tinh toan"/>
      <sheetName val="So lieu"/>
      <sheetName val="DSKH DIEM²"/>
      <sheetName val="PTVT (MAU)"/>
      <sheetName val="Gia vat tu"/>
      <sheetName val="Bang 2B"/>
      <sheetName val="ptdg-duong"/>
      <sheetName val="SLN"/>
      <sheetName val="TINHDAODAP"/>
      <sheetName val="TIENLUONG"/>
      <sheetName val="KL"/>
      <sheetName val="SOLIEU"/>
      <sheetName val="BO"/>
      <sheetName val="DSKH DIEM_x0006_"/>
      <sheetName val="She%t3"/>
      <sheetName val="Tru So Lam Viec"/>
      <sheetName val="DO_AM_DT"/>
      <sheetName val="RANH_SDOC"/>
      <sheetName val="DANH_SACH"/>
      <sheetName val="TAM_QUANG"/>
      <sheetName val="Dskh_diem_le-F5_vnm"/>
      <sheetName val="DSKH_DIEM_LE_NPP"/>
      <sheetName val="Doi_chieu_I-2006"/>
      <sheetName val="Thu_I"/>
      <sheetName val="6-BCT_(3)"/>
      <sheetName val="B_CAO_3-06"/>
      <sheetName val="Luy_ke_I"/>
      <sheetName val="B_CAO_THANG"/>
      <sheetName val="Bang_gia_tong_hop"/>
      <sheetName val="BANG_LUONG_"/>
      <sheetName val="BÁO_CÁO_KHO"/>
      <sheetName val="NHAP_KHO"/>
      <sheetName val="DOANH_THU"/>
      <sheetName val="KQKD_I"/>
      <sheetName val="KQKD_II"/>
      <sheetName val="QT_TNDN_moi"/>
      <sheetName val="QT_TNDN"/>
      <sheetName val="Tinh_toan"/>
      <sheetName val="So_lieu"/>
      <sheetName val="TONG_KE_DZ_0_4_KV"/>
      <sheetName val="RÁNH_SDOC"/>
      <sheetName val="DSKH_DIEM²NPP"/>
      <sheetName val="Bang_2B"/>
      <sheetName val="PTVT_(MAU)"/>
      <sheetName val="Gia_vat_tu"/>
      <sheetName val="May"/>
      <sheetName val="Vat lieu"/>
      <sheetName val="Ts"/>
      <sheetName val="CMA_Samplings KTra TSHH ta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vt_nc_may"/>
    </sheetNames>
    <sheetDataSet>
      <sheetData sheetId="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ĐFull_Infrastructute"/>
      <sheetName val="GĐFull_License"/>
      <sheetName val="CSDL QG"/>
      <sheetName val="GĐFull_Tonghop"/>
      <sheetName val="GĐ1_Infrastructute"/>
      <sheetName val="GĐ1_License"/>
      <sheetName val="GĐ1_Tonghop"/>
      <sheetName val="Tong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DT"/>
      <sheetName val="GOI7"/>
      <sheetName val="CPVUA"/>
      <sheetName val="NC&amp;M"/>
      <sheetName val="DGcau"/>
      <sheetName val="BGVL"/>
      <sheetName val="00000000"/>
      <sheetName val="XXXXXXXX"/>
      <sheetName val="XXXXXXX0"/>
      <sheetName val="1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VTu"/>
    </sheetNames>
    <sheetDataSet>
      <sheetData sheetId="0"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T"/>
      <sheetName val="5.1.Kenh truyen"/>
      <sheetName val="5.1.1.KTruyen_SL"/>
      <sheetName val="5.1.2.KTruyen_Dphuong"/>
      <sheetName val="TSo internet"/>
      <sheetName val="TSo loai kenh"/>
      <sheetName val="TS1.HC"/>
      <sheetName val="TS2.Tbi dphuong"/>
      <sheetName val="TS3.Phan ky"/>
      <sheetName val="1.TB"/>
      <sheetName val="1.5.1. DT TT"/>
      <sheetName val="1.3.2.DT PMNB"/>
      <sheetName val="1.3.2.1.DT TW"/>
      <sheetName val="1.3.2.2. DT H,T"/>
      <sheetName val="1.3.2.3. DT X"/>
      <sheetName val="1.3.2.4. DT QT"/>
      <sheetName val="1.3.2.5. DT KT"/>
      <sheetName val="TSo DT PMNB"/>
      <sheetName val="1.1.3.Tbi dphuong"/>
      <sheetName val="1.1.4.TBi bsung"/>
      <sheetName val="1.3.1.DTao Qtri"/>
      <sheetName val="Sheet11"/>
      <sheetName val="MucluongH"/>
      <sheetName val="Sheet4"/>
      <sheetName val="T"/>
      <sheetName val="H"/>
      <sheetName val="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Đầu vào"/>
      <sheetName val="Nguyên giá"/>
      <sheetName val="Đơn giá máy"/>
      <sheetName val="Nhân công"/>
    </sheetNames>
    <sheetDataSet>
      <sheetData sheetId="0"/>
      <sheetData sheetId="1" refreshError="1"/>
      <sheetData sheetId="2"/>
      <sheetData sheetId="3"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chi phi"/>
      <sheetName val="Tong hop thiet bi"/>
      <sheetName val="2 May chu-thiet bi"/>
      <sheetName val="3. PM Ung dung"/>
      <sheetName val="3.1. YCCN"/>
      <sheetName val="3.2 UCase"/>
      <sheetName val="3.3 Actor"/>
      <sheetName val="3.4. Diem"/>
      <sheetName val="3.5 Phuc tap"/>
      <sheetName val="3.6 MT"/>
      <sheetName val="3.7PM"/>
      <sheetName val="3.8 GTPM"/>
      <sheetName val="4.Phan mem bản quyền"/>
      <sheetName val="5.Daotao"/>
      <sheetName val="6.TH LD"/>
      <sheetName val="6.1 DTHM"/>
      <sheetName val="6.2 HPVT"/>
      <sheetName val="7 Chiphikhac"/>
      <sheetName val="8. Chi khao sat"/>
      <sheetName val="gia vt_nc_m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Design"/>
    </sheetNames>
    <sheetDataSet>
      <sheetData sheetId="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s>
    <sheetDataSet>
      <sheetData sheetId="0"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 Kinh phi"/>
      <sheetName val="Bang khoi luong"/>
      <sheetName val="Bang phan tich"/>
      <sheetName val="TH vat tu"/>
      <sheetName val="Bang tinh gia VL"/>
      <sheetName val="TH thiet bi"/>
      <sheetName val="TH may TC"/>
      <sheetName val="TH Nhan cong"/>
      <sheetName val="DM Chi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2"/>
      <sheetName val="PA3"/>
    </sheetNames>
    <sheetDataSet>
      <sheetData sheetId="0" refreshError="1"/>
      <sheetData sheetId="1"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_NC_TT1p"/>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Eng"/>
    </sheetNames>
    <sheetDataSet>
      <sheetData sheetId="0" refreshError="1"/>
      <sheetData sheetId="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 so"/>
    </sheetNames>
    <sheetDataSet>
      <sheetData sheetId="0"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mpty Slot"/>
      <sheetName val="Nov19 Plan"/>
      <sheetName val="Submit Plan"/>
      <sheetName val="Sheet3"/>
      <sheetName val="Nov19 Result"/>
      <sheetName val="Submit Result"/>
      <sheetName val="Submit Figure"/>
      <sheetName val="Submit Report"/>
      <sheetName val="Submit Shared Data"/>
      <sheetName val="NewPlan"/>
      <sheetName val="RevResult"/>
      <sheetName val="HUB-BRAS"/>
      <sheetName val="Summary"/>
      <sheetName val="Transport"/>
      <sheetName val="Fig.Option2"/>
      <sheetName val="Fig.Option1"/>
      <sheetName val="RevFigure"/>
      <sheetName val="Bao Cao Nov14 a.m"/>
      <sheetName val="Sheet2"/>
      <sheetName val="Bao cao Nov15 a.m"/>
      <sheetName val="Sheet1"/>
      <sheetName val="he 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ngtinChung-1"/>
      <sheetName val="HienTrangDC-2"/>
      <sheetName val="HSUngDung-3"/>
      <sheetName val="DSMayChuUngDung-4"/>
      <sheetName val="KHChuyendoiUD-5"/>
      <sheetName val="DVHaTang-6"/>
      <sheetName val="DSMaychuHaTang-7"/>
      <sheetName val="LuuTruHienTai-8"/>
      <sheetName val="SaoLuuHienNay-9"/>
      <sheetName val="yeucauluutru1-3-10"/>
      <sheetName val="nw-11"/>
      <sheetName val="list"/>
      <sheetName val="KP nang cap 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en trang DC"/>
      <sheetName val="App Profile"/>
      <sheetName val="apps_architecture"/>
      <sheetName val="apps-server"/>
      <sheetName val="KH Chuyển đổi ƯD"/>
      <sheetName val="Luu Tru"/>
      <sheetName val="Sao lưu"/>
      <sheetName val="list"/>
      <sheetName val="Taxonomy"/>
      <sheetName val="fireall-P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nLuong"/>
      <sheetName val="General"/>
    </sheetNames>
    <sheetDataSet>
      <sheetData sheetId="0" refreshError="1"/>
      <sheetData sheetId="1"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hn"/>
      <sheetName val="TienLuong"/>
    </sheetNames>
    <sheetDataSet>
      <sheetData sheetId="0" refreshError="1"/>
      <sheetData sheetId="1"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_THO"/>
      <sheetName val="dghn"/>
    </sheetNames>
    <sheetDataSet>
      <sheetData sheetId="0" refreshError="1"/>
      <sheetData sheetId="1"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y Le BTN"/>
      <sheetName val="Du Toan"/>
      <sheetName val="DGCT"/>
      <sheetName val="Gia VL"/>
      <sheetName val="Sheet3"/>
      <sheetName val="Gia BTN"/>
      <sheetName val="Chi Tiet"/>
      <sheetName val="FMX2S"/>
      <sheetName val="NT"/>
      <sheetName val="Rack"/>
      <sheetName val="SNUS"/>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vt_dg"/>
      <sheetName val="ptvt"/>
    </sheetNames>
    <sheetDataSet>
      <sheetData sheetId="0" refreshError="1"/>
      <sheetData sheetId="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
      <sheetName val="ptvt_dg"/>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thanh1m3BT"/>
    </sheetNames>
    <sheetDataSet>
      <sheetData sheetId="0"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vt"/>
      <sheetName val="KL_THO"/>
    </sheetNames>
    <sheetDataSet>
      <sheetData sheetId="0" refreshError="1"/>
      <sheetData sheetId="1"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DZ"/>
      <sheetName val="VuaBT"/>
      <sheetName val="Gia Du Thau "/>
    </sheetNames>
    <sheetDataSet>
      <sheetData sheetId="0" refreshError="1"/>
      <sheetData sheetId="1" refreshError="1"/>
      <sheetData sheetId="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 C"/>
      <sheetName val="ChiTietDZ"/>
      <sheetName val="VuaBT"/>
    </sheetNames>
    <sheetDataSet>
      <sheetData sheetId="0" refreshError="1"/>
      <sheetData sheetId="1" refreshError="1"/>
      <sheetData sheetId="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67"/>
      <sheetName val="T.GIANG"/>
      <sheetName val="XL4Poppy"/>
      <sheetName val="TTDZ22"/>
      <sheetName val="THCT"/>
      <sheetName val="THDZ0,4"/>
      <sheetName val="TH DZ35"/>
      <sheetName val="THTr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heetName val="Total_BTC"/>
      <sheetName val="KBNN"/>
      <sheetName val="Specs"/>
      <sheetName val="KBNN_vm"/>
      <sheetName val="DSMayChuUngDung-4"/>
      <sheetName val="oracle_lc"/>
      <sheetName val="Exadata FullR"/>
      <sheetName val="Exadata HlfR"/>
      <sheetName val="Exadata QrtR"/>
      <sheetName val="Đào tạo Exadata"/>
      <sheetName val="HP"/>
      <sheetName val="license"/>
      <sheetName val="operation-"/>
      <sheetName val="Taxonom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Price Summary SAG"/>
      <sheetName val="Price Summary TELEQ"/>
      <sheetName val="Price Summary SAG &amp; TELEQ"/>
      <sheetName val="LOM"/>
      <sheetName val="Linkage Quo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kage Quote"/>
    </sheetNames>
    <sheetDataSet>
      <sheetData sheetId="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
      <sheetName val="solieu"/>
    </sheetNames>
    <sheetDataSet>
      <sheetData sheetId="0" refreshError="1"/>
      <sheetData sheetId="1"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g bia"/>
      <sheetName val="Bang ghi nhan thay doi"/>
      <sheetName val="Tong hop"/>
      <sheetName val="BM_No luc code"/>
      <sheetName val="BM_No luc kiem thu chuc nang"/>
      <sheetName val="BM_No luc KT chuc nang ERP"/>
      <sheetName val="BM_Kiem thu hieu nang"/>
      <sheetName val="HDKTHN"/>
      <sheetName val="Draff1"/>
      <sheetName val="Tham chiếu list"/>
      <sheetName val="Tham chiếu lis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ff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DT"/>
      <sheetName val="GOI7"/>
      <sheetName val="CPVUA"/>
      <sheetName val="NC&amp;M"/>
      <sheetName val="DGcau"/>
      <sheetName val="BGVL"/>
      <sheetName val="Sheet1"/>
      <sheetName val="00000000"/>
      <sheetName val="XXXXXXXX"/>
      <sheetName val="XXXXXXX0"/>
      <sheetName val="XL4Poppy"/>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
    </sheetNames>
    <sheetDataSet>
      <sheetData sheetId="0"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 mai_HC"/>
      <sheetName val="btraR_f"/>
    </sheetNames>
    <sheetDataSet>
      <sheetData sheetId="0" refreshError="1"/>
      <sheetData sheetId="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ột Cửa Điện Tử"/>
      <sheetName val="Cate"/>
    </sheetNames>
    <sheetDataSet>
      <sheetData sheetId="0" refreshError="1"/>
      <sheetData sheetId="1"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s>
    <sheetDataSet>
      <sheetData sheetId="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750 SR 7 E1 (1)"/>
      <sheetName val="7750 SR 7 E2 (2)"/>
      <sheetName val="7750 SR 7 E3 (3)"/>
      <sheetName val="7450 ESS 7 Ev1 (1)"/>
      <sheetName val="7750 SR 7 Matrix"/>
      <sheetName val="7450 ESS 7 Matrix"/>
      <sheetName val="CURRENCY"/>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470 MSP Hanoi (1)"/>
      <sheetName val="7470 MSP HCMC (2)"/>
      <sheetName val="5620 NM NMS (3)"/>
      <sheetName val="7470 MSP Matrix"/>
      <sheetName val="5620 NM Matrix"/>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470 MSP Danang (1)"/>
      <sheetName val="5620 NM NMS (2)"/>
      <sheetName val="7470 MSP Matrix"/>
      <sheetName val="5620 NM Matrix"/>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NGUAGE"/>
      <sheetName val="PART_DISCOUNT"/>
      <sheetName val="Summary"/>
      <sheetName val="Service - Internal"/>
      <sheetName val="R &amp;R(H+4) "/>
      <sheetName val="Offical Quotation Template"/>
      <sheetName val="CURRENCY"/>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Sheet2"/>
      <sheetName val="Quantity"/>
      <sheetName val="6823 PS 1700"/>
      <sheetName val="PU_ITALY "/>
      <sheetName val="Module1"/>
      <sheetName val="Module2"/>
      <sheetName val="KP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670 RSP PS (1)"/>
      <sheetName val="7670 RSP Matrix"/>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em"/>
      <sheetName val="PART_DISCOUNT"/>
    </sheetNames>
    <sheetDataSet>
      <sheetData sheetId="0" refreshError="1"/>
      <sheetData sheetId="1"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_PANEL"/>
      <sheetName val="Parem"/>
    </sheetNames>
    <sheetDataSet>
      <sheetData sheetId="0" refreshError="1"/>
      <sheetData sheetId="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Ước tính số cán bộ (2)"/>
      <sheetName val="Số cán bộ KS thực tế"/>
      <sheetName val="Ước tính số cán bộ"/>
      <sheetName val="Số cán bộ 2013"/>
      <sheetName val="Đào tạo"/>
      <sheetName val="Dữ liệu khảo sát"/>
      <sheetName val="Sizing lưu trữ "/>
      <sheetName val="DS bảng + trường"/>
      <sheetName val="Sizing dự án"/>
      <sheetName val="DL mẫu chuyển đổi"/>
      <sheetName val="Sizing trao đổi TT nghiệp vụ"/>
      <sheetName val="Chuyển đổi dữ liệu"/>
      <sheetName val="Tác nhâ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s>
    <sheetDataSet>
      <sheetData sheetId="0"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heetName val="Net_162_NVC"/>
      <sheetName val="Net_Sec_full"/>
      <sheetName val="F5"/>
      <sheetName val="Oracle License Unix"/>
      <sheetName val="Oracle License x86"/>
      <sheetName val="License"/>
      <sheetName val="BOM x86"/>
      <sheetName val="Thue DC"/>
      <sheetName val="TCHQ_vm"/>
      <sheetName val="Thống kê tủ rack"/>
      <sheetName val="Dich vu xay dung quy trinh DPTH"/>
      <sheetName val="Dich vu trien kha HT &amp; U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
      <sheetName val="DI-ESTI"/>
      <sheetName val="Pricelist"/>
    </sheetNames>
    <sheetDataSet>
      <sheetData sheetId="0" refreshError="1"/>
      <sheetData sheetId="1" refreshError="1"/>
      <sheetData sheetId="2"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nluong"/>
      <sheetName val="CTdongia"/>
      <sheetName val="sat"/>
      <sheetName val="ptvt"/>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CTNTTH"/>
      <sheetName val="ptdgD"/>
      <sheetName val="XL4Poppy"/>
      <sheetName val="rebar"/>
      <sheetName val="Tongke"/>
      <sheetName val="LAM NHA"/>
      <sheetName val="LoaiDay"/>
      <sheetName val="DG "/>
      <sheetName val="1111"/>
      <sheetName val="CT35"/>
      <sheetName val="Bang chiet tinh TBA"/>
      <sheetName val="dtxl"/>
      <sheetName val="chitiet"/>
      <sheetName val="IBASE"/>
      <sheetName val="gVL"/>
      <sheetName val="OFFGRID"/>
      <sheetName val="tra-vat-lieu"/>
      <sheetName val="DATA"/>
      <sheetName val="Tien Luong"/>
      <sheetName val="MTO REV.2(ARMOR)"/>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quotation_Ningbo"/>
      <sheetName val="RecoveredExternalLink209"/>
    </sheetNames>
    <definedNames>
      <definedName name="K_1"/>
    </definedNames>
    <sheetDataSet>
      <sheetData sheetId="0" refreshError="1"/>
      <sheetData sheetId="1" refreshError="1"/>
      <sheetData sheetId="2"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sheetName val="Quotation"/>
      <sheetName val="PR"/>
      <sheetName val="Incoming"/>
      <sheetName val="Movement"/>
      <sheetName val="Picking Slip"/>
      <sheetName val="Chart1"/>
      <sheetName val="specification-T1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nhToan"/>
    </sheetNames>
    <sheetDataSet>
      <sheetData sheetId="0"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_vat_lieu"/>
      <sheetName val="BSC Design"/>
    </sheetNames>
    <sheetDataSet>
      <sheetData sheetId="0" refreshError="1"/>
      <sheetData sheetId="1"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cost"/>
      <sheetName val="sys-mon"/>
      <sheetName val="System"/>
      <sheetName val="SW-License"/>
      <sheetName val="nw-sec"/>
      <sheetName val="sizing-input"/>
      <sheetName val="code_price"/>
      <sheetName val="backup"/>
      <sheetName val="PC Laptop"/>
      <sheetName val="bk-hp"/>
      <sheetName val="bk-EMC"/>
      <sheetName val="portal-btc"/>
      <sheetName val="portal-dttc-kb"/>
      <sheetName val="btc_vm"/>
      <sheetName val="KBNN_vm"/>
      <sheetName val="Shared-store"/>
      <sheetName val="gdt-storate at HCM"/>
      <sheetName val="DTNN_vm"/>
      <sheetName val="TCHQ_vm"/>
      <sheetName val="tct_vm"/>
      <sheetName val="ubcknn_vm"/>
      <sheetName val="SGDCKHN_VM"/>
      <sheetName val="VSD_vm"/>
      <sheetName val="cloud-storage"/>
      <sheetName val="nguyen tac tinh"/>
      <sheetName val="lo trinh"/>
      <sheetName val="App_total"/>
      <sheetName val="license"/>
      <sheetName val="hp-blade-drc2"/>
      <sheetName val="power-BK"/>
      <sheetName val="LB-DC"/>
      <sheetName val="LB-DR"/>
      <sheetName val="LB"/>
      <sheetName val="bk-Spec"/>
      <sheetName val="system - spec"/>
      <sheetName val="smart_cloud"/>
      <sheetName val="smart_cloud (2)"/>
      <sheetName val="cloud-2"/>
      <sheetName val="Specs"/>
      <sheetName val="Rack"/>
      <sheetName val="cabling"/>
      <sheetName val="Oracle Sparc T"/>
      <sheetName val="hp-unix 1"/>
      <sheetName val="HP UX 2"/>
      <sheetName val="new storage"/>
      <sheetName val="HP-SAN (option2)"/>
      <sheetName val="hp-SAN(optipn1)"/>
      <sheetName val="vdi-specs"/>
      <sheetName val="vdi-store"/>
      <sheetName val="hp_blade-cloud"/>
      <sheetName val="HP-IA"/>
      <sheetName val="BK_spe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7770 OBX ATT MPLS OC3 (1)"/>
      <sheetName val="7770 OBX ATT MPLS OC12 (2)"/>
      <sheetName val="7770 OBX ATT MPLS OC48 (3)"/>
      <sheetName val="7770 OBX ATT MPLS OC192 (4)"/>
      <sheetName val="7770 OBX ATT MPLS GigE (5)"/>
      <sheetName val="7770 OBX Matrix"/>
      <sheetName val="CATEGORY_DISCOUNT"/>
      <sheetName val="BSC Design"/>
      <sheetName val="tra_vat_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 xuat ket cau"/>
      <sheetName val="7770 OBX Matrix"/>
    </sheetNames>
    <sheetDataSet>
      <sheetData sheetId="0" refreshError="1"/>
      <sheetData sheetId="1"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ESTI_"/>
      <sheetName val="DI_ESTI"/>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TT -1p"/>
      <sheetName val="CHITIET VL-NC-TT-3p"/>
      <sheetName val="TDTKP1"/>
      <sheetName val="KPVC-BD "/>
      <sheetName val="CHITIET VL-NC-TT1p"/>
      <sheetName val="TONGKE3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TT1p"/>
      <sheetName val="Tai khoan"/>
    </sheetNames>
    <sheetDataSet>
      <sheetData sheetId="0" refreshError="1"/>
      <sheetData sheetId="1"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C (2)"/>
      <sheetName val="Giấy cấp phép_2"/>
      <sheetName val="Sheet14"/>
      <sheetName val="Sheet15"/>
      <sheetName val="Sheet16"/>
      <sheetName val="Sheet18"/>
      <sheetName val="Sheet17"/>
      <sheetName val="Sheet19"/>
      <sheetName val="Sheet20"/>
      <sheetName val="Sheet12"/>
      <sheetName val="Usecase"/>
      <sheetName val="Bộ hồ sơ xin cấp phép"/>
      <sheetName val="Đơn xin cấp phép"/>
      <sheetName val="Giấy cấp phép"/>
      <sheetName val="Giấp phép"/>
      <sheetName val="Sheet1"/>
      <sheetName val="Sheet11"/>
      <sheetName val="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Đầu vào"/>
      <sheetName val="1. Tiên lượng"/>
      <sheetName val="Giá TB"/>
      <sheetName val="Bù giá CM"/>
      <sheetName val="Cước CG"/>
      <sheetName val="Cước TC"/>
      <sheetName val="Cước ĐT"/>
      <sheetName val="Phân tích VT"/>
      <sheetName val="Vật liệu"/>
      <sheetName val="Nhân công"/>
      <sheetName val="Máy TC"/>
      <sheetName val="Chiết tính"/>
      <sheetName val="ĐG Công trình"/>
      <sheetName val="2. Tổng hợp KPHM"/>
      <sheetName val="3. THCPXD"/>
      <sheetName val="THCPTB"/>
      <sheetName val="THKP1751"/>
      <sheetName val="CV1751"/>
      <sheetName val="THKP957"/>
      <sheetName val="TH Thép"/>
      <sheetName val="CFDP"/>
      <sheetName val="QD957"/>
      <sheetName val="Bìa"/>
      <sheetName val="Tính giá NC"/>
      <sheetName val="Tính giá M"/>
      <sheetName val="SL cước"/>
      <sheetName val="Config"/>
      <sheetName val="Bang THMTC"/>
      <sheetName val="Print"/>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ice updates"/>
      <sheetName val="LANGUAGE"/>
      <sheetName val="PART_DISCOUNT"/>
      <sheetName val="3600 India (1)"/>
      <sheetName val="3600 Indonesia (2)"/>
      <sheetName val="3600 Malaysia (3)"/>
      <sheetName val="3600 Philippines (4)"/>
      <sheetName val="3600 Singapore (5)"/>
      <sheetName val="3600 Thailand (6)"/>
      <sheetName val="3600 Matrix"/>
      <sheetName val="CATEGORY_DISCOUNT"/>
      <sheetName val="TinhT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_of_Material"/>
      <sheetName val="DGCT"/>
      <sheetName val="Gia VL"/>
    </sheetNames>
    <sheetDataSet>
      <sheetData sheetId="0" refreshError="1"/>
      <sheetData sheetId="1" refreshError="1"/>
      <sheetData sheetId="2"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hop TMĐT"/>
      <sheetName val="THCPTB"/>
      <sheetName val="Dinhmuc993"/>
      <sheetName val="ThietBi"/>
      <sheetName val="Chi tiết lắp đặt"/>
      <sheetName val="Phân tích vật tư"/>
      <sheetName val="ChiPhi_trienkhai"/>
      <sheetName val="Chuyển đổi dữ liệu"/>
      <sheetName val="Du toan TVKS"/>
      <sheetName val="Nhancong"/>
      <sheetName val="Banggi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vat tu"/>
      <sheetName val="4"/>
    </sheetNames>
    <sheetDataSet>
      <sheetData sheetId="0" refreshError="1"/>
      <sheetData sheetId="1"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Cong-Day-Su"/>
      <sheetName val="Gia vat tu"/>
    </sheetNames>
    <sheetDataSet>
      <sheetData sheetId="0" refreshError="1"/>
      <sheetData sheetId="1"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
      <sheetName val="DG"/>
      <sheetName val="THop"/>
      <sheetName val="TDT"/>
      <sheetName val="Kluong"/>
      <sheetName val="H.so"/>
      <sheetName val="Tvan"/>
      <sheetName val="ESTI."/>
      <sheetName val="DI-ESTI"/>
      <sheetName val="T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dg_duong"/>
      <sheetName val="Thuc thanh"/>
    </sheetNames>
    <sheetDataSet>
      <sheetData sheetId="0" refreshError="1"/>
      <sheetData sheetId="1"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Chi Phi"/>
      <sheetName val="HW"/>
      <sheetName val="SW"/>
      <sheetName val="CAL"/>
      <sheetName val="Dev &amp; Dep"/>
      <sheetName val="Đào tạo"/>
      <sheetName val="TyGia"/>
      <sheetName val="ptv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gia (2)"/>
      <sheetName val="lam-moi"/>
      <sheetName val="thao-go"/>
      <sheetName val="VC"/>
      <sheetName val="TH XL"/>
      <sheetName val="gtrinh"/>
      <sheetName val="chitiet"/>
      <sheetName val="giathanh1"/>
      <sheetName val="Tiepdia"/>
      <sheetName val="CHITIET VL-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s"/>
      <sheetName val="Tables"/>
      <sheetName val="TOC"/>
      <sheetName val="Data Entry"/>
      <sheetName val="Quote Summary"/>
      <sheetName val="Bronze Calcs"/>
      <sheetName val="Silver Calcs"/>
      <sheetName val="Quote Bronze"/>
      <sheetName val="Quote Silver"/>
      <sheetName val="SCoTT"/>
      <sheetName val="SCoTT Manual"/>
      <sheetName val="PPP Parts List"/>
      <sheetName val="Future Features"/>
      <sheetName val="List_of_Material"/>
      <sheetName val="ptdg_d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ummary Detail"/>
      <sheetName val="INPUT"/>
      <sheetName val="Overview"/>
      <sheetName val="Credit Calculation"/>
      <sheetName val="7770 OBX - Atlanta"/>
      <sheetName val="7770 OBX - Charlotte"/>
      <sheetName val="7770 OBX - Columbia"/>
      <sheetName val="7770 OBX - Spares"/>
      <sheetName val="CISCO 12008"/>
      <sheetName val="7670 RSP"/>
      <sheetName val="PPP v17 - INPUT"/>
      <sheetName val="LANGUAGE"/>
      <sheetName val="PART_DISCOUNT"/>
      <sheetName val="CATEGORY_DISCOUNT"/>
      <sheetName val="3600 Matri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KE-HT"/>
      <sheetName val="TL rieng"/>
    </sheetNames>
    <sheetDataSet>
      <sheetData sheetId="0" refreshError="1"/>
      <sheetData sheetId="1"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chedule(revised)"/>
      <sheetName val="Bang 5.1 MM new 9.18"/>
      <sheetName val="Annual Distribution"/>
      <sheetName val="TMDT (TTr 341)"/>
      <sheetName val="SS TMDT"/>
      <sheetName val="1. TMDT"/>
      <sheetName val="TMDT - To trinh TTCP"/>
      <sheetName val="Bang 9. Tổng CP và phân bổ"/>
      <sheetName val="Bang 7. CPK"/>
      <sheetName val="Bang 1. CPXD TTHL full"/>
      <sheetName val="Sheet7"/>
      <sheetName val="Bang 2. TH DTDP"/>
      <sheetName val="Bang 3. CPTB (CT)"/>
      <sheetName val="Bang 3. CPTB (TH)"/>
      <sheetName val="SSCP TB"/>
      <sheetName val="SSDGPT"/>
      <sheetName val="Bang 4. CPQLDA"/>
      <sheetName val="Bang 4.1 QLDA (XD)"/>
      <sheetName val="Bang 4.2 QLDA (PT)"/>
      <sheetName val="Bang 5.TVNN"/>
      <sheetName val="Bang 6. TVTN"/>
      <sheetName val="Bang 6.1. DT FS(tb)"/>
      <sheetName val="Thuế NK"/>
      <sheetName val="Bang 8"/>
      <sheetName val="9.1. Phan bo CPHC"/>
      <sheetName val="So sanh TMDT TTHL"/>
      <sheetName val="SL Phuong tien"/>
      <sheetName val="Sheet6"/>
      <sheetName val="10. Tổng PB vốn"/>
      <sheetName val="Sheet5"/>
      <sheetName val="Don gia xd Pre FS"/>
      <sheetName val="Bang 1. CPXD TTHL (SS)"/>
      <sheetName val="Bang 1.1. Thep"/>
      <sheetName val="Bang 1.2. O truc"/>
      <sheetName val="Bang 1.3. TB Special"/>
      <sheetName val="Bang 1.4. TB import"/>
      <sheetName val="Bang 1.5. Noi that TTHL"/>
      <sheetName val="Unit cost"/>
      <sheetName val="So sanh DGXD TTHL"/>
      <sheetName val="So sanh 706-JICA"/>
      <sheetName val="QD79"/>
      <sheetName val="TT09"/>
      <sheetName val="TT209"/>
      <sheetName val="TT258"/>
      <sheetName val="TT210"/>
      <sheetName val="Ruin Rescue Training Facility"/>
      <sheetName val="Cost Breakdown (2)"/>
      <sheetName val="Cost Breakdown"/>
      <sheetName val="PSR(Cost by Item) new"/>
      <sheetName val="Schedule"/>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 TMĐT"/>
      <sheetName val="THCPTB"/>
      <sheetName val="THTB1"/>
      <sheetName val="DinhMuc2378"/>
      <sheetName val="LapDatCaiDat"/>
      <sheetName val="CDLD2519"/>
      <sheetName val="DaoTao"/>
      <sheetName val="KH Dao Tao"/>
      <sheetName val="Chuyen doi CSDL"/>
      <sheetName val="DGVL"/>
      <sheetName val="Ky su "/>
      <sheetName val="DSThutuc"/>
      <sheetName val="HTK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CT_TB"/>
      <sheetName val="dtct cau"/>
      <sheetName val="Tra_bang"/>
      <sheetName val="Tra"/>
    </sheetNames>
    <sheetDataSet>
      <sheetData sheetId="0" refreshError="1"/>
      <sheetData sheetId="1" refreshError="1"/>
      <sheetData sheetId="2" refreshError="1"/>
      <sheetData sheetId="3"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_NC"/>
      <sheetName val="Gia KS"/>
    </sheetNames>
    <sheetDataSet>
      <sheetData sheetId="0" refreshError="1"/>
      <sheetData sheetId="1"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CT"/>
      <sheetName val="VL_NC"/>
    </sheetNames>
    <sheetDataSet>
      <sheetData sheetId="0" refreshError="1"/>
      <sheetData sheetId="1"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_bang"/>
      <sheetName val="DTCT"/>
    </sheetNames>
    <sheetDataSet>
      <sheetData sheetId="0" refreshError="1"/>
      <sheetData sheetId="1"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ct cong"/>
      <sheetName val="tra_vat_lieu"/>
    </sheetNames>
    <sheetDataSet>
      <sheetData sheetId="0" refreshError="1"/>
      <sheetData sheetId="1"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T"/>
      <sheetName val="dtct cong"/>
    </sheetNames>
    <sheetDataSet>
      <sheetData sheetId="0" refreshError="1"/>
      <sheetData sheetId="1"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TKP"/>
      <sheetName val="TONGKE3p "/>
      <sheetName val="Dinh nghia"/>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DTCT"/>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Other"/>
      <sheetName val="??-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LL"/>
      <sheetName val="Bieu do dung nuoc "/>
      <sheetName val="Dai nuoc2"/>
      <sheetName val="Be chua"/>
      <sheetName val="Cd,LL doc duong"/>
      <sheetName val="LL nut"/>
      <sheetName val="PPsobo"/>
      <sheetName val="PPchay"/>
      <sheetName val="ap luc nut max"/>
      <sheetName val="ap luc nut chay"/>
      <sheetName val="HS dieu chinhK"/>
      <sheetName val="LL bom cap II"/>
      <sheetName val="XL4Poppy"/>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sheetData sheetId="11" refreshError="1"/>
      <sheetData sheetId="12"/>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TKP"/>
      <sheetName val="TONGKE3p "/>
    </sheetNames>
    <sheetDataSet>
      <sheetData sheetId="0" refreshError="1"/>
      <sheetData sheetId="1"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 gia"/>
      <sheetName val="TDTKP"/>
    </sheetNames>
    <sheetDataSet>
      <sheetData sheetId="0" refreshError="1"/>
      <sheetData sheetId="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cauTV"/>
      <sheetName val="LTOAN"/>
      <sheetName val="11VL586"/>
      <sheetName val="vu"/>
      <sheetName val="4cau53"/>
      <sheetName val="510"/>
      <sheetName val="875"/>
      <sheetName val="Cac Thong So "/>
      <sheetName val="Gia thau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 tiet thiet bi cac hang muc"/>
      <sheetName val="Khai toan chi tiet"/>
      <sheetName val="UPS, RACK"/>
      <sheetName val="Điện và làm mát"/>
      <sheetName val="Cabling"/>
      <sheetName val="CCTV &amp; Access Control"/>
      <sheetName val="San nang-Tran gia"/>
      <sheetName val="FM200"/>
      <sheetName val="Chong set"/>
      <sheetName val="Sheet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 so"/>
      <sheetName val="Tonghop TMĐT"/>
      <sheetName val="THCPTB"/>
      <sheetName val="PMUD"/>
      <sheetName val="Thiet bi"/>
      <sheetName val="ChucNang"/>
      <sheetName val="Usecase"/>
      <sheetName val="TAW"/>
      <sheetName val="TBF"/>
      <sheetName val="Actors"/>
      <sheetName val="HSKTCN"/>
      <sheetName val="HSTDMT"/>
      <sheetName val="Du toan TVKS"/>
      <sheetName val="DaoTao"/>
      <sheetName val="PLTKBHHTKT"/>
      <sheetName val="Dinhmuc993"/>
      <sheetName val="MucLuongH"/>
      <sheetName val="Mức lương trung bình"/>
      <sheetName val="QĐ 993 BoT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nh toan"/>
      <sheetName val="he so"/>
    </sheetNames>
    <sheetDataSet>
      <sheetData sheetId="0" refreshError="1"/>
      <sheetData sheetId="1"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a vat tu"/>
      <sheetName val="TNHCHINH"/>
    </sheetNames>
    <sheetDataSet>
      <sheetData sheetId="0" refreshError="1"/>
      <sheetData sheetId="1"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Series255"/>
    </sheetNames>
    <sheetDataSet>
      <sheetData sheetId="0"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VL-NC-TT-3p"/>
      <sheetName val="XL4Poppy"/>
    </sheetNames>
    <sheetDataSet>
      <sheetData sheetId="0" refreshError="1"/>
      <sheetData sheetId="1"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muc dau tu"/>
      <sheetName val="B1.1Thiet bi"/>
      <sheetName val="Xay dung bao tang 3D"/>
      <sheetName val="B2.PMUD"/>
      <sheetName val="ChucNang"/>
      <sheetName val="Usecase"/>
      <sheetName val="TAW"/>
      <sheetName val="TBF"/>
      <sheetName val="Actors"/>
      <sheetName val="HSKTCN"/>
      <sheetName val="HSTDMT"/>
      <sheetName val="B3.DaoTao"/>
      <sheetName val="B4.CP trien khai"/>
      <sheetName val="B5,Du toan TVKS"/>
      <sheetName val="MucLuongH"/>
      <sheetName val="Mức lương trung bình"/>
      <sheetName val="Phan tich vat tu"/>
      <sheetName val="QĐ 993 BoTTTT"/>
      <sheetName val="TT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CT"/>
    </sheetNames>
    <sheetDataSet>
      <sheetData sheetId="0"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du toan"/>
      <sheetName val="DTCT"/>
    </sheetNames>
    <sheetDataSet>
      <sheetData sheetId="0" refreshError="1"/>
      <sheetData sheetId="1"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ondition"/>
      <sheetName val="Cost Breakdown"/>
      <sheetName val="Cost Breakdown (2)"/>
      <sheetName val="Cost Breakdown (3)"/>
      <sheetName val="Sheet3"/>
      <sheetName val="Code"/>
      <sheetName val="Schedule"/>
      <sheetName val="MM Sche consul"/>
      <sheetName val="Consul Cost Break"/>
      <sheetName val="Annual Distribution"/>
      <sheetName val="Total Annual Fund"/>
      <sheetName val="PSR(Cost by Item)"/>
      <sheetName val="PSR(Cost by Ye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sheetName val="Sheet1"/>
      <sheetName val="TMDT"/>
      <sheetName val="2.Gt"/>
      <sheetName val="2.1.Gtdv"/>
      <sheetName val="2.1.1.Td"/>
      <sheetName val="2.1.1.N"/>
      <sheetName val="2.2.Gbt"/>
      <sheetName val="B2. TH Thiet bi"/>
      <sheetName val="B2.1 Thiet bi"/>
      <sheetName val="B3.TK Thiet bi"/>
      <sheetName val="Dinhmuc993"/>
      <sheetName val="3.TU VAN DT"/>
      <sheetName val="3.1 IOC"/>
      <sheetName val="2.3.Gk"/>
      <sheetName val="DMTL"/>
      <sheetName val="TT10"/>
      <sheetName val="TT210"/>
      <sheetName val="DinhMuc"/>
      <sheetName val="QĐ 2378 BoTTTT"/>
      <sheetName val="3.TU VAN"/>
      <sheetName val="B5.CP tu van"/>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8">
          <cell r="D8">
            <v>2.6440000000000002E-2</v>
          </cell>
        </row>
        <row r="14">
          <cell r="D14">
            <v>2.8300000000000001E-3</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sheetName val="TH Du toan"/>
      <sheetName val="Du toan"/>
      <sheetName val="PL_Phan cong thu tuc"/>
      <sheetName val="PL 1.2-Cp Dao tao"/>
      <sheetName val="Gia tri phan mem"/>
      <sheetName val="Luong"/>
    </sheetNames>
    <sheetDataSet>
      <sheetData sheetId="0">
        <row r="7">
          <cell r="A7" t="str">
            <v>Nhiệm vụ: Xây dựng hệ thống Sổ tay Đảng viên điện tử</v>
          </cell>
        </row>
      </sheetData>
      <sheetData sheetId="1"/>
      <sheetData sheetId="2"/>
      <sheetData sheetId="3"/>
      <sheetData sheetId="4"/>
      <sheetData sheetId="5"/>
      <sheetData sheetId="6"/>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TH_DUTOAN"/>
      <sheetName val="QĐ 993 BoTTTT"/>
      <sheetName val="TT19"/>
      <sheetName val="1.TMĐT"/>
      <sheetName val="B1.1Thiet bi"/>
      <sheetName val="Tong du toan"/>
      <sheetName val="TMDT"/>
      <sheetName val="Du toan chi tiet"/>
      <sheetName val="CP Bản Quyền PM"/>
      <sheetName val="Sheet1"/>
      <sheetName val="99ND-CP"/>
      <sheetName val="CP_Dao tao "/>
      <sheetName val="CP Dao tao"/>
      <sheetName val="Chi phi phan mem theo TT12"/>
      <sheetName val="DMTL"/>
      <sheetName val="TT10"/>
      <sheetName val="TT 210"/>
      <sheetName val="Lai suat"/>
      <sheetName val="B2.PMUD"/>
      <sheetName val="ChucNang"/>
      <sheetName val="DS tính năng"/>
      <sheetName val="Usecase"/>
      <sheetName val="Actors"/>
      <sheetName val="TAW"/>
      <sheetName val="TBF"/>
      <sheetName val="HSTDMT"/>
      <sheetName val="HSKTCN"/>
      <sheetName val="B4.CP trien khai"/>
      <sheetName val="Phan tich vat tu"/>
      <sheetName val="Bangluong"/>
      <sheetName val="Bảng lương"/>
      <sheetName val="HS Lương trung bình"/>
      <sheetName val="HS Lương trung bình LCI"/>
      <sheetName val="B5,Du toan TVKS"/>
      <sheetName val="B3.DaoTao"/>
      <sheetName val="Lương trung bình"/>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3">
          <cell r="G3" t="str">
            <v>Số lượng transaction</v>
          </cell>
        </row>
        <row r="8">
          <cell r="G8">
            <v>15</v>
          </cell>
        </row>
        <row r="10">
          <cell r="G10">
            <v>1</v>
          </cell>
        </row>
        <row r="12">
          <cell r="G12">
            <v>7</v>
          </cell>
        </row>
        <row r="14">
          <cell r="G14">
            <v>7</v>
          </cell>
        </row>
        <row r="16">
          <cell r="G16">
            <v>1</v>
          </cell>
        </row>
        <row r="18">
          <cell r="G18">
            <v>3</v>
          </cell>
        </row>
        <row r="20">
          <cell r="G20">
            <v>1</v>
          </cell>
        </row>
        <row r="22">
          <cell r="G22">
            <v>2</v>
          </cell>
        </row>
        <row r="24">
          <cell r="G24">
            <v>3</v>
          </cell>
        </row>
        <row r="26">
          <cell r="G26">
            <v>2</v>
          </cell>
        </row>
        <row r="28">
          <cell r="G28">
            <v>2</v>
          </cell>
        </row>
        <row r="30">
          <cell r="G30">
            <v>1</v>
          </cell>
        </row>
        <row r="32">
          <cell r="G32">
            <v>3</v>
          </cell>
        </row>
        <row r="34">
          <cell r="G34">
            <v>2</v>
          </cell>
        </row>
        <row r="38">
          <cell r="G38">
            <v>3</v>
          </cell>
        </row>
        <row r="41">
          <cell r="G41">
            <v>2</v>
          </cell>
        </row>
        <row r="43">
          <cell r="G43">
            <v>7</v>
          </cell>
        </row>
        <row r="44">
          <cell r="G44">
            <v>7</v>
          </cell>
        </row>
        <row r="45">
          <cell r="G45">
            <v>2</v>
          </cell>
        </row>
        <row r="46">
          <cell r="G46">
            <v>5</v>
          </cell>
        </row>
        <row r="47">
          <cell r="G47">
            <v>5</v>
          </cell>
        </row>
        <row r="48">
          <cell r="G48">
            <v>6</v>
          </cell>
        </row>
        <row r="49">
          <cell r="G49">
            <v>2</v>
          </cell>
        </row>
        <row r="50">
          <cell r="G50">
            <v>2</v>
          </cell>
        </row>
        <row r="52">
          <cell r="G52">
            <v>2</v>
          </cell>
        </row>
        <row r="53">
          <cell r="G53">
            <v>2</v>
          </cell>
        </row>
        <row r="54">
          <cell r="G54">
            <v>3</v>
          </cell>
        </row>
        <row r="55">
          <cell r="G55">
            <v>3</v>
          </cell>
        </row>
        <row r="56">
          <cell r="G56">
            <v>6</v>
          </cell>
        </row>
        <row r="58">
          <cell r="G58">
            <v>3</v>
          </cell>
        </row>
        <row r="59">
          <cell r="G59">
            <v>3</v>
          </cell>
        </row>
        <row r="60">
          <cell r="G60">
            <v>3</v>
          </cell>
        </row>
        <row r="62">
          <cell r="G62">
            <v>1</v>
          </cell>
        </row>
        <row r="63">
          <cell r="G63">
            <v>1</v>
          </cell>
        </row>
        <row r="65">
          <cell r="G65">
            <v>6</v>
          </cell>
        </row>
        <row r="67">
          <cell r="G67">
            <v>7</v>
          </cell>
        </row>
        <row r="68">
          <cell r="G68">
            <v>7</v>
          </cell>
        </row>
        <row r="70">
          <cell r="G70">
            <v>3</v>
          </cell>
        </row>
        <row r="71">
          <cell r="G71">
            <v>3</v>
          </cell>
        </row>
        <row r="73">
          <cell r="G73">
            <v>6</v>
          </cell>
        </row>
        <row r="75">
          <cell r="G75">
            <v>4</v>
          </cell>
        </row>
        <row r="77">
          <cell r="G77">
            <v>3</v>
          </cell>
        </row>
        <row r="78">
          <cell r="G78">
            <v>3</v>
          </cell>
        </row>
        <row r="80">
          <cell r="G80">
            <v>1</v>
          </cell>
        </row>
        <row r="83">
          <cell r="G83">
            <v>3</v>
          </cell>
        </row>
        <row r="85">
          <cell r="G85">
            <v>5</v>
          </cell>
        </row>
        <row r="87">
          <cell r="G87">
            <v>5</v>
          </cell>
        </row>
        <row r="89">
          <cell r="G89">
            <v>3</v>
          </cell>
        </row>
        <row r="91">
          <cell r="G91">
            <v>7</v>
          </cell>
        </row>
        <row r="92">
          <cell r="G92">
            <v>7</v>
          </cell>
        </row>
        <row r="93">
          <cell r="G93">
            <v>2</v>
          </cell>
        </row>
        <row r="95">
          <cell r="G95">
            <v>7</v>
          </cell>
        </row>
        <row r="97">
          <cell r="G97">
            <v>7</v>
          </cell>
        </row>
        <row r="99">
          <cell r="G99">
            <v>3</v>
          </cell>
        </row>
        <row r="101">
          <cell r="G101">
            <v>1</v>
          </cell>
        </row>
        <row r="104">
          <cell r="G104">
            <v>7</v>
          </cell>
        </row>
        <row r="105">
          <cell r="G105">
            <v>1</v>
          </cell>
        </row>
        <row r="106">
          <cell r="G106">
            <v>1</v>
          </cell>
        </row>
        <row r="107">
          <cell r="G107">
            <v>1</v>
          </cell>
        </row>
        <row r="108">
          <cell r="G108">
            <v>1</v>
          </cell>
        </row>
        <row r="110">
          <cell r="G110">
            <v>16</v>
          </cell>
        </row>
        <row r="111">
          <cell r="G111">
            <v>6</v>
          </cell>
        </row>
        <row r="113">
          <cell r="G113">
            <v>7</v>
          </cell>
        </row>
        <row r="114">
          <cell r="G114">
            <v>7</v>
          </cell>
        </row>
        <row r="116">
          <cell r="G116">
            <v>7</v>
          </cell>
        </row>
        <row r="118">
          <cell r="G118">
            <v>3</v>
          </cell>
        </row>
        <row r="120">
          <cell r="G120">
            <v>7</v>
          </cell>
        </row>
        <row r="121">
          <cell r="G121">
            <v>7</v>
          </cell>
        </row>
        <row r="122">
          <cell r="G122">
            <v>7</v>
          </cell>
        </row>
        <row r="124">
          <cell r="G124">
            <v>7</v>
          </cell>
        </row>
        <row r="125">
          <cell r="G125">
            <v>7</v>
          </cell>
        </row>
        <row r="126">
          <cell r="G126">
            <v>7</v>
          </cell>
        </row>
        <row r="128">
          <cell r="G128">
            <v>7</v>
          </cell>
        </row>
        <row r="129">
          <cell r="G129">
            <v>7</v>
          </cell>
        </row>
        <row r="131">
          <cell r="G131">
            <v>7</v>
          </cell>
        </row>
        <row r="133">
          <cell r="G133">
            <v>1</v>
          </cell>
        </row>
        <row r="134">
          <cell r="G134">
            <v>1</v>
          </cell>
        </row>
        <row r="135">
          <cell r="G135">
            <v>1</v>
          </cell>
        </row>
        <row r="137">
          <cell r="G137">
            <v>3</v>
          </cell>
        </row>
        <row r="139">
          <cell r="G139">
            <v>3</v>
          </cell>
        </row>
        <row r="141">
          <cell r="G141">
            <v>9</v>
          </cell>
        </row>
        <row r="143">
          <cell r="G143">
            <v>7</v>
          </cell>
        </row>
        <row r="145">
          <cell r="G145">
            <v>7</v>
          </cell>
        </row>
        <row r="147">
          <cell r="G147">
            <v>7</v>
          </cell>
        </row>
        <row r="149">
          <cell r="G149">
            <v>7</v>
          </cell>
        </row>
        <row r="151">
          <cell r="G151">
            <v>7</v>
          </cell>
        </row>
        <row r="152">
          <cell r="G152">
            <v>7</v>
          </cell>
        </row>
        <row r="154">
          <cell r="G154">
            <v>7</v>
          </cell>
        </row>
        <row r="155">
          <cell r="G155">
            <v>7</v>
          </cell>
        </row>
        <row r="156">
          <cell r="G156">
            <v>7</v>
          </cell>
        </row>
        <row r="157">
          <cell r="G157">
            <v>7</v>
          </cell>
        </row>
        <row r="158">
          <cell r="G158">
            <v>7</v>
          </cell>
        </row>
        <row r="160">
          <cell r="G160">
            <v>6</v>
          </cell>
        </row>
        <row r="161">
          <cell r="G161">
            <v>3</v>
          </cell>
        </row>
        <row r="162">
          <cell r="G162">
            <v>3</v>
          </cell>
        </row>
        <row r="165">
          <cell r="G165">
            <v>4</v>
          </cell>
        </row>
        <row r="166">
          <cell r="G166">
            <v>3</v>
          </cell>
        </row>
        <row r="167">
          <cell r="G167">
            <v>3</v>
          </cell>
        </row>
        <row r="168">
          <cell r="G168">
            <v>3</v>
          </cell>
        </row>
        <row r="169">
          <cell r="G169">
            <v>7</v>
          </cell>
        </row>
        <row r="170">
          <cell r="G170">
            <v>7</v>
          </cell>
        </row>
        <row r="171">
          <cell r="G171">
            <v>7</v>
          </cell>
        </row>
        <row r="172">
          <cell r="G172">
            <v>6</v>
          </cell>
        </row>
        <row r="173">
          <cell r="G173">
            <v>6</v>
          </cell>
        </row>
        <row r="174">
          <cell r="G174">
            <v>7</v>
          </cell>
        </row>
        <row r="175">
          <cell r="G175">
            <v>3</v>
          </cell>
        </row>
        <row r="176">
          <cell r="G176">
            <v>3</v>
          </cell>
        </row>
        <row r="177">
          <cell r="G177">
            <v>3</v>
          </cell>
        </row>
        <row r="178">
          <cell r="G178">
            <v>3</v>
          </cell>
        </row>
        <row r="179">
          <cell r="G179">
            <v>4</v>
          </cell>
        </row>
        <row r="180">
          <cell r="G180">
            <v>3</v>
          </cell>
        </row>
        <row r="181">
          <cell r="G181">
            <v>7</v>
          </cell>
        </row>
        <row r="182">
          <cell r="G182">
            <v>3</v>
          </cell>
        </row>
        <row r="183">
          <cell r="G183">
            <v>3</v>
          </cell>
        </row>
        <row r="184">
          <cell r="G184">
            <v>3</v>
          </cell>
        </row>
        <row r="185">
          <cell r="G185">
            <v>7</v>
          </cell>
        </row>
        <row r="186">
          <cell r="G186">
            <v>2</v>
          </cell>
        </row>
        <row r="187">
          <cell r="G187">
            <v>2</v>
          </cell>
        </row>
        <row r="188">
          <cell r="G188">
            <v>2</v>
          </cell>
        </row>
        <row r="190">
          <cell r="G190">
            <v>7</v>
          </cell>
        </row>
        <row r="191">
          <cell r="G191">
            <v>3</v>
          </cell>
        </row>
        <row r="192">
          <cell r="G192">
            <v>3</v>
          </cell>
        </row>
        <row r="194">
          <cell r="G194">
            <v>3</v>
          </cell>
        </row>
        <row r="196">
          <cell r="G196">
            <v>3</v>
          </cell>
        </row>
        <row r="198">
          <cell r="G198">
            <v>2</v>
          </cell>
        </row>
        <row r="199">
          <cell r="G199">
            <v>2</v>
          </cell>
        </row>
        <row r="200">
          <cell r="G200">
            <v>3</v>
          </cell>
        </row>
        <row r="201">
          <cell r="G201">
            <v>6</v>
          </cell>
        </row>
        <row r="202">
          <cell r="G202">
            <v>7</v>
          </cell>
        </row>
        <row r="203">
          <cell r="G203">
            <v>7</v>
          </cell>
        </row>
        <row r="204">
          <cell r="G204">
            <v>7</v>
          </cell>
        </row>
        <row r="205">
          <cell r="G205">
            <v>3</v>
          </cell>
        </row>
        <row r="206">
          <cell r="G206">
            <v>3</v>
          </cell>
        </row>
        <row r="207">
          <cell r="G207">
            <v>4</v>
          </cell>
        </row>
        <row r="208">
          <cell r="G208">
            <v>2</v>
          </cell>
        </row>
        <row r="209">
          <cell r="G209">
            <v>3</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6"/>
    </sheetNames>
    <sheetDataSet>
      <sheetData sheetId="0" refreshError="1">
        <row r="3">
          <cell r="A3">
            <v>2</v>
          </cell>
          <cell r="B3">
            <v>1.55</v>
          </cell>
          <cell r="C3">
            <v>1.64</v>
          </cell>
          <cell r="D3">
            <v>452130</v>
          </cell>
          <cell r="E3">
            <v>475944</v>
          </cell>
          <cell r="F3">
            <v>17390</v>
          </cell>
        </row>
        <row r="4">
          <cell r="A4">
            <v>2.5</v>
          </cell>
          <cell r="B4">
            <v>1.635</v>
          </cell>
          <cell r="C4">
            <v>1.7349999999999999</v>
          </cell>
          <cell r="D4">
            <v>474621</v>
          </cell>
          <cell r="E4">
            <v>501081</v>
          </cell>
          <cell r="F4">
            <v>18255</v>
          </cell>
        </row>
        <row r="5">
          <cell r="A5">
            <v>2.7</v>
          </cell>
          <cell r="B5">
            <v>1.669</v>
          </cell>
          <cell r="C5">
            <v>1.7730000000000001</v>
          </cell>
          <cell r="D5">
            <v>483617.40000000008</v>
          </cell>
          <cell r="E5">
            <v>511135.8000000001</v>
          </cell>
          <cell r="F5">
            <v>18601</v>
          </cell>
        </row>
        <row r="6">
          <cell r="A6">
            <v>3</v>
          </cell>
          <cell r="B6">
            <v>1.72</v>
          </cell>
          <cell r="C6">
            <v>1.83</v>
          </cell>
          <cell r="D6">
            <v>497112</v>
          </cell>
          <cell r="E6">
            <v>526218</v>
          </cell>
          <cell r="F6">
            <v>19120</v>
          </cell>
        </row>
        <row r="7">
          <cell r="A7">
            <v>3.2</v>
          </cell>
          <cell r="B7">
            <v>1.76</v>
          </cell>
          <cell r="C7">
            <v>1.8720000000000001</v>
          </cell>
          <cell r="D7">
            <v>507696.00000000006</v>
          </cell>
          <cell r="E7">
            <v>537331.20000000007</v>
          </cell>
          <cell r="F7">
            <v>19527</v>
          </cell>
        </row>
        <row r="8">
          <cell r="A8">
            <v>3.5</v>
          </cell>
          <cell r="B8">
            <v>1.8199999999999998</v>
          </cell>
          <cell r="C8">
            <v>1.9350000000000001</v>
          </cell>
          <cell r="D8">
            <v>523571.99999999994</v>
          </cell>
          <cell r="E8">
            <v>554001</v>
          </cell>
          <cell r="F8">
            <v>20137</v>
          </cell>
        </row>
        <row r="9">
          <cell r="A9">
            <v>3.7</v>
          </cell>
          <cell r="B9">
            <v>1.8599999999999999</v>
          </cell>
          <cell r="C9">
            <v>1.9770000000000001</v>
          </cell>
          <cell r="D9">
            <v>534156</v>
          </cell>
          <cell r="E9">
            <v>565114.20000000007</v>
          </cell>
          <cell r="F9">
            <v>20544</v>
          </cell>
        </row>
        <row r="10">
          <cell r="A10">
            <v>4</v>
          </cell>
          <cell r="B10">
            <v>1.92</v>
          </cell>
          <cell r="C10">
            <v>2.04</v>
          </cell>
          <cell r="D10">
            <v>550032</v>
          </cell>
          <cell r="E10">
            <v>581784.00000000012</v>
          </cell>
          <cell r="F10">
            <v>21155</v>
          </cell>
        </row>
        <row r="11">
          <cell r="A11">
            <v>4.2</v>
          </cell>
          <cell r="B11">
            <v>2.0019999999999998</v>
          </cell>
          <cell r="C11">
            <v>2.13</v>
          </cell>
          <cell r="D11">
            <v>571729.19999999995</v>
          </cell>
          <cell r="E11">
            <v>605598</v>
          </cell>
          <cell r="F11">
            <v>21990</v>
          </cell>
        </row>
        <row r="12">
          <cell r="A12">
            <v>4.5</v>
          </cell>
          <cell r="B12">
            <v>2.125</v>
          </cell>
          <cell r="C12">
            <v>2.2650000000000001</v>
          </cell>
          <cell r="D12">
            <v>604275.00000000012</v>
          </cell>
          <cell r="E12">
            <v>641319.00000000012</v>
          </cell>
          <cell r="F12">
            <v>23241</v>
          </cell>
        </row>
        <row r="13">
          <cell r="A13">
            <v>5</v>
          </cell>
          <cell r="B13">
            <v>2.33</v>
          </cell>
          <cell r="C13">
            <v>2.4900000000000002</v>
          </cell>
          <cell r="D13">
            <v>658518</v>
          </cell>
          <cell r="E13">
            <v>700854.00000000012</v>
          </cell>
          <cell r="F13">
            <v>25328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6"/>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Tonghop theo Vendor"/>
      <sheetName val="GD1"/>
      <sheetName val="GD2"/>
      <sheetName val="Du tru SW"/>
      <sheetName val="Phan bo nguon luc"/>
      <sheetName val="Sheet1"/>
      <sheetName val="pnt-quot-#3"/>
      <sheetName val="coat&amp;wrap-qiot-#3"/>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Page"/>
      <sheetName val="CustomerProfile"/>
      <sheetName val="Summary"/>
      <sheetName val="ActiveDirectory"/>
      <sheetName val="Exchange"/>
      <sheetName val="Desktop"/>
      <sheetName val="MIIS"/>
      <sheetName val="SCCM"/>
      <sheetName val="SCOM"/>
      <sheetName val="LCS"/>
      <sheetName val="MOSS"/>
      <sheetName val="BizTalk"/>
      <sheetName val="WBS"/>
      <sheetName val="Cp&gt;10-Ln&lt;10"/>
      <sheetName val="EIRR&gt;1&lt;1"/>
      <sheetName val="EIRR&gt; 2"/>
      <sheetName val="EIRR&l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 DZ35"/>
      <sheetName val="DT DZ 35 Kv"/>
      <sheetName val="Chiet tinh dz35"/>
      <sheetName val="TN"/>
      <sheetName val="VC"/>
      <sheetName val="Sheet1"/>
      <sheetName val="Sheet2"/>
      <sheetName val="Sheet3"/>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Input"/>
      <sheetName val="SLA"/>
      <sheetName val="TAC-7300"/>
      <sheetName val="Additional Service"/>
      <sheetName val="BBA Repair Price"/>
      <sheetName val="BBA Repair Price (ASB)"/>
      <sheetName val="Contro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GTRA"/>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1. QLTTKT"/>
      <sheetName val="2. QLTTĐTTPTP"/>
      <sheetName val="3. THQCT&amp; KSĐT"/>
      <sheetName val="4. THQCT&amp; KSXX"/>
      <sheetName val="5. THQCT&amp; KSTHA"/>
      <sheetName val="6. KSTGTG"/>
      <sheetName val="7. NC QL&amp;TKAHS"/>
      <sheetName val="8. CTTĐT"/>
      <sheetName val="9&amp;10. TĐTT_T4TP"/>
      <sheetName val="Dinh muc PM"/>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ESB"/>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OGIATHANG"/>
      <sheetName val="vanchuyen TC"/>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_B"/>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ESB"/>
      <sheetName val="Sheet1"/>
    </sheetNames>
    <sheetDataSet>
      <sheetData sheetId="0" refreshError="1"/>
      <sheetData sheetId="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et tinh"/>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r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THH"/>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XL4Poppy"/>
      <sheetName val="TKe-cap"/>
      <sheetName val="TKe-CB"/>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Sheet3"/>
      <sheetName val="Sheet2"/>
      <sheetName val="Sheet1"/>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Q1-02"/>
      <sheetName val="Q2-02"/>
      <sheetName val="Q3-02"/>
      <sheetName val="Outlets"/>
      <sheetName val="PGs"/>
      <sheetName val="TAI"/>
      <sheetName val="BANLE"/>
      <sheetName val="t.kho"/>
      <sheetName val="CLB"/>
      <sheetName val="phong"/>
      <sheetName val="hoat"/>
      <sheetName val="tong BH"/>
      <sheetName val="nhapkho"/>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C45"/>
      <sheetName val="C47A"/>
      <sheetName val="C47B"/>
      <sheetName val="C46"/>
      <sheetName val="DsachYT"/>
      <sheetName val="00"/>
      <sheetName val="Bhxhoi"/>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TH QT"/>
      <sheetName val="KE QT"/>
      <sheetName val="T6"/>
      <sheetName val="Mau"/>
      <sheetName val="KH LDTL"/>
      <sheetName val="SILICAT_x0003_"/>
      <sheetName val="XL4Test5"/>
      <sheetName val="LUONG CHO HUU"/>
      <sheetName val="thu BHXH,YT"/>
      <sheetName val="Phan bo"/>
      <sheetName val="MTL$-INTER"/>
      <sheetName val="1-12"/>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SP-KH"/>
      <sheetName val="Xuatkho"/>
      <sheetName val="PT"/>
      <sheetName val="Pivot(Silica|e)"/>
      <sheetName val="Summary"/>
      <sheetName val="Design &amp; Applications"/>
      <sheetName val="Building Summary"/>
      <sheetName val="Building"/>
      <sheetName val="External Works"/>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BLDG"/>
      <sheetName val="Macro1"/>
      <sheetName val="Macro2"/>
      <sheetName val="Macro3"/>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Chiet tinh dz22"/>
      <sheetName val="Pivot(RckWool)"/>
      <sheetName val="gvl"/>
      <sheetName val="???????-BLDG"/>
      <sheetName val="Pi6ot(Urethan)"/>
      <sheetName val="S¶_x001d_et2"/>
      <sheetName val="ROCK WO_x0003_"/>
      <sheetName val="vi_du_n"/>
      <sheetName val="vi_du"/>
      <sheetName val="Bieu 2"/>
      <sheetName val="biªu 3"/>
      <sheetName val="bieu1 CTy"/>
      <sheetName val="b2 cty"/>
      <sheetName val="b 3 cty"/>
      <sheetName val="bieu 7"/>
      <sheetName val="bieu 9"/>
      <sheetName val="b14"/>
      <sheetName val="Sheet12"/>
      <sheetName val="Q2-00"/>
      <sheetName val="TH VL, NC, DDHT Thanhphuoc"/>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뜃맟뭁돽띿맟?-BLDG"/>
      <sheetName val="CAT_5"/>
      <sheetName val="현장관리비"/>
      <sheetName val="실행내역"/>
      <sheetName val="#REF"/>
      <sheetName val="적용환율"/>
      <sheetName val="合成単価作成表-BLDG"/>
      <sheetName val="DU TRU LUONG 06 TH@NG"/>
      <sheetName val="AN CA DH 10"/>
      <sheetName val="TAM UNG LNC TH 08"/>
      <sheetName val="Leong thoi gian th 10"/>
      <sheetName val="Luong thoa gian th 11"/>
      <sheetName val="at lns th 10"/>
      <sheetName val="tam ung DNS th 11"/>
      <sheetName val="XL4Test4"/>
      <sheetName val="NEW-PANEL"/>
      <sheetName val="TH T19"/>
      <sheetName val=""/>
      <sheetName val="Sheev6"/>
      <sheetName val="Nhap fon gia VL dia phuong"/>
      <sheetName val="Dieu chinh"/>
      <sheetName val="So -03"/>
      <sheetName val="SoLD"/>
      <sheetName val="So-02"/>
      <sheetName val="Luong moÿÿngay cong khao sat"/>
      <sheetName val="INSUL"/>
      <sheetName val="PACK"/>
      <sheetName val="INV"/>
      <sheetName val="TK-XUAT"/>
      <sheetName val="TK-NHAP"/>
      <sheetName val="DT 1"/>
      <sheetName val="DT 2"/>
      <sheetName val="DT 3"/>
      <sheetName val="DM"/>
      <sheetName val="SP"/>
      <sheetName val="NPL"/>
      <sheetName val="N"/>
      <sheetName val="X"/>
      <sheetName val="Piwot(Silicate)"/>
      <sheetName val="thong tin cty"/>
      <sheetName val="TK-in"/>
      <sheetName val="TKTH"/>
      <sheetName val="BR"/>
      <sheetName val="MV"/>
      <sheetName val="mvtt"/>
      <sheetName val="HDKT"/>
      <sheetName val="Linh tinh"/>
      <sheetName val="nk"/>
      <sheetName val="MTO REV.0"/>
      <sheetName val="Pivot(_x0007_lass Wool)"/>
      <sheetName val="bcôha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May"/>
      <sheetName val="DGiaT"/>
      <sheetName val="DGiaTN"/>
      <sheetName val="TT"/>
    </sheetNames>
    <sheetDataSet>
      <sheetData sheetId="0" refreshError="1"/>
      <sheetData sheetId="1" refreshError="1"/>
      <sheetData sheetId="2" refreshError="1"/>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 (I)"/>
      <sheetName val="Param DuLieu (R)"/>
      <sheetName val="CanCu PhapLy (I)"/>
      <sheetName val="DinhMuc DuToan (R)"/>
      <sheetName val="Tong DuToan XayDung (R)"/>
      <sheetName val="Tong DuToan Thue"/>
      <sheetName val="KhaoSat NCKT"/>
      <sheetName val="KhaoSat TKTCTDT"/>
      <sheetName val="TongCong PhanCung (I)"/>
      <sheetName val="TongCong PhanMem (R)"/>
      <sheetName val="MoTa YeuCau (I)"/>
      <sheetName val="Usecase (I)"/>
      <sheetName val="TAW (R)"/>
      <sheetName val="TBF (R)"/>
      <sheetName val="TrinhDo NhanLuc (I)"/>
      <sheetName val="EFW,EF,ES,P (I)"/>
      <sheetName val="TFW,TCF (I)"/>
      <sheetName val="3364 (R)"/>
      <sheetName val="2589 (R)"/>
      <sheetName val="Param ChuyenGiao"/>
      <sheetName val="ChuyenGiao"/>
      <sheetName val="DuLieu (I)"/>
      <sheetName val="NgayCong QuangNinh"/>
      <sheetName val="NgayCong General (R)"/>
      <sheetName val="NgayCong TP HCM1 (R)"/>
      <sheetName val="NgayCong TP HCM2 (R)"/>
      <sheetName val="NgayCong Tinh (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 val="Th Thao do 0,4"/>
      <sheetName val="TH thao do 22"/>
      <sheetName val="TH-TBA THAO DO"/>
      <sheetName val="Bia Thao do 0,4"/>
      <sheetName val="Bia Thao do 22"/>
      <sheetName val="LK-CS"/>
      <sheetName val="Bia CS"/>
      <sheetName val="TN-CS"/>
      <sheetName val="VCDD CS"/>
      <sheetName val="Bia thao do TBA"/>
      <sheetName val="bang dien"/>
      <sheetName val="TD-CS"/>
      <sheetName val="Cl lech-cs"/>
      <sheetName val="vt CS"/>
      <sheetName val="SLVC CS"/>
      <sheetName val="Chi tiet - CS"/>
      <sheetName val="th CS"/>
      <sheetName val="TH VTCS"/>
      <sheetName val="TH-XL"/>
      <sheetName val="th-cpk"/>
      <sheetName val="VCDD 22"/>
      <sheetName val="vt A cap"/>
      <sheetName val="SLVC 0.4"/>
      <sheetName val="VCDD 0.4"/>
      <sheetName val="TDIEN-PHAn PHOI"/>
      <sheetName val="Bia 0.4"/>
      <sheetName val="TU BU"/>
      <sheetName val="TU DIEN"/>
      <sheetName val="TH 400"/>
      <sheetName val="Bia 400"/>
      <sheetName val="VC TBA"/>
      <sheetName val="SLVC 22"/>
      <sheetName val="PHAN DS 22 KV"/>
      <sheetName val="VC CS"/>
      <sheetName val="Bia 31ۨ"/>
      <sheetName val="DMQT"/>
      <sheetName val="chiet t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refreshError="1"/>
      <sheetData sheetId="111" refreshError="1"/>
      <sheetData sheetId="11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1L_l_21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 Assumptions"/>
      <sheetName val="2.0 Financial Summary"/>
    </sheetNames>
    <sheetDataSet>
      <sheetData sheetId="0" refreshError="1"/>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h nghi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am chiếu list"/>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g bia"/>
      <sheetName val="Bang ghi nhan thay doi"/>
      <sheetName val="Tong hop"/>
      <sheetName val="Draff1"/>
      <sheetName val="BM_No luc code"/>
      <sheetName val="BM_No luc kiem thu chuc nang"/>
      <sheetName val="BM_No luc KT chuc nang ERP"/>
      <sheetName val="BM_Kiem thu hieu nang"/>
      <sheetName val="HDKTHN"/>
      <sheetName val="Tham chiếu list"/>
      <sheetName val="Tham chiếu list2"/>
      <sheetName val="Sheet1"/>
      <sheetName val="Main"/>
      <sheetName val="Eng"/>
      <sheetName val="tm"/>
      <sheetName val="XL4Poppy"/>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refreshError="1"/>
      <sheetData sheetId="13" refreshError="1"/>
      <sheetData sheetId="14"/>
      <sheetData sheetId="15"/>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pe"/>
      <sheetName val="Total"/>
      <sheetName val="Software License "/>
      <sheetName val="service-wmware"/>
      <sheetName val="service-ADandCore"/>
      <sheetName val="service-SCCM "/>
      <sheetName val="service-SCOM "/>
      <sheetName val="BOM_Software"/>
      <sheetName val="hardware"/>
      <sheetName val="rate_TT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TIET"/>
      <sheetName val="tm"/>
      <sheetName val="#REF"/>
      <sheetName val="mau-04"/>
      <sheetName val="mau-05"/>
      <sheetName val="Sheet2"/>
      <sheetName val="Sheet3"/>
      <sheetName val="Sheet4"/>
      <sheetName val="XL4Poppy"/>
      <sheetName val="QMCT"/>
      <sheetName val="lam-moi"/>
      <sheetName val="DONGIA"/>
      <sheetName val="thao-go"/>
      <sheetName val="TH 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ngSo"/>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ice_systemSW"/>
      <sheetName val="code_price"/>
      <sheetName val="license"/>
      <sheetName val="hp-unix"/>
      <sheetName val="Specs"/>
      <sheetName val="sizing-input"/>
      <sheetName val="TCHQ_vm"/>
      <sheetName val="KBNN_vm"/>
      <sheetName val="tct_vm"/>
      <sheetName val="btc_vm"/>
      <sheetName val="DTNN_vm"/>
      <sheetName val="ubcknn_vm"/>
      <sheetName val="TTLK_vm"/>
      <sheetName val="SGDCKHN_VM"/>
      <sheetName val="power-BK"/>
      <sheetName val="hp-SAN"/>
      <sheetName val="vdi-specs"/>
      <sheetName val="vdi-store"/>
      <sheetName val="hp-blade"/>
      <sheetName val="HP-IA"/>
      <sheetName val="Oracle"/>
      <sheetName val="Device_BK_Spec"/>
      <sheetName val="device_BK_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ice_List_Changes"/>
      <sheetName val="Country"/>
      <sheetName val="Policy"/>
      <sheetName val="Riverstone"/>
      <sheetName val="Legend"/>
      <sheetName val="EMS"/>
      <sheetName val="ES500"/>
      <sheetName val="RS1000"/>
      <sheetName val="RS3000"/>
      <sheetName val="RS8000"/>
      <sheetName val="RS8600"/>
      <sheetName val="RS16000"/>
      <sheetName val="RS38000"/>
      <sheetName val="RSTN_Rules"/>
      <sheetName val="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sheetName val="Phân bổ kinh phí"/>
      <sheetName val="tong du toan"/>
      <sheetName val="Chi phi du an"/>
      <sheetName val="(1)_XayLap_old"/>
      <sheetName val="(1.2)_ChiTiet_XL"/>
      <sheetName val="Phuluc1-XayLap"/>
      <sheetName val="Chi phi Khac"/>
      <sheetName val="(2)_ThietBi"/>
      <sheetName val="(2.1)_TB phan cung"/>
      <sheetName val="(2.2)_TB phanmem"/>
      <sheetName val="(2.3)_CDDL"/>
      <sheetName val="(2.4)_DaoTao"/>
      <sheetName val="(2.5)_TrienKhai"/>
      <sheetName val="(2.6)_CaiDat "/>
      <sheetName val="Phuluc2-LapDat"/>
      <sheetName val="Phuluc3-BanggiaVL"/>
      <sheetName val="Phuluc4_PM_Estimates"/>
      <sheetName val="Don gia nhan cong 2"/>
      <sheetName val="Phuluc4_PM_I"/>
      <sheetName val="Phuluc4_PM_II"/>
      <sheetName val="Phuluc4_PM_III"/>
      <sheetName val="Phuluc4_PM_IV"/>
      <sheetName val="Phuluc_PM_V"/>
      <sheetName val="Phuluc4_PM_VI"/>
      <sheetName val="DSTPQH"/>
      <sheetName val="steps"/>
      <sheetName val="Training"/>
      <sheetName val="operation"/>
      <sheetName val="Cloud service"/>
      <sheetName val="DR_Procedures"/>
      <sheetName val="PIT-Tabmis-Move"/>
      <sheetName val="Phuluc_rate_CG"/>
      <sheetName val="mov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s"/>
      <sheetName val="Board tables"/>
      <sheetName val="Inputs"/>
      <sheetName val="Output summary"/>
      <sheetName val="TLS detailed financials"/>
      <sheetName val="TLS expenses"/>
      <sheetName val="Sensitivity"/>
      <sheetName val="T1"/>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Ref"/>
      <sheetName val="DA trien khai moi cho VTG"/>
      <sheetName val="DU AN DU KIEN TK "/>
      <sheetName val="Danh mục DA Sẽ TK - 2013"/>
      <sheetName val="DS Du an da hoan thanh 2012"/>
      <sheetName val="DS HD Trien khai 2013"/>
      <sheetName val="Giai trinh MM cho DA KTTS VTC"/>
      <sheetName val="Giai trinh ctac phi KTTS VTC"/>
      <sheetName val="Bao gia cho V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du toan"/>
      <sheetName val="Muc luc"/>
      <sheetName val="1.1.Sodo-ACTOR (TAW)"/>
      <sheetName val="1.2.Bangsxtt"/>
      <sheetName val="1.3.Bangcdyccn"/>
      <sheetName val="1.4.TS-USECASE"/>
      <sheetName val="1.5.HSphứctạpKT-CN"/>
      <sheetName val="1.6.HS-ĐC-MT"/>
      <sheetName val="1.7.DinhgiaPM-UCP-BMT"/>
      <sheetName val="1.8 Luong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VL"/>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hop"/>
      <sheetName val="Tổng hợp thiết bị"/>
      <sheetName val="Tbi 1.1"/>
      <sheetName val="Licence 2.1"/>
      <sheetName val="Daotao - 3"/>
      <sheetName val="nhập liệu"/>
      <sheetName val="TH"/>
      <sheetName val="USECASE"/>
      <sheetName val="Actor"/>
      <sheetName val="DUSECASE"/>
      <sheetName val="TFW"/>
      <sheetName val="EFW"/>
      <sheetName val="Luong"/>
      <sheetName val="Tong Chi phi phan mem"/>
      <sheetName val="Sheet5"/>
      <sheetName val="Sheet1"/>
      <sheetName val="Tien 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g"/>
      <sheetName val="vua"/>
      <sheetName val="gVL"/>
      <sheetName val="dtoan"/>
      <sheetName val="goithau-so4"/>
      <sheetName val="tkp"/>
    </sheetNames>
    <sheetDataSet>
      <sheetData sheetId="0"/>
      <sheetData sheetId="1"/>
      <sheetData sheetId="2"/>
      <sheetData sheetId="3"/>
      <sheetData sheetId="4"/>
      <sheetData sheetId="5"/>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 hinh"/>
      <sheetName val="TDT_GDI"/>
      <sheetName val="Xa_phuong"/>
      <sheetName val="Quan_huyen"/>
      <sheetName val="TTDL_SoTP"/>
      <sheetName val="Trienkhai_daotao"/>
      <sheetName val="Trienkhai_QLHT"/>
      <sheetName val="KP Trien khai PM"/>
      <sheetName val="KP Dao tao PM"/>
      <sheetName val="Chiphi_nhaplieu"/>
      <sheetName val="TDT_GDII"/>
      <sheetName val="TDT_GDIII"/>
      <sheetName val="Luu"/>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_vat_lieu"/>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stema_Gestión &quot;a la Carte&quot;"/>
      <sheetName val="Sistema_Gestión &quot;SSP&quot;"/>
      <sheetName val="5620 SRM"/>
      <sheetName val="LANGUAGE"/>
      <sheetName val="PART_DISCOUNT"/>
      <sheetName val="CURRENCY"/>
      <sheetName val="CATEGORY_DISCOU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ia vat tu"/>
      <sheetName val="Don gia_III"/>
    </sheetNames>
    <sheetDataSet>
      <sheetData sheetId="0" refreshError="1"/>
      <sheetData sheetId="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6_MA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O REV.2(ARMOR)"/>
      <sheetName val="chitimc"/>
      <sheetName val="dongia (2)"/>
      <sheetName val="giathanh1"/>
      <sheetName val="bke7"/>
      <sheetName val="LKVL-CK-HT-GD1"/>
      <sheetName val="chitiet"/>
      <sheetName val="#REF"/>
      <sheetName val="THPDMoi  (2)"/>
      <sheetName val="XL4Poppy"/>
      <sheetName val="gtrinh"/>
      <sheetName val="phuluc1"/>
      <sheetName val="TONG HOP VL-NC"/>
      <sheetName val="lam-moi"/>
      <sheetName val="TONGKE3p "/>
      <sheetName val="Inputs"/>
      <sheetName val="Du_lieu"/>
      <sheetName val="TH VL, NC, DDHT Thanhphuoc"/>
      <sheetName val="DONGIA"/>
      <sheetName val="DON GIA"/>
      <sheetName val="gvl"/>
      <sheetName val="thao-go"/>
      <sheetName val="TONGKE-HT"/>
      <sheetName val="DG"/>
      <sheetName val="Book1"/>
      <sheetName val="Xuat"/>
      <sheetName val="TheodoingaycongT5"/>
      <sheetName val="t-h HA THE"/>
      <sheetName val="CHITIET VL-NC-TT -1p"/>
      <sheetName val="SOban"/>
      <sheetName val="MHH"/>
      <sheetName val="TONG HOP VL-NC TT"/>
      <sheetName val="TNHCHINH"/>
      <sheetName val="TH XL"/>
      <sheetName val="CHITIET VL-NC"/>
      <sheetName val="HDmua "/>
      <sheetName val="CHITIET VL-NC-TT-3p"/>
      <sheetName val="RecoveredExternalLink12"/>
    </sheetNames>
    <definedNames>
      <definedName name="Drop2"/>
      <definedName name="Drop3"/>
      <definedName name="So_Chu.Drop1"/>
      <definedName name="So_Chu.Drop3"/>
      <definedName name="so_chu.So_Xau"/>
      <definedName name="T_Hoanvo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4Poppy"/>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odat"/>
      <sheetName val="VCTC"/>
    </sheetNames>
    <sheetDataSet>
      <sheetData sheetId="0" refreshError="1"/>
      <sheetData sheetId="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NEL 南區焚化爐"/>
      <sheetName val="NEW-PANEL"/>
      <sheetName val="MV-PANEL"/>
      <sheetName val="PANEL"/>
      <sheetName val="RecoveredExternalLink100"/>
    </sheetNames>
    <definedNames>
      <definedName name="DataFilter"/>
      <definedName name="DataSort"/>
      <definedName name="GoBack" sheetId="0"/>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c Thong So "/>
      <sheetName val="Gia Du Thau "/>
      <sheetName val="DGCT"/>
      <sheetName val="Vat Lieu "/>
      <sheetName val="Gia Nhan Cong "/>
      <sheetName val="Gia Ca may "/>
      <sheetName val="Cuoc VC oto"/>
      <sheetName val="Cuoc "/>
      <sheetName val="Bang Gia cuoc"/>
      <sheetName val="Sheet1"/>
      <sheetName val="Sheet3"/>
      <sheetName val="00000000"/>
      <sheetName val="HE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ết nối tổng thể - Bổ sung"/>
      <sheetName val="So Nguoi trong Ho"/>
      <sheetName val="DanSo"/>
      <sheetName val="Thiết bị 2004-2005"/>
      <sheetName val="Cấu hình 2004-2005"/>
      <sheetName val="Tính toán cho 183K"/>
      <sheetName val="Bản hiệu chỉnh"/>
      <sheetName val="Sheet2"/>
      <sheetName val="Kết quả tính toán"/>
      <sheetName val="Dự báo 2006-2008"/>
      <sheetName val="Sheet1"/>
      <sheetName val="Danh mục đầu tư"/>
      <sheetName val="Kết nối tổng thể"/>
      <sheetName val="BTQ"/>
      <sheetName val="BQU"/>
      <sheetName val="BTH"/>
      <sheetName val="CQU"/>
      <sheetName val="GDI"/>
      <sheetName val="HBT1"/>
      <sheetName val="HBT2"/>
      <sheetName val="KHW"/>
      <sheetName val="TQD"/>
      <sheetName val="TDU"/>
      <sheetName val="TTD"/>
      <sheetName val="ADV"/>
      <sheetName val="CLO"/>
      <sheetName val="CCH"/>
      <sheetName val="HVU"/>
      <sheetName val="LQD"/>
      <sheetName val="PHJ"/>
      <sheetName val="QTR"/>
      <sheetName val="TBI"/>
      <sheetName val="TMU"/>
      <sheetName val="TDJ"/>
      <sheetName val="Other"/>
      <sheetName val="Cac Thong So "/>
      <sheetName val="Gia Nhan Cong "/>
      <sheetName val="Vat Lieu "/>
      <sheetName val="Gia Ca may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C Design"/>
      <sheetName val="XCDR"/>
    </sheetNames>
    <sheetDataSet>
      <sheetData sheetId="0" refreshError="1"/>
      <sheetData sheetId="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1"/>
      <sheetName val="         Stub Data"/>
      <sheetName val="Customize Your Invoice"/>
      <sheetName val="Invoice"/>
      <sheetName val="Macros"/>
      <sheetName val="ATW"/>
      <sheetName val="Lock"/>
      <sheetName val="Intl Data Table"/>
      <sheetName val="TemplateInformation"/>
    </sheetNames>
    <sheetDataSet>
      <sheetData sheetId="0" refreshError="1"/>
      <sheetData sheetId="1" refreshError="1"/>
      <sheetData sheetId="2" refreshError="1">
        <row r="15">
          <cell r="E15" t="str">
            <v>State</v>
          </cell>
        </row>
        <row r="22">
          <cell r="E22" t="str">
            <v>State</v>
          </cell>
        </row>
        <row r="23">
          <cell r="E23">
            <v>0.05</v>
          </cell>
        </row>
        <row r="24">
          <cell r="D24" t="b">
            <v>1</v>
          </cell>
        </row>
        <row r="27">
          <cell r="G27">
            <v>7</v>
          </cell>
        </row>
        <row r="28">
          <cell r="D28" t="b">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m tat"/>
      <sheetName val="Bìa"/>
      <sheetName val="PL1"/>
      <sheetName val="PL2"/>
      <sheetName val="PL5"/>
      <sheetName val="Boc tach theo du an"/>
      <sheetName val="PL1 (Theo du an)"/>
      <sheetName val="PL2 (Theo du an)"/>
      <sheetName val="PL4 (Theo du an)"/>
      <sheetName val="PL4"/>
      <sheetName val="PL5 (Theo du an)"/>
      <sheetName val="PL7 (Theo du an)"/>
      <sheetName val="Tham so"/>
      <sheetName val="Ke hoach"/>
      <sheetName val="Tong du toan"/>
      <sheetName val="DS thanh vien"/>
      <sheetName val="PP boc tach 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 CANTHO"/>
      <sheetName val="Dutoan KL"/>
      <sheetName val="PT VATTU"/>
    </sheet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ói giá"/>
      <sheetName val="B1-THDT"/>
      <sheetName val="B2-CTDT"/>
      <sheetName val="PL01.Gia thue htang"/>
      <sheetName val="B3 Tong hop Gt"/>
      <sheetName val="B3.1 Chi tiết Gt"/>
      <sheetName val="B3.2 Gtdv"/>
      <sheetName val="B3.3 Gv"/>
      <sheetName val="B3.4 Gbt"/>
      <sheetName val="B3.5 Gk"/>
      <sheetName val="B3.5.1 Gk Ha Tang"/>
      <sheetName val="B4-QLTV"/>
      <sheetName val="B3.5.2 CP Dao tao"/>
      <sheetName val="B3.5.2.1 Dien giải CPĐT"/>
      <sheetName val="B3.5.2.2 Lương NCĐT"/>
      <sheetName val="B3.5.2.3 CP MTC"/>
      <sheetName val="Sheet2"/>
      <sheetName val="Timelin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i¸"/>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op-DGKSat"/>
      <sheetName val="Phan tich-DGKS"/>
      <sheetName val="Don gia vat tu"/>
      <sheetName val="DG-NC"/>
      <sheetName val="suyhao"/>
    </sheetNames>
    <sheetDataSet>
      <sheetData sheetId="0" refreshError="1"/>
      <sheetData sheetId="1" refreshError="1"/>
      <sheetData sheetId="2" refreshError="1"/>
      <sheetData sheetId="3" refreshError="1"/>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nc4"/>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_c noi bo"/>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vl"/>
      <sheetName val="ptm"/>
    </sheetNames>
    <sheetDataSet>
      <sheetData sheetId="0" refreshError="1"/>
      <sheetData sheetId="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XDCB_DD"/>
    </sheetNames>
    <sheetDataSet>
      <sheetData sheetId="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M"/>
      <sheetName val="SPEC"/>
      <sheetName val="f5"/>
    </sheetNames>
    <sheetDataSet>
      <sheetData sheetId="0" refreshError="1"/>
      <sheetData sheetId="1" refreshError="1"/>
      <sheetData sheetId="2" refreshError="1"/>
      <sheetData sheetId="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Tonghop theo Vendor"/>
      <sheetName val="GD1"/>
      <sheetName val="GD2"/>
      <sheetName val="Du tru SW"/>
      <sheetName val="Phan bo nguon luc"/>
      <sheetName val="Sheet1"/>
      <sheetName val="BOM A v.02 20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xes"/>
      <sheetName val="Tables"/>
      <sheetName val="Data Entry &amp; Quote Summary"/>
      <sheetName val="Bronze Calcs"/>
      <sheetName val="Silver Calcs"/>
      <sheetName val="Quote Bronze"/>
      <sheetName val="Quote Silver"/>
      <sheetName val="SCoTT"/>
      <sheetName val="SCoTT Manual"/>
      <sheetName val="5620 ZEN Parts List"/>
      <sheetName val="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 Thang Mo"/>
      <sheetName val="CT  PL"/>
    </sheetNames>
    <sheetDataSet>
      <sheetData sheetId="0" refreshError="1"/>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I"/>
      <sheetName val="PL II"/>
      <sheetName val="PL II.1"/>
      <sheetName val="PL II.2"/>
      <sheetName val="Sheet1"/>
      <sheetName val="PL II.3"/>
      <sheetName val="Actors"/>
      <sheetName val="BMT"/>
      <sheetName val="User Case"/>
      <sheetName val="Chức năng"/>
      <sheetName val="TFW, TCF"/>
      <sheetName val="EFW, EF, ES, P"/>
      <sheetName val="NC"/>
      <sheetName val="H"/>
      <sheetName val="PL II.4"/>
      <sheetName val="PL II.5"/>
      <sheetName val="PL III"/>
      <sheetName val="Các hệ số"/>
      <sheetName val="DMQ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LDL"/>
      <sheetName val="ĐM 2519"/>
      <sheetName val="QĐ 993 bo TTTT"/>
      <sheetName val="QĐ 2378"/>
      <sheetName val="TMDT_WIP1.3"/>
    </sheetNames>
    <definedNames>
      <definedName name="CDLDTB" refersTo="='ĐM 2519'!$A$3:$H$449"/>
      <definedName name="DM2378a" refersTo="='QĐ 2378'!$C$5:$M$24"/>
      <definedName name="DM2378b" refersTo="='QĐ 2378'!$C$4:$M$24"/>
      <definedName name="KTQT" refersTo="='QĐ 993 bo TTTT'!$C$65:$J$68"/>
      <definedName name="KTQTb" refersTo="='QĐ 993 bo TTTT'!$C$66:$J$68"/>
    </definedNames>
    <sheetDataSet>
      <sheetData sheetId="0" refreshError="1"/>
      <sheetData sheetId="1" refreshError="1"/>
      <sheetData sheetId="2" refreshError="1"/>
      <sheetData sheetId="3" refreshError="1"/>
      <sheetData sheetId="4"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DT"/>
      <sheetName val="DMTK"/>
      <sheetName val="SODU"/>
      <sheetName val="CDSPS"/>
      <sheetName val="CDTK 01-99"/>
      <sheetName val="CDDM98"/>
      <sheetName val="PSTH"/>
      <sheetName val="SOCAI-TK"/>
      <sheetName val="cong no 312"/>
      <sheetName val="Cong no 311"/>
      <sheetName val="531"/>
      <sheetName val="th 631"/>
      <sheetName val="TK-141-T"/>
      <sheetName val="PB-CHIPHI"/>
      <sheetName val="PB-TSCD"/>
      <sheetName val="BANG-LUONG"/>
      <sheetName val="BT-LUONG"/>
      <sheetName val="TH D.THU"/>
      <sheetName val="BANG THUE"/>
      <sheetName val="BANG 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hanvien"/>
      <sheetName val="Chamcong"/>
    </sheetNames>
    <sheetDataSet>
      <sheetData sheetId="0" refreshError="1"/>
      <sheetData sheetId="1"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 I"/>
      <sheetName val="PL II"/>
      <sheetName val="PL II.1"/>
      <sheetName val="PL II.2"/>
      <sheetName val="Actors"/>
      <sheetName val="BMT"/>
      <sheetName val="User Case"/>
      <sheetName val="Chức năng"/>
      <sheetName val="TFW, TCF"/>
      <sheetName val="EFW, EF, ES, P"/>
      <sheetName val="PL II.3"/>
      <sheetName val="NC"/>
      <sheetName val="Các hệ số"/>
      <sheetName val="DMQ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Tay Ninh"/>
    </sheetNames>
    <sheetDataSet>
      <sheetData sheetId="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Dak Lak"/>
    </sheetNames>
    <sheetDataSet>
      <sheetData sheetId="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 gia III"/>
      <sheetName val="Don gia CT"/>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 tphcm"/>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
  <sheetViews>
    <sheetView workbookViewId="0">
      <selection activeCell="C9" sqref="C9"/>
    </sheetView>
  </sheetViews>
  <sheetFormatPr defaultColWidth="14.44140625" defaultRowHeight="15" customHeight="1"/>
  <cols>
    <col min="1" max="1" width="5.88671875" customWidth="1"/>
    <col min="2" max="2" width="24" customWidth="1"/>
    <col min="3" max="3" width="16" customWidth="1"/>
    <col min="4" max="4" width="15.5546875" customWidth="1"/>
    <col min="5" max="5" width="13.109375" customWidth="1"/>
    <col min="6" max="6" width="15" customWidth="1"/>
    <col min="7" max="7" width="14.5546875" customWidth="1"/>
    <col min="8" max="8" width="15.88671875" customWidth="1"/>
    <col min="9" max="11" width="8.88671875" customWidth="1"/>
  </cols>
  <sheetData>
    <row r="1" spans="1:8" ht="27.75" customHeight="1">
      <c r="B1" s="972" t="s">
        <v>0</v>
      </c>
      <c r="C1" s="973"/>
      <c r="D1" s="973"/>
      <c r="E1" s="973"/>
      <c r="F1" s="973"/>
      <c r="G1" s="973"/>
    </row>
    <row r="3" spans="1:8" ht="11.25" customHeight="1">
      <c r="A3" s="974" t="s">
        <v>1</v>
      </c>
      <c r="B3" s="974" t="s">
        <v>2</v>
      </c>
      <c r="C3" s="978" t="s">
        <v>3</v>
      </c>
      <c r="D3" s="979"/>
      <c r="E3" s="980"/>
      <c r="F3" s="978" t="s">
        <v>4</v>
      </c>
      <c r="G3" s="980"/>
      <c r="H3" s="974" t="s">
        <v>5</v>
      </c>
    </row>
    <row r="4" spans="1:8" ht="12" customHeight="1">
      <c r="A4" s="975"/>
      <c r="B4" s="975"/>
      <c r="C4" s="981"/>
      <c r="D4" s="982"/>
      <c r="E4" s="983"/>
      <c r="F4" s="981"/>
      <c r="G4" s="983"/>
      <c r="H4" s="975"/>
    </row>
    <row r="5" spans="1:8" ht="21.75" customHeight="1">
      <c r="A5" s="976"/>
      <c r="B5" s="976"/>
      <c r="C5" s="462" t="s">
        <v>6</v>
      </c>
      <c r="D5" s="462" t="s">
        <v>7</v>
      </c>
      <c r="E5" s="462" t="s">
        <v>8</v>
      </c>
      <c r="F5" s="462" t="s">
        <v>9</v>
      </c>
      <c r="G5" s="462" t="s">
        <v>10</v>
      </c>
      <c r="H5" s="976"/>
    </row>
    <row r="6" spans="1:8" ht="26.25" customHeight="1">
      <c r="A6" s="79" t="s">
        <v>11</v>
      </c>
      <c r="B6" s="80" t="s">
        <v>12</v>
      </c>
      <c r="C6" s="955"/>
      <c r="D6" s="168"/>
      <c r="E6" s="168"/>
      <c r="F6" s="168"/>
      <c r="G6" s="168"/>
      <c r="H6" s="977" t="s">
        <v>13</v>
      </c>
    </row>
    <row r="7" spans="1:8" ht="25.5" customHeight="1">
      <c r="A7" s="79" t="s">
        <v>14</v>
      </c>
      <c r="B7" s="80" t="s">
        <v>15</v>
      </c>
      <c r="C7" s="955" t="e">
        <f>#REF!</f>
        <v>#REF!</v>
      </c>
      <c r="D7" s="955" t="e">
        <f>C7</f>
        <v>#REF!</v>
      </c>
      <c r="E7" s="955"/>
      <c r="F7" s="955" t="e">
        <f>D7</f>
        <v>#REF!</v>
      </c>
      <c r="G7" s="955"/>
      <c r="H7" s="975"/>
    </row>
    <row r="8" spans="1:8" ht="25.5" customHeight="1">
      <c r="A8" s="79" t="s">
        <v>16</v>
      </c>
      <c r="B8" s="80" t="s">
        <v>17</v>
      </c>
      <c r="C8" s="955" t="e">
        <f>#REF!</f>
        <v>#REF!</v>
      </c>
      <c r="D8" s="955" t="e">
        <f>C8</f>
        <v>#REF!</v>
      </c>
      <c r="E8" s="955"/>
      <c r="F8" s="955" t="e">
        <f>D8</f>
        <v>#REF!</v>
      </c>
      <c r="G8" s="955"/>
      <c r="H8" s="975"/>
    </row>
    <row r="9" spans="1:8" ht="24.75" customHeight="1">
      <c r="A9" s="79" t="s">
        <v>18</v>
      </c>
      <c r="B9" s="80" t="s">
        <v>19</v>
      </c>
      <c r="C9" s="955" t="e">
        <f>'1.TMĐT'!G11</f>
        <v>#REF!</v>
      </c>
      <c r="D9" s="955" t="e">
        <f>C9</f>
        <v>#REF!</v>
      </c>
      <c r="E9" s="955"/>
      <c r="F9" s="955" t="e">
        <f>D9</f>
        <v>#REF!</v>
      </c>
      <c r="G9" s="955"/>
      <c r="H9" s="975"/>
    </row>
    <row r="10" spans="1:8" ht="25.5" customHeight="1">
      <c r="A10" s="79" t="s">
        <v>20</v>
      </c>
      <c r="B10" s="80" t="s">
        <v>21</v>
      </c>
      <c r="C10" s="955" t="e">
        <f>'1.TMĐT'!G20</f>
        <v>#REF!</v>
      </c>
      <c r="D10" s="955" t="e">
        <f>C10</f>
        <v>#REF!</v>
      </c>
      <c r="E10" s="955"/>
      <c r="F10" s="955" t="e">
        <f>D10</f>
        <v>#REF!</v>
      </c>
      <c r="G10" s="955"/>
      <c r="H10" s="975"/>
    </row>
    <row r="11" spans="1:8" ht="24.75" customHeight="1">
      <c r="A11" s="79" t="s">
        <v>22</v>
      </c>
      <c r="B11" s="80" t="s">
        <v>23</v>
      </c>
      <c r="C11" s="955" t="e">
        <f>'1.TMĐT'!G25</f>
        <v>#REF!</v>
      </c>
      <c r="D11" s="955" t="e">
        <f>C11</f>
        <v>#REF!</v>
      </c>
      <c r="E11" s="955"/>
      <c r="F11" s="955" t="e">
        <f>D11</f>
        <v>#REF!</v>
      </c>
      <c r="G11" s="955"/>
      <c r="H11" s="976"/>
    </row>
    <row r="12" spans="1:8" ht="24.75" customHeight="1">
      <c r="A12" s="79"/>
      <c r="B12" s="77" t="s">
        <v>24</v>
      </c>
      <c r="C12" s="956" t="e">
        <f>ROUND(SUM(C6:C11),-3)</f>
        <v>#REF!</v>
      </c>
      <c r="D12" s="956" t="e">
        <f>ROUND(SUM(D6:D11),-3)</f>
        <v>#REF!</v>
      </c>
      <c r="E12" s="956">
        <f>ROUND(SUM(E6:E11),-3)</f>
        <v>0</v>
      </c>
      <c r="F12" s="956" t="e">
        <f>ROUND(SUM(F6:F11),-3)</f>
        <v>#REF!</v>
      </c>
      <c r="G12" s="956">
        <f>ROUND(SUM(G6:G11),-3)</f>
        <v>0</v>
      </c>
      <c r="H12" s="8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7">
    <mergeCell ref="B1:G1"/>
    <mergeCell ref="A3:A5"/>
    <mergeCell ref="B3:B5"/>
    <mergeCell ref="H3:H5"/>
    <mergeCell ref="H6:H11"/>
    <mergeCell ref="C3:E4"/>
    <mergeCell ref="F3:G4"/>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0"/>
  <sheetViews>
    <sheetView workbookViewId="0">
      <selection sqref="A1:H1"/>
    </sheetView>
  </sheetViews>
  <sheetFormatPr defaultColWidth="14.44140625" defaultRowHeight="15" customHeight="1"/>
  <cols>
    <col min="1" max="1" width="30.88671875" customWidth="1"/>
    <col min="2" max="10" width="8.88671875" customWidth="1"/>
    <col min="11" max="11" width="15.109375" customWidth="1"/>
    <col min="12" max="13" width="8.88671875" customWidth="1"/>
    <col min="14" max="14" width="19.109375" customWidth="1"/>
    <col min="15" max="15" width="8.88671875" customWidth="1"/>
  </cols>
  <sheetData>
    <row r="1" spans="1:15" ht="15.6">
      <c r="A1" s="1014" t="s">
        <v>304</v>
      </c>
      <c r="B1" s="973"/>
      <c r="C1" s="973"/>
      <c r="D1" s="973"/>
      <c r="E1" s="973"/>
      <c r="F1" s="973"/>
      <c r="G1" s="973"/>
      <c r="H1" s="973"/>
      <c r="I1" s="155"/>
      <c r="J1" s="155"/>
      <c r="K1" s="155"/>
      <c r="L1" s="155"/>
      <c r="M1" s="155"/>
      <c r="N1" s="155"/>
      <c r="O1" s="155"/>
    </row>
    <row r="2" spans="1:15" ht="16.5" customHeight="1">
      <c r="A2" s="1016" t="s">
        <v>305</v>
      </c>
      <c r="B2" s="1015" t="s">
        <v>306</v>
      </c>
      <c r="C2" s="989"/>
      <c r="D2" s="989"/>
      <c r="E2" s="989"/>
      <c r="F2" s="989"/>
      <c r="G2" s="989"/>
      <c r="H2" s="990"/>
      <c r="I2" s="155"/>
      <c r="J2" s="155"/>
      <c r="K2" s="155"/>
      <c r="L2" s="155"/>
      <c r="M2" s="155"/>
      <c r="N2" s="155"/>
      <c r="O2" s="155"/>
    </row>
    <row r="3" spans="1:15" ht="18">
      <c r="A3" s="986"/>
      <c r="B3" s="771">
        <v>5</v>
      </c>
      <c r="C3" s="771">
        <v>10</v>
      </c>
      <c r="D3" s="771">
        <v>50</v>
      </c>
      <c r="E3" s="771">
        <v>100</v>
      </c>
      <c r="F3" s="771">
        <v>500</v>
      </c>
      <c r="G3" s="777">
        <v>1000</v>
      </c>
      <c r="H3" s="777">
        <v>10000</v>
      </c>
      <c r="I3" s="155"/>
      <c r="J3" s="155"/>
      <c r="K3" s="778"/>
      <c r="L3" s="155"/>
      <c r="M3" s="155"/>
      <c r="N3" s="780"/>
      <c r="O3" s="155"/>
    </row>
    <row r="4" spans="1:15" ht="15.6">
      <c r="A4" s="772" t="s">
        <v>307</v>
      </c>
      <c r="B4" s="773">
        <v>0.96</v>
      </c>
      <c r="C4" s="773">
        <v>0.64500000000000002</v>
      </c>
      <c r="D4" s="773">
        <v>0.45</v>
      </c>
      <c r="E4" s="773">
        <v>0.34499999999999997</v>
      </c>
      <c r="F4" s="773">
        <v>0.19500000000000001</v>
      </c>
      <c r="G4" s="773">
        <v>0.129</v>
      </c>
      <c r="H4" s="773">
        <v>6.9000000000000006E-2</v>
      </c>
      <c r="I4" s="155"/>
      <c r="J4" s="155"/>
      <c r="K4" s="779"/>
      <c r="L4" s="155"/>
      <c r="M4" s="155"/>
      <c r="N4" s="155"/>
      <c r="O4" s="155"/>
    </row>
    <row r="5" spans="1:15" ht="15.6">
      <c r="A5" s="772" t="s">
        <v>308</v>
      </c>
      <c r="B5" s="773">
        <v>0.56999999999999995</v>
      </c>
      <c r="C5" s="773">
        <v>0.39</v>
      </c>
      <c r="D5" s="773">
        <v>0.28499999999999998</v>
      </c>
      <c r="E5" s="773">
        <v>0.22500000000000001</v>
      </c>
      <c r="F5" s="773">
        <v>0.13500000000000001</v>
      </c>
      <c r="G5" s="773">
        <v>0.09</v>
      </c>
      <c r="H5" s="773">
        <v>4.8000000000000001E-2</v>
      </c>
      <c r="I5" s="155"/>
      <c r="J5" s="155"/>
      <c r="K5" s="779"/>
      <c r="L5" s="155"/>
      <c r="M5" s="155"/>
      <c r="N5" s="155"/>
      <c r="O5" s="155"/>
    </row>
    <row r="9" spans="1:15" ht="15.6">
      <c r="A9" s="1014" t="s">
        <v>309</v>
      </c>
      <c r="B9" s="973"/>
      <c r="C9" s="973"/>
      <c r="D9" s="973"/>
      <c r="E9" s="973"/>
      <c r="F9" s="973"/>
      <c r="G9" s="973"/>
      <c r="H9" s="973"/>
      <c r="I9" s="155"/>
      <c r="J9" s="155"/>
      <c r="K9" s="155"/>
    </row>
    <row r="10" spans="1:15" ht="15.6">
      <c r="A10" s="155"/>
      <c r="B10" s="155"/>
      <c r="C10" s="155"/>
      <c r="D10" s="155"/>
      <c r="E10" s="155"/>
      <c r="F10" s="155"/>
      <c r="G10" s="155"/>
      <c r="H10" s="155"/>
      <c r="I10" s="155"/>
      <c r="J10" s="155"/>
      <c r="K10" s="155"/>
    </row>
    <row r="11" spans="1:15" ht="15.6">
      <c r="A11" s="774" t="s">
        <v>310</v>
      </c>
      <c r="B11" s="775" t="s">
        <v>311</v>
      </c>
      <c r="C11" s="776">
        <v>25</v>
      </c>
      <c r="D11" s="776">
        <v>50</v>
      </c>
      <c r="E11" s="775">
        <v>100</v>
      </c>
      <c r="F11" s="775">
        <v>200</v>
      </c>
      <c r="G11" s="775">
        <v>500</v>
      </c>
      <c r="H11" s="775">
        <v>1000</v>
      </c>
      <c r="I11" s="155"/>
      <c r="J11" s="155"/>
      <c r="K11" s="778"/>
    </row>
    <row r="12" spans="1:15" ht="15.6">
      <c r="A12" s="774" t="s">
        <v>312</v>
      </c>
      <c r="B12" s="775">
        <v>1.9E-2</v>
      </c>
      <c r="C12" s="775">
        <v>1.7000000000000001E-2</v>
      </c>
      <c r="D12" s="775">
        <v>1.4999999999999999E-2</v>
      </c>
      <c r="E12" s="775">
        <v>1.2500000000000001E-2</v>
      </c>
      <c r="F12" s="775">
        <v>0.01</v>
      </c>
      <c r="G12" s="775">
        <v>7.4999999999999997E-3</v>
      </c>
      <c r="H12" s="775">
        <v>4.7000000000000002E-3</v>
      </c>
      <c r="I12" s="155"/>
      <c r="J12" s="155"/>
      <c r="K12" s="77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4">
    <mergeCell ref="A1:H1"/>
    <mergeCell ref="B2:H2"/>
    <mergeCell ref="A9:H9"/>
    <mergeCell ref="A2:A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3:O100"/>
  <sheetViews>
    <sheetView workbookViewId="0"/>
  </sheetViews>
  <sheetFormatPr defaultColWidth="14.44140625" defaultRowHeight="15" customHeight="1"/>
  <cols>
    <col min="1" max="5" width="8.88671875" customWidth="1"/>
    <col min="6" max="6" width="40.109375" customWidth="1"/>
    <col min="7" max="7" width="7" customWidth="1"/>
    <col min="8" max="15" width="8.88671875" customWidth="1"/>
  </cols>
  <sheetData>
    <row r="3" spans="5:15" ht="14.4">
      <c r="E3" s="754" t="s">
        <v>313</v>
      </c>
    </row>
    <row r="4" spans="5:15" ht="14.4">
      <c r="E4" s="755" t="s">
        <v>314</v>
      </c>
    </row>
    <row r="5" spans="5:15" ht="14.4">
      <c r="E5" s="756" t="s">
        <v>315</v>
      </c>
    </row>
    <row r="6" spans="5:15" ht="14.4">
      <c r="E6" s="757" t="s">
        <v>316</v>
      </c>
    </row>
    <row r="7" spans="5:15" ht="14.4">
      <c r="E7" s="758" t="s">
        <v>317</v>
      </c>
    </row>
    <row r="8" spans="5:15" ht="25.5" customHeight="1">
      <c r="E8" s="1020" t="s">
        <v>318</v>
      </c>
      <c r="F8" s="1022" t="s">
        <v>319</v>
      </c>
      <c r="G8" s="1017" t="s">
        <v>320</v>
      </c>
      <c r="H8" s="1018"/>
      <c r="I8" s="1018"/>
      <c r="J8" s="1018"/>
      <c r="K8" s="1018"/>
      <c r="L8" s="1018"/>
      <c r="M8" s="1018"/>
      <c r="N8" s="1018"/>
      <c r="O8" s="1019"/>
    </row>
    <row r="9" spans="5:15" ht="14.4">
      <c r="E9" s="1021"/>
      <c r="F9" s="986"/>
      <c r="G9" s="759" t="s">
        <v>321</v>
      </c>
      <c r="H9" s="759">
        <v>50</v>
      </c>
      <c r="I9" s="759">
        <v>100</v>
      </c>
      <c r="J9" s="759">
        <v>200</v>
      </c>
      <c r="K9" s="759">
        <v>500</v>
      </c>
      <c r="L9" s="766">
        <v>1000</v>
      </c>
      <c r="M9" s="766">
        <v>2000</v>
      </c>
      <c r="N9" s="766">
        <v>5000</v>
      </c>
      <c r="O9" s="767">
        <v>8000</v>
      </c>
    </row>
    <row r="10" spans="5:15" ht="14.4">
      <c r="E10" s="760">
        <v>1</v>
      </c>
      <c r="F10" s="761" t="s">
        <v>322</v>
      </c>
      <c r="G10" s="762">
        <v>0.16500000000000001</v>
      </c>
      <c r="H10" s="762">
        <v>0.11</v>
      </c>
      <c r="I10" s="762">
        <v>8.5000000000000006E-2</v>
      </c>
      <c r="J10" s="762">
        <v>6.5000000000000002E-2</v>
      </c>
      <c r="K10" s="762">
        <v>0.05</v>
      </c>
      <c r="L10" s="762">
        <v>4.1000000000000002E-2</v>
      </c>
      <c r="M10" s="762">
        <v>2.9000000000000001E-2</v>
      </c>
      <c r="N10" s="762">
        <v>2.1999999999999999E-2</v>
      </c>
      <c r="O10" s="768">
        <v>1.9E-2</v>
      </c>
    </row>
    <row r="11" spans="5:15" ht="14.4">
      <c r="E11" s="760">
        <v>2</v>
      </c>
      <c r="F11" s="761" t="s">
        <v>323</v>
      </c>
      <c r="G11" s="762">
        <v>0.19</v>
      </c>
      <c r="H11" s="762">
        <v>0.126</v>
      </c>
      <c r="I11" s="762">
        <v>9.7000000000000003E-2</v>
      </c>
      <c r="J11" s="762">
        <v>7.4999999999999997E-2</v>
      </c>
      <c r="K11" s="762">
        <v>5.8000000000000003E-2</v>
      </c>
      <c r="L11" s="762">
        <v>4.3999999999999997E-2</v>
      </c>
      <c r="M11" s="762">
        <v>3.5000000000000003E-2</v>
      </c>
      <c r="N11" s="762">
        <v>2.5999999999999999E-2</v>
      </c>
      <c r="O11" s="768">
        <v>2.1999999999999999E-2</v>
      </c>
    </row>
    <row r="12" spans="5:15" ht="14.4">
      <c r="E12" s="760">
        <v>3</v>
      </c>
      <c r="F12" s="761" t="s">
        <v>324</v>
      </c>
      <c r="G12" s="762">
        <v>0.109</v>
      </c>
      <c r="H12" s="762">
        <v>7.1999999999999995E-2</v>
      </c>
      <c r="I12" s="762">
        <v>5.5E-2</v>
      </c>
      <c r="J12" s="762">
        <v>4.2999999999999997E-2</v>
      </c>
      <c r="K12" s="762">
        <v>3.3000000000000002E-2</v>
      </c>
      <c r="L12" s="762">
        <v>2.5000000000000001E-2</v>
      </c>
      <c r="M12" s="762">
        <v>2.1000000000000001E-2</v>
      </c>
      <c r="N12" s="762">
        <v>1.6E-2</v>
      </c>
      <c r="O12" s="768">
        <v>1.4E-2</v>
      </c>
    </row>
    <row r="13" spans="5:15" ht="14.4">
      <c r="E13" s="760">
        <v>4</v>
      </c>
      <c r="F13" s="761" t="s">
        <v>325</v>
      </c>
      <c r="G13" s="762">
        <v>0.121</v>
      </c>
      <c r="H13" s="762">
        <v>0.08</v>
      </c>
      <c r="I13" s="762">
        <v>6.0999999999999999E-2</v>
      </c>
      <c r="J13" s="762">
        <v>4.8000000000000001E-2</v>
      </c>
      <c r="K13" s="762">
        <v>3.6999999999999998E-2</v>
      </c>
      <c r="L13" s="762">
        <v>2.8000000000000001E-2</v>
      </c>
      <c r="M13" s="762">
        <v>2.3E-2</v>
      </c>
      <c r="N13" s="762">
        <v>1.7000000000000001E-2</v>
      </c>
      <c r="O13" s="768">
        <v>1.4E-2</v>
      </c>
    </row>
    <row r="14" spans="5:15" ht="14.4">
      <c r="E14" s="763">
        <v>5</v>
      </c>
      <c r="F14" s="764" t="s">
        <v>326</v>
      </c>
      <c r="G14" s="765">
        <v>0.126</v>
      </c>
      <c r="H14" s="765">
        <v>8.5000000000000006E-2</v>
      </c>
      <c r="I14" s="765">
        <v>6.5000000000000002E-2</v>
      </c>
      <c r="J14" s="765">
        <v>0.05</v>
      </c>
      <c r="K14" s="765">
        <v>3.9E-2</v>
      </c>
      <c r="L14" s="765">
        <v>0.03</v>
      </c>
      <c r="M14" s="765">
        <v>2.5999999999999999E-2</v>
      </c>
      <c r="N14" s="765">
        <v>1.9E-2</v>
      </c>
      <c r="O14" s="769">
        <v>1.7000000000000001E-2</v>
      </c>
    </row>
    <row r="15" spans="5:15" ht="14.4">
      <c r="E15" s="757" t="s">
        <v>327</v>
      </c>
    </row>
    <row r="16" spans="5:15" ht="14.4">
      <c r="E16" s="758" t="s">
        <v>328</v>
      </c>
    </row>
    <row r="17" spans="5:15" ht="25.5" customHeight="1">
      <c r="E17" s="1020" t="s">
        <v>329</v>
      </c>
      <c r="F17" s="1022" t="s">
        <v>319</v>
      </c>
      <c r="G17" s="1017" t="s">
        <v>320</v>
      </c>
      <c r="H17" s="1018"/>
      <c r="I17" s="1018"/>
      <c r="J17" s="1018"/>
      <c r="K17" s="1018"/>
      <c r="L17" s="1018"/>
      <c r="M17" s="1018"/>
      <c r="N17" s="1018"/>
      <c r="O17" s="1019"/>
    </row>
    <row r="18" spans="5:15" ht="14.4">
      <c r="E18" s="1021"/>
      <c r="F18" s="986"/>
      <c r="G18" s="759" t="s">
        <v>321</v>
      </c>
      <c r="H18" s="759">
        <v>50</v>
      </c>
      <c r="I18" s="759">
        <v>100</v>
      </c>
      <c r="J18" s="759">
        <v>200</v>
      </c>
      <c r="K18" s="759">
        <v>500</v>
      </c>
      <c r="L18" s="766">
        <v>1000</v>
      </c>
      <c r="M18" s="766">
        <v>2000</v>
      </c>
      <c r="N18" s="766">
        <v>5000</v>
      </c>
      <c r="O18" s="767">
        <v>8000</v>
      </c>
    </row>
    <row r="19" spans="5:15" ht="14.4">
      <c r="E19" s="760">
        <v>1</v>
      </c>
      <c r="F19" s="761" t="s">
        <v>322</v>
      </c>
      <c r="G19" s="762">
        <v>0.16</v>
      </c>
      <c r="H19" s="762">
        <v>0.106</v>
      </c>
      <c r="I19" s="762">
        <v>8.3000000000000004E-2</v>
      </c>
      <c r="J19" s="762">
        <v>6.2E-2</v>
      </c>
      <c r="K19" s="762">
        <v>4.5999999999999999E-2</v>
      </c>
      <c r="L19" s="762">
        <v>3.7999999999999999E-2</v>
      </c>
      <c r="M19" s="762">
        <v>2.8000000000000001E-2</v>
      </c>
      <c r="N19" s="762">
        <v>2.1000000000000001E-2</v>
      </c>
      <c r="O19" s="768">
        <v>1.7999999999999999E-2</v>
      </c>
    </row>
    <row r="20" spans="5:15" ht="14.4">
      <c r="E20" s="760">
        <v>2</v>
      </c>
      <c r="F20" s="761" t="s">
        <v>323</v>
      </c>
      <c r="G20" s="762">
        <v>0.185</v>
      </c>
      <c r="H20" s="762">
        <v>0.121</v>
      </c>
      <c r="I20" s="762">
        <v>9.4E-2</v>
      </c>
      <c r="J20" s="762">
        <v>7.1999999999999995E-2</v>
      </c>
      <c r="K20" s="762">
        <v>5.5E-2</v>
      </c>
      <c r="L20" s="762">
        <v>4.1000000000000002E-2</v>
      </c>
      <c r="M20" s="762">
        <v>3.3000000000000002E-2</v>
      </c>
      <c r="N20" s="762">
        <v>2.3E-2</v>
      </c>
      <c r="O20" s="768">
        <v>0.02</v>
      </c>
    </row>
    <row r="21" spans="5:15" ht="15.75" customHeight="1">
      <c r="E21" s="760">
        <v>3</v>
      </c>
      <c r="F21" s="761" t="s">
        <v>324</v>
      </c>
      <c r="G21" s="762">
        <v>0.106</v>
      </c>
      <c r="H21" s="762">
        <v>6.8000000000000005E-2</v>
      </c>
      <c r="I21" s="762">
        <v>5.3999999999999999E-2</v>
      </c>
      <c r="J21" s="762">
        <v>4.1000000000000002E-2</v>
      </c>
      <c r="K21" s="762">
        <v>3.1E-2</v>
      </c>
      <c r="L21" s="762">
        <v>2.4E-2</v>
      </c>
      <c r="M21" s="762">
        <v>0.02</v>
      </c>
      <c r="N21" s="762">
        <v>1.4E-2</v>
      </c>
      <c r="O21" s="768">
        <v>1.2E-2</v>
      </c>
    </row>
    <row r="22" spans="5:15" ht="15.75" customHeight="1">
      <c r="E22" s="760">
        <v>4</v>
      </c>
      <c r="F22" s="761" t="s">
        <v>330</v>
      </c>
      <c r="G22" s="762">
        <v>0.11700000000000001</v>
      </c>
      <c r="H22" s="762">
        <v>7.5999999999999998E-2</v>
      </c>
      <c r="I22" s="762">
        <v>0.06</v>
      </c>
      <c r="J22" s="762">
        <v>4.5999999999999999E-2</v>
      </c>
      <c r="K22" s="762">
        <v>3.5000000000000003E-2</v>
      </c>
      <c r="L22" s="762">
        <v>2.5999999999999999E-2</v>
      </c>
      <c r="M22" s="762">
        <v>2.1999999999999999E-2</v>
      </c>
      <c r="N22" s="762">
        <v>1.6E-2</v>
      </c>
      <c r="O22" s="768">
        <v>1.4E-2</v>
      </c>
    </row>
    <row r="23" spans="5:15" ht="15.75" customHeight="1">
      <c r="E23" s="763">
        <v>5</v>
      </c>
      <c r="F23" s="764" t="s">
        <v>331</v>
      </c>
      <c r="G23" s="765">
        <v>0.122</v>
      </c>
      <c r="H23" s="765">
        <v>8.2000000000000003E-2</v>
      </c>
      <c r="I23" s="765">
        <v>6.2E-2</v>
      </c>
      <c r="J23" s="765">
        <v>4.7E-2</v>
      </c>
      <c r="K23" s="765">
        <v>3.6999999999999998E-2</v>
      </c>
      <c r="L23" s="765">
        <v>2.9000000000000001E-2</v>
      </c>
      <c r="M23" s="765">
        <v>2.4E-2</v>
      </c>
      <c r="N23" s="765">
        <v>1.7000000000000001E-2</v>
      </c>
      <c r="O23" s="769">
        <v>1.4E-2</v>
      </c>
    </row>
    <row r="24" spans="5:15" ht="15.75" customHeight="1">
      <c r="E24" s="756" t="s">
        <v>332</v>
      </c>
    </row>
    <row r="25" spans="5:15" ht="15.75" customHeight="1">
      <c r="E25" s="757" t="s">
        <v>333</v>
      </c>
    </row>
    <row r="26" spans="5:15" ht="15.75" customHeight="1">
      <c r="E26" s="758" t="s">
        <v>328</v>
      </c>
    </row>
    <row r="27" spans="5:15" ht="25.5" customHeight="1">
      <c r="E27" s="1020" t="s">
        <v>329</v>
      </c>
      <c r="F27" s="1022" t="s">
        <v>319</v>
      </c>
      <c r="G27" s="1017" t="s">
        <v>334</v>
      </c>
      <c r="H27" s="1018"/>
      <c r="I27" s="1018"/>
      <c r="J27" s="1018"/>
      <c r="K27" s="1018"/>
      <c r="L27" s="1018"/>
      <c r="M27" s="1018"/>
      <c r="N27" s="1018"/>
      <c r="O27" s="1019"/>
    </row>
    <row r="28" spans="5:15" ht="15.75" customHeight="1">
      <c r="E28" s="1021"/>
      <c r="F28" s="986"/>
      <c r="G28" s="759" t="s">
        <v>321</v>
      </c>
      <c r="H28" s="759">
        <v>50</v>
      </c>
      <c r="I28" s="759">
        <v>100</v>
      </c>
      <c r="J28" s="759">
        <v>200</v>
      </c>
      <c r="K28" s="759">
        <v>500</v>
      </c>
      <c r="L28" s="759" t="s">
        <v>335</v>
      </c>
      <c r="M28" s="759" t="s">
        <v>336</v>
      </c>
      <c r="N28" s="759" t="s">
        <v>337</v>
      </c>
      <c r="O28" s="770" t="s">
        <v>338</v>
      </c>
    </row>
    <row r="29" spans="5:15" ht="15.75" customHeight="1">
      <c r="E29" s="760">
        <v>1</v>
      </c>
      <c r="F29" s="761" t="s">
        <v>322</v>
      </c>
      <c r="G29" s="762">
        <v>4.9500000000000002E-2</v>
      </c>
      <c r="H29" s="762">
        <v>3.3000000000000002E-2</v>
      </c>
      <c r="I29" s="762">
        <v>2.5499999999999998E-2</v>
      </c>
      <c r="J29" s="762">
        <v>1.95E-2</v>
      </c>
      <c r="K29" s="762">
        <v>1.4999999999999999E-2</v>
      </c>
      <c r="L29" s="762">
        <v>1.23E-2</v>
      </c>
      <c r="M29" s="762">
        <v>8.6999999999999994E-3</v>
      </c>
      <c r="N29" s="762">
        <v>6.6E-3</v>
      </c>
      <c r="O29" s="768">
        <v>5.7000000000000002E-3</v>
      </c>
    </row>
    <row r="30" spans="5:15" ht="15.75" customHeight="1">
      <c r="E30" s="760">
        <v>2</v>
      </c>
      <c r="F30" s="761" t="s">
        <v>323</v>
      </c>
      <c r="G30" s="762">
        <v>5.7000000000000002E-2</v>
      </c>
      <c r="H30" s="762">
        <v>3.78E-2</v>
      </c>
      <c r="I30" s="762">
        <v>2.9100000000000001E-2</v>
      </c>
      <c r="J30" s="762">
        <v>2.2499999999999999E-2</v>
      </c>
      <c r="K30" s="762">
        <v>1.7399999999999999E-2</v>
      </c>
      <c r="L30" s="762">
        <v>1.32E-2</v>
      </c>
      <c r="M30" s="762">
        <v>1.0500000000000001E-2</v>
      </c>
      <c r="N30" s="762">
        <v>7.7999999999999996E-3</v>
      </c>
      <c r="O30" s="768">
        <v>6.6E-3</v>
      </c>
    </row>
    <row r="31" spans="5:15" ht="15.75" customHeight="1">
      <c r="E31" s="760">
        <v>3</v>
      </c>
      <c r="F31" s="761" t="s">
        <v>339</v>
      </c>
      <c r="G31" s="762">
        <v>3.27E-2</v>
      </c>
      <c r="H31" s="762">
        <v>2.1600000000000001E-2</v>
      </c>
      <c r="I31" s="762">
        <v>1.6500000000000001E-2</v>
      </c>
      <c r="J31" s="762">
        <v>1.29E-2</v>
      </c>
      <c r="K31" s="762">
        <v>9.9000000000000008E-3</v>
      </c>
      <c r="L31" s="762">
        <v>7.4999999999999997E-3</v>
      </c>
      <c r="M31" s="762">
        <v>6.3E-3</v>
      </c>
      <c r="N31" s="762">
        <v>4.7999999999999996E-3</v>
      </c>
      <c r="O31" s="768">
        <v>4.1999999999999997E-3</v>
      </c>
    </row>
    <row r="32" spans="5:15" ht="15.75" customHeight="1">
      <c r="E32" s="760">
        <v>4</v>
      </c>
      <c r="F32" s="761" t="s">
        <v>340</v>
      </c>
      <c r="G32" s="762">
        <v>3.6299999999999999E-2</v>
      </c>
      <c r="H32" s="762">
        <v>2.4E-2</v>
      </c>
      <c r="I32" s="762">
        <v>1.83E-2</v>
      </c>
      <c r="J32" s="762">
        <v>1.44E-2</v>
      </c>
      <c r="K32" s="762">
        <v>1.11E-2</v>
      </c>
      <c r="L32" s="762">
        <v>8.3999999999999995E-3</v>
      </c>
      <c r="M32" s="762">
        <v>6.8999999999999999E-3</v>
      </c>
      <c r="N32" s="762">
        <v>5.1000000000000004E-3</v>
      </c>
      <c r="O32" s="768">
        <v>4.1999999999999997E-3</v>
      </c>
    </row>
    <row r="33" spans="5:15" ht="15.75" customHeight="1">
      <c r="E33" s="763">
        <v>5</v>
      </c>
      <c r="F33" s="764" t="s">
        <v>341</v>
      </c>
      <c r="G33" s="765">
        <v>3.78E-2</v>
      </c>
      <c r="H33" s="765">
        <v>2.5499999999999998E-2</v>
      </c>
      <c r="I33" s="765">
        <v>1.95E-2</v>
      </c>
      <c r="J33" s="765">
        <v>1.4999999999999999E-2</v>
      </c>
      <c r="K33" s="765">
        <v>1.17E-2</v>
      </c>
      <c r="L33" s="765">
        <v>8.9999999999999993E-3</v>
      </c>
      <c r="M33" s="765">
        <v>7.8E-2</v>
      </c>
      <c r="N33" s="765">
        <v>5.7000000000000002E-3</v>
      </c>
      <c r="O33" s="769">
        <v>5.1000000000000004E-3</v>
      </c>
    </row>
    <row r="34" spans="5:15" ht="15.75" customHeight="1">
      <c r="E34" s="757" t="s">
        <v>342</v>
      </c>
    </row>
    <row r="35" spans="5:15" ht="15.75" customHeight="1">
      <c r="E35" s="758" t="s">
        <v>328</v>
      </c>
    </row>
    <row r="36" spans="5:15" ht="25.5" customHeight="1">
      <c r="E36" s="1020" t="s">
        <v>329</v>
      </c>
      <c r="F36" s="1022" t="s">
        <v>343</v>
      </c>
      <c r="G36" s="1017" t="s">
        <v>320</v>
      </c>
      <c r="H36" s="1018"/>
      <c r="I36" s="1018"/>
      <c r="J36" s="1018"/>
      <c r="K36" s="1018"/>
      <c r="L36" s="1018"/>
      <c r="M36" s="1018"/>
      <c r="N36" s="1018"/>
      <c r="O36" s="1019"/>
    </row>
    <row r="37" spans="5:15" ht="15.75" customHeight="1">
      <c r="E37" s="1021"/>
      <c r="F37" s="986"/>
      <c r="G37" s="759" t="s">
        <v>321</v>
      </c>
      <c r="H37" s="759">
        <v>50</v>
      </c>
      <c r="I37" s="759">
        <v>100</v>
      </c>
      <c r="J37" s="759">
        <v>200</v>
      </c>
      <c r="K37" s="759">
        <v>500</v>
      </c>
      <c r="L37" s="759" t="s">
        <v>335</v>
      </c>
      <c r="M37" s="766">
        <v>2000</v>
      </c>
      <c r="N37" s="766">
        <v>5000</v>
      </c>
      <c r="O37" s="767">
        <v>8000</v>
      </c>
    </row>
    <row r="38" spans="5:15" ht="15.75" customHeight="1">
      <c r="E38" s="760">
        <v>1</v>
      </c>
      <c r="F38" s="761" t="s">
        <v>322</v>
      </c>
      <c r="G38" s="762">
        <v>4.8000000000000001E-2</v>
      </c>
      <c r="H38" s="762">
        <v>3.1800000000000002E-2</v>
      </c>
      <c r="I38" s="762">
        <v>2.4899999999999999E-2</v>
      </c>
      <c r="J38" s="762">
        <v>1.8599999999999998E-2</v>
      </c>
      <c r="K38" s="762">
        <v>1.38E-2</v>
      </c>
      <c r="L38" s="762">
        <v>1.14E-2</v>
      </c>
      <c r="M38" s="762">
        <v>8.3999999999999995E-3</v>
      </c>
      <c r="N38" s="762">
        <v>6.3E-3</v>
      </c>
      <c r="O38" s="768">
        <v>5.4000000000000003E-3</v>
      </c>
    </row>
    <row r="39" spans="5:15" ht="15.75" customHeight="1">
      <c r="E39" s="760">
        <v>2</v>
      </c>
      <c r="F39" s="761" t="s">
        <v>323</v>
      </c>
      <c r="G39" s="762">
        <v>5.5500000000000001E-2</v>
      </c>
      <c r="H39" s="762">
        <v>3.6299999999999999E-2</v>
      </c>
      <c r="I39" s="762">
        <v>2.8199999999999999E-2</v>
      </c>
      <c r="J39" s="762">
        <v>2.1600000000000001E-2</v>
      </c>
      <c r="K39" s="762">
        <v>1.6500000000000001E-2</v>
      </c>
      <c r="L39" s="762">
        <v>1.23E-2</v>
      </c>
      <c r="M39" s="762">
        <v>9.9000000000000008E-3</v>
      </c>
      <c r="N39" s="762">
        <v>6.8999999999999999E-3</v>
      </c>
      <c r="O39" s="768">
        <v>6.0000000000000001E-3</v>
      </c>
    </row>
    <row r="40" spans="5:15" ht="15.75" customHeight="1">
      <c r="E40" s="760">
        <v>3</v>
      </c>
      <c r="F40" s="761" t="s">
        <v>339</v>
      </c>
      <c r="G40" s="762">
        <v>3.1800000000000002E-2</v>
      </c>
      <c r="H40" s="762">
        <v>2.0400000000000001E-2</v>
      </c>
      <c r="I40" s="762">
        <v>1.6199999999999999E-2</v>
      </c>
      <c r="J40" s="762">
        <v>1.23E-2</v>
      </c>
      <c r="K40" s="762">
        <v>9.2999999999999992E-3</v>
      </c>
      <c r="L40" s="762">
        <v>7.1999999999999998E-3</v>
      </c>
      <c r="M40" s="762">
        <v>6.0000000000000001E-3</v>
      </c>
      <c r="N40" s="762">
        <v>4.1999999999999997E-3</v>
      </c>
      <c r="O40" s="768">
        <v>3.5999999999999999E-3</v>
      </c>
    </row>
    <row r="41" spans="5:15" ht="15.75" customHeight="1">
      <c r="E41" s="760">
        <v>4</v>
      </c>
      <c r="F41" s="761" t="s">
        <v>344</v>
      </c>
      <c r="G41" s="762">
        <v>3.5099999999999999E-2</v>
      </c>
      <c r="H41" s="762">
        <v>2.2800000000000001E-2</v>
      </c>
      <c r="I41" s="762">
        <v>1.7999999999999999E-2</v>
      </c>
      <c r="J41" s="762">
        <v>1.38E-2</v>
      </c>
      <c r="K41" s="762">
        <v>1.0500000000000001E-2</v>
      </c>
      <c r="L41" s="762">
        <v>7.7999999999999996E-3</v>
      </c>
      <c r="M41" s="762">
        <v>6.6E-3</v>
      </c>
      <c r="N41" s="762">
        <v>4.7999999999999996E-3</v>
      </c>
      <c r="O41" s="768">
        <v>4.1999999999999997E-3</v>
      </c>
    </row>
    <row r="42" spans="5:15" ht="15.75" customHeight="1">
      <c r="E42" s="763">
        <v>5</v>
      </c>
      <c r="F42" s="764" t="s">
        <v>345</v>
      </c>
      <c r="G42" s="765">
        <v>3.6600000000000001E-2</v>
      </c>
      <c r="H42" s="765">
        <v>2.46E-2</v>
      </c>
      <c r="I42" s="765">
        <v>1.8599999999999998E-2</v>
      </c>
      <c r="J42" s="765">
        <v>1.41E-2</v>
      </c>
      <c r="K42" s="765">
        <v>1.11E-2</v>
      </c>
      <c r="L42" s="765">
        <v>8.6999999999999994E-3</v>
      </c>
      <c r="M42" s="765">
        <v>7.1999999999999998E-3</v>
      </c>
      <c r="N42" s="765">
        <v>5.1000000000000004E-3</v>
      </c>
      <c r="O42" s="769">
        <v>4.1999999999999997E-3</v>
      </c>
    </row>
    <row r="43" spans="5:15" ht="15.75" customHeight="1"/>
    <row r="44" spans="5:15" ht="15.75" customHeight="1"/>
    <row r="45" spans="5:15" ht="15.75" customHeight="1"/>
    <row r="46" spans="5:15" ht="15.75" customHeight="1"/>
    <row r="47" spans="5:15" ht="15.75" customHeight="1"/>
    <row r="48" spans="5: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2">
    <mergeCell ref="G8:O8"/>
    <mergeCell ref="G17:O17"/>
    <mergeCell ref="G27:O27"/>
    <mergeCell ref="G36:O36"/>
    <mergeCell ref="E8:E9"/>
    <mergeCell ref="E17:E18"/>
    <mergeCell ref="E27:E28"/>
    <mergeCell ref="E36:E37"/>
    <mergeCell ref="F8:F9"/>
    <mergeCell ref="F17:F18"/>
    <mergeCell ref="F27:F28"/>
    <mergeCell ref="F36:F3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3"/>
  <sheetViews>
    <sheetView topLeftCell="A10" zoomScale="85" zoomScaleNormal="85" workbookViewId="0">
      <selection activeCell="G26" sqref="G26"/>
    </sheetView>
  </sheetViews>
  <sheetFormatPr defaultColWidth="14.44140625" defaultRowHeight="15" customHeight="1"/>
  <cols>
    <col min="1" max="1" width="6.44140625" style="37" customWidth="1"/>
    <col min="2" max="2" width="44.88671875" style="37" customWidth="1"/>
    <col min="3" max="3" width="9.5546875" style="37" customWidth="1"/>
    <col min="4" max="4" width="20.33203125" style="37" customWidth="1"/>
    <col min="5" max="5" width="22" style="37" customWidth="1"/>
    <col min="6" max="6" width="17.5546875" style="37" customWidth="1"/>
    <col min="7" max="7" width="22" style="37" customWidth="1"/>
    <col min="8" max="8" width="27.109375" style="37" customWidth="1"/>
    <col min="9" max="9" width="23.6640625" style="37" hidden="1" customWidth="1"/>
    <col min="10" max="10" width="22.88671875" style="37" hidden="1" customWidth="1"/>
    <col min="11" max="11" width="24.6640625" style="37" customWidth="1"/>
    <col min="12" max="30" width="13.6640625" style="37" customWidth="1"/>
    <col min="31" max="16384" width="14.44140625" style="37"/>
  </cols>
  <sheetData>
    <row r="1" spans="1:30" ht="18" customHeight="1">
      <c r="A1" s="1023" t="s">
        <v>346</v>
      </c>
      <c r="B1" s="1024"/>
      <c r="C1" s="1024"/>
      <c r="D1" s="1024"/>
      <c r="E1" s="1024"/>
      <c r="F1" s="1024"/>
      <c r="G1" s="1024"/>
      <c r="H1" s="1024"/>
      <c r="I1" s="1024"/>
      <c r="J1" s="1024"/>
      <c r="K1" s="719"/>
      <c r="L1" s="719"/>
      <c r="M1" s="719"/>
      <c r="N1" s="719"/>
      <c r="O1" s="719"/>
      <c r="P1" s="719"/>
      <c r="Q1" s="719"/>
      <c r="R1" s="719"/>
      <c r="S1" s="719"/>
      <c r="T1" s="719"/>
      <c r="U1" s="719"/>
      <c r="V1" s="719"/>
      <c r="W1" s="719"/>
      <c r="X1" s="719"/>
      <c r="Y1" s="719"/>
      <c r="Z1" s="719"/>
      <c r="AA1" s="719"/>
      <c r="AB1" s="719"/>
      <c r="AC1" s="719"/>
      <c r="AD1" s="719"/>
    </row>
    <row r="2" spans="1:30" ht="18" customHeight="1">
      <c r="A2" s="1023" t="s">
        <v>347</v>
      </c>
      <c r="B2" s="1024"/>
      <c r="C2" s="1024"/>
      <c r="D2" s="1024"/>
      <c r="E2" s="1024"/>
      <c r="F2" s="1024"/>
      <c r="G2" s="1024"/>
      <c r="H2" s="1024"/>
      <c r="I2" s="1024"/>
      <c r="J2" s="1024"/>
      <c r="K2" s="719"/>
      <c r="L2" s="719"/>
      <c r="M2" s="719"/>
      <c r="N2" s="719"/>
      <c r="O2" s="719"/>
      <c r="P2" s="719"/>
      <c r="Q2" s="719"/>
      <c r="R2" s="719"/>
      <c r="S2" s="719"/>
      <c r="T2" s="719"/>
      <c r="U2" s="719"/>
      <c r="V2" s="719"/>
      <c r="W2" s="719"/>
      <c r="X2" s="719"/>
      <c r="Y2" s="719"/>
      <c r="Z2" s="719"/>
      <c r="AA2" s="719"/>
      <c r="AB2" s="719"/>
      <c r="AC2" s="719"/>
      <c r="AD2" s="719"/>
    </row>
    <row r="3" spans="1:30" ht="18" customHeight="1">
      <c r="A3" s="707"/>
      <c r="B3" s="708"/>
      <c r="C3" s="709"/>
      <c r="D3" s="710"/>
      <c r="E3" s="719"/>
      <c r="F3" s="719"/>
      <c r="G3" s="1025" t="s">
        <v>71</v>
      </c>
      <c r="H3" s="1026"/>
      <c r="I3" s="1026"/>
      <c r="J3" s="1026"/>
      <c r="K3" s="719"/>
      <c r="L3" s="719"/>
      <c r="M3" s="752"/>
      <c r="N3" s="752"/>
      <c r="O3" s="752"/>
      <c r="P3" s="752"/>
      <c r="Q3" s="752"/>
      <c r="R3" s="752"/>
      <c r="S3" s="752"/>
      <c r="T3" s="752"/>
      <c r="U3" s="752"/>
      <c r="V3" s="752"/>
      <c r="W3" s="752"/>
      <c r="X3" s="752"/>
      <c r="Y3" s="752"/>
      <c r="Z3" s="752"/>
      <c r="AA3" s="752"/>
      <c r="AB3" s="752"/>
      <c r="AC3" s="752"/>
      <c r="AD3" s="752"/>
    </row>
    <row r="4" spans="1:30" ht="45" customHeight="1">
      <c r="A4" s="711" t="s">
        <v>348</v>
      </c>
      <c r="B4" s="711" t="s">
        <v>349</v>
      </c>
      <c r="C4" s="711" t="s">
        <v>350</v>
      </c>
      <c r="D4" s="711" t="s">
        <v>351</v>
      </c>
      <c r="E4" s="711" t="s">
        <v>352</v>
      </c>
      <c r="F4" s="711" t="s">
        <v>353</v>
      </c>
      <c r="G4" s="711" t="s">
        <v>354</v>
      </c>
      <c r="H4" s="720" t="s">
        <v>77</v>
      </c>
      <c r="I4" s="736" t="s">
        <v>355</v>
      </c>
      <c r="J4" s="736" t="s">
        <v>356</v>
      </c>
      <c r="K4" s="719"/>
      <c r="L4" s="737"/>
      <c r="M4" s="737"/>
      <c r="N4" s="737"/>
      <c r="O4" s="719"/>
      <c r="P4" s="719"/>
      <c r="Q4" s="719"/>
      <c r="R4" s="719"/>
      <c r="S4" s="719"/>
      <c r="T4" s="719"/>
      <c r="U4" s="719"/>
      <c r="V4" s="719"/>
      <c r="W4" s="719"/>
      <c r="X4" s="719"/>
      <c r="Y4" s="719"/>
      <c r="Z4" s="719"/>
      <c r="AA4" s="719"/>
      <c r="AB4" s="719"/>
      <c r="AC4" s="719"/>
      <c r="AD4" s="719"/>
    </row>
    <row r="5" spans="1:30" ht="18" customHeight="1">
      <c r="A5" s="711" t="s">
        <v>11</v>
      </c>
      <c r="B5" s="712" t="s">
        <v>357</v>
      </c>
      <c r="C5" s="711" t="s">
        <v>81</v>
      </c>
      <c r="D5" s="713"/>
      <c r="E5" s="721">
        <f>SUBTOTAL(9,E6:E8)</f>
        <v>3673827782.0163918</v>
      </c>
      <c r="F5" s="721">
        <f>SUBTOTAL(9,F6:F8)</f>
        <v>0</v>
      </c>
      <c r="G5" s="721">
        <f>SUBTOTAL(9,G6:G8)</f>
        <v>3673827782.0163918</v>
      </c>
      <c r="H5" s="716"/>
      <c r="I5" s="738"/>
      <c r="J5" s="738"/>
      <c r="K5" s="739"/>
      <c r="L5" s="719"/>
      <c r="M5" s="719"/>
      <c r="N5" s="719"/>
      <c r="O5" s="719"/>
      <c r="P5" s="719"/>
      <c r="Q5" s="719"/>
      <c r="R5" s="719"/>
      <c r="S5" s="719"/>
      <c r="T5" s="719"/>
      <c r="U5" s="719"/>
      <c r="V5" s="719"/>
      <c r="W5" s="719"/>
      <c r="X5" s="719"/>
      <c r="Y5" s="719"/>
      <c r="Z5" s="719"/>
      <c r="AA5" s="719"/>
      <c r="AB5" s="719"/>
      <c r="AC5" s="719"/>
      <c r="AD5" s="719"/>
    </row>
    <row r="6" spans="1:30" ht="18" customHeight="1">
      <c r="A6" s="711">
        <v>1</v>
      </c>
      <c r="B6" s="712" t="s">
        <v>358</v>
      </c>
      <c r="C6" s="711" t="s">
        <v>359</v>
      </c>
      <c r="D6" s="711" t="s">
        <v>360</v>
      </c>
      <c r="E6" s="722">
        <f>SUBTOTAL(9,E7:E8)</f>
        <v>3673827782.0163918</v>
      </c>
      <c r="F6" s="722">
        <f>SUBTOTAL(9,F7:F8)</f>
        <v>0</v>
      </c>
      <c r="G6" s="722">
        <f>SUBTOTAL(9,G7:G8)</f>
        <v>3673827782.0163918</v>
      </c>
      <c r="H6" s="715" t="s">
        <v>360</v>
      </c>
      <c r="I6" s="740"/>
      <c r="J6" s="740"/>
      <c r="K6" s="739"/>
      <c r="L6" s="741"/>
      <c r="M6" s="741"/>
      <c r="N6" s="741"/>
      <c r="O6" s="753"/>
      <c r="P6" s="753"/>
      <c r="Q6" s="753"/>
      <c r="R6" s="753"/>
      <c r="S6" s="753"/>
      <c r="T6" s="753"/>
      <c r="U6" s="753"/>
      <c r="V6" s="753"/>
      <c r="W6" s="753"/>
      <c r="X6" s="753"/>
      <c r="Y6" s="753"/>
      <c r="Z6" s="753"/>
      <c r="AA6" s="753"/>
      <c r="AB6" s="753"/>
      <c r="AC6" s="753"/>
      <c r="AD6" s="753"/>
    </row>
    <row r="7" spans="1:30" ht="46.8">
      <c r="A7" s="714" t="s">
        <v>361</v>
      </c>
      <c r="B7" s="715" t="s">
        <v>362</v>
      </c>
      <c r="C7" s="714"/>
      <c r="D7" s="714"/>
      <c r="E7" s="723">
        <f>'B2.PMUD'!D23</f>
        <v>3673827782.0163918</v>
      </c>
      <c r="F7" s="724">
        <v>0</v>
      </c>
      <c r="G7" s="725">
        <f>E7+F7</f>
        <v>3673827782.0163918</v>
      </c>
      <c r="H7" s="714"/>
      <c r="I7" s="742"/>
      <c r="J7" s="742"/>
      <c r="K7" s="743"/>
      <c r="L7" s="743"/>
      <c r="M7" s="743"/>
      <c r="N7" s="743"/>
      <c r="O7" s="743"/>
      <c r="P7" s="743"/>
      <c r="Q7" s="743"/>
      <c r="R7" s="743"/>
      <c r="S7" s="743"/>
      <c r="T7" s="743"/>
      <c r="U7" s="743"/>
      <c r="V7" s="743"/>
      <c r="W7" s="743"/>
      <c r="X7" s="743"/>
      <c r="Y7" s="743"/>
      <c r="Z7" s="743"/>
      <c r="AA7" s="743"/>
      <c r="AB7" s="743"/>
      <c r="AC7" s="743"/>
      <c r="AD7" s="743"/>
    </row>
    <row r="8" spans="1:30" ht="18" customHeight="1">
      <c r="A8" s="714" t="s">
        <v>363</v>
      </c>
      <c r="B8" s="715" t="s">
        <v>364</v>
      </c>
      <c r="C8" s="714"/>
      <c r="D8" s="714"/>
      <c r="E8" s="723"/>
      <c r="F8" s="723">
        <f>E8*0.1</f>
        <v>0</v>
      </c>
      <c r="G8" s="725">
        <f>E8+F8</f>
        <v>0</v>
      </c>
      <c r="H8" s="715" t="s">
        <v>360</v>
      </c>
      <c r="I8" s="744"/>
      <c r="J8" s="744"/>
      <c r="K8" s="745"/>
      <c r="L8" s="745"/>
      <c r="M8" s="745"/>
      <c r="N8" s="745"/>
      <c r="O8" s="745"/>
      <c r="P8" s="745"/>
      <c r="Q8" s="745"/>
      <c r="R8" s="745"/>
      <c r="S8" s="745"/>
      <c r="T8" s="745"/>
      <c r="U8" s="745"/>
      <c r="V8" s="745"/>
      <c r="W8" s="745"/>
      <c r="X8" s="745"/>
      <c r="Y8" s="745"/>
      <c r="Z8" s="745"/>
      <c r="AA8" s="745"/>
      <c r="AB8" s="745"/>
      <c r="AC8" s="745"/>
      <c r="AD8" s="745"/>
    </row>
    <row r="9" spans="1:30" ht="18" customHeight="1">
      <c r="A9" s="711" t="s">
        <v>14</v>
      </c>
      <c r="B9" s="712" t="s">
        <v>92</v>
      </c>
      <c r="C9" s="711" t="s">
        <v>93</v>
      </c>
      <c r="D9" s="711"/>
      <c r="E9" s="726">
        <f>E10</f>
        <v>0</v>
      </c>
      <c r="F9" s="726">
        <f>F10</f>
        <v>0</v>
      </c>
      <c r="G9" s="726">
        <f>G10</f>
        <v>0</v>
      </c>
      <c r="H9" s="713"/>
      <c r="I9" s="738"/>
      <c r="J9" s="738"/>
      <c r="K9" s="719"/>
      <c r="L9" s="719"/>
      <c r="M9" s="719"/>
      <c r="N9" s="719"/>
      <c r="O9" s="719"/>
      <c r="P9" s="719"/>
      <c r="Q9" s="719"/>
      <c r="R9" s="719"/>
      <c r="S9" s="719"/>
      <c r="T9" s="719"/>
      <c r="U9" s="719"/>
      <c r="V9" s="719"/>
      <c r="W9" s="719"/>
      <c r="X9" s="719"/>
      <c r="Y9" s="719"/>
      <c r="Z9" s="719"/>
      <c r="AA9" s="719"/>
      <c r="AB9" s="719"/>
      <c r="AC9" s="719"/>
      <c r="AD9" s="719"/>
    </row>
    <row r="10" spans="1:30" ht="29.25" customHeight="1">
      <c r="A10" s="716">
        <v>1</v>
      </c>
      <c r="B10" s="713" t="s">
        <v>365</v>
      </c>
      <c r="C10" s="716"/>
      <c r="D10" s="714" t="s">
        <v>366</v>
      </c>
      <c r="E10" s="723"/>
      <c r="F10" s="723">
        <f>+E10*10%</f>
        <v>0</v>
      </c>
      <c r="G10" s="725">
        <f>E10+F10</f>
        <v>0</v>
      </c>
      <c r="H10" s="713" t="s">
        <v>367</v>
      </c>
      <c r="I10" s="738"/>
      <c r="J10" s="738"/>
      <c r="K10" s="719" t="s">
        <v>368</v>
      </c>
      <c r="L10" s="719"/>
      <c r="M10" s="719"/>
      <c r="N10" s="719"/>
      <c r="O10" s="719"/>
      <c r="P10" s="719"/>
      <c r="Q10" s="719"/>
      <c r="R10" s="719"/>
      <c r="S10" s="719"/>
      <c r="T10" s="719"/>
      <c r="U10" s="719"/>
      <c r="V10" s="719"/>
      <c r="W10" s="719"/>
      <c r="X10" s="719"/>
      <c r="Y10" s="719"/>
      <c r="Z10" s="719"/>
      <c r="AA10" s="719"/>
      <c r="AB10" s="719"/>
      <c r="AC10" s="719"/>
      <c r="AD10" s="719"/>
    </row>
    <row r="11" spans="1:30" ht="18" customHeight="1">
      <c r="A11" s="711" t="s">
        <v>16</v>
      </c>
      <c r="B11" s="712" t="s">
        <v>95</v>
      </c>
      <c r="C11" s="711" t="s">
        <v>369</v>
      </c>
      <c r="D11" s="717"/>
      <c r="E11" s="726">
        <f>SUBTOTAL(9,E12:E21)</f>
        <v>113552830.29918279</v>
      </c>
      <c r="F11" s="726">
        <f>SUBTOTAL(9,F12:F21)</f>
        <v>11355283.029918279</v>
      </c>
      <c r="G11" s="726">
        <f>SUBTOTAL(9,G12:G21)</f>
        <v>124908113.32910106</v>
      </c>
      <c r="H11" s="712"/>
      <c r="I11" s="746"/>
      <c r="J11" s="746"/>
      <c r="K11" s="747"/>
      <c r="L11" s="747"/>
      <c r="M11" s="747"/>
      <c r="N11" s="747"/>
      <c r="O11" s="747"/>
      <c r="P11" s="747"/>
      <c r="Q11" s="747"/>
      <c r="R11" s="747"/>
      <c r="S11" s="747"/>
      <c r="T11" s="747"/>
      <c r="U11" s="747"/>
      <c r="V11" s="747"/>
      <c r="W11" s="747"/>
      <c r="X11" s="747"/>
      <c r="Y11" s="747"/>
      <c r="Z11" s="747"/>
      <c r="AA11" s="747"/>
      <c r="AB11" s="747"/>
      <c r="AC11" s="747"/>
      <c r="AD11" s="747"/>
    </row>
    <row r="12" spans="1:30" ht="18" customHeight="1">
      <c r="A12" s="716">
        <v>1</v>
      </c>
      <c r="B12" s="713" t="s">
        <v>370</v>
      </c>
      <c r="C12" s="716" t="s">
        <v>99</v>
      </c>
      <c r="D12" s="714"/>
      <c r="E12" s="727">
        <f>SUBTOTAL(9,E13:E13)</f>
        <v>95000000</v>
      </c>
      <c r="F12" s="727">
        <f>SUBTOTAL(9,F13:F13)</f>
        <v>9500000</v>
      </c>
      <c r="G12" s="727">
        <f>SUBTOTAL(9,G13:G13)</f>
        <v>104500000</v>
      </c>
      <c r="H12" s="713"/>
      <c r="I12" s="748" t="s">
        <v>371</v>
      </c>
      <c r="J12" s="749" t="s">
        <v>372</v>
      </c>
      <c r="K12" s="719"/>
      <c r="L12" s="719"/>
      <c r="M12" s="719"/>
      <c r="N12" s="719"/>
      <c r="O12" s="719"/>
      <c r="P12" s="719"/>
      <c r="Q12" s="719"/>
      <c r="R12" s="719"/>
      <c r="S12" s="719"/>
      <c r="T12" s="719"/>
      <c r="U12" s="719"/>
      <c r="V12" s="719"/>
      <c r="W12" s="719"/>
      <c r="X12" s="719"/>
      <c r="Y12" s="719"/>
      <c r="Z12" s="719"/>
      <c r="AA12" s="719"/>
      <c r="AB12" s="719"/>
      <c r="AC12" s="719"/>
      <c r="AD12" s="719"/>
    </row>
    <row r="13" spans="1:30" ht="15.6">
      <c r="A13" s="714" t="s">
        <v>361</v>
      </c>
      <c r="B13" s="715" t="s">
        <v>373</v>
      </c>
      <c r="C13" s="714"/>
      <c r="D13" s="714" t="s">
        <v>374</v>
      </c>
      <c r="E13" s="723">
        <v>95000000</v>
      </c>
      <c r="F13" s="728">
        <f>E13*10%</f>
        <v>9500000</v>
      </c>
      <c r="G13" s="725">
        <f>E13+F13</f>
        <v>104500000</v>
      </c>
      <c r="H13" s="713" t="s">
        <v>375</v>
      </c>
      <c r="I13" s="750"/>
      <c r="J13" s="750"/>
      <c r="K13" s="743"/>
      <c r="L13" s="743"/>
      <c r="M13" s="743"/>
      <c r="N13" s="743"/>
      <c r="O13" s="743"/>
      <c r="P13" s="743"/>
      <c r="Q13" s="743"/>
      <c r="R13" s="743"/>
      <c r="S13" s="743"/>
      <c r="T13" s="743"/>
      <c r="U13" s="743"/>
      <c r="V13" s="743"/>
      <c r="W13" s="743"/>
      <c r="X13" s="743"/>
      <c r="Y13" s="743"/>
      <c r="Z13" s="743"/>
      <c r="AA13" s="743"/>
      <c r="AB13" s="743"/>
      <c r="AC13" s="743"/>
      <c r="AD13" s="743"/>
    </row>
    <row r="14" spans="1:30" ht="18" customHeight="1">
      <c r="A14" s="716">
        <v>2</v>
      </c>
      <c r="B14" s="713" t="s">
        <v>376</v>
      </c>
      <c r="C14" s="716" t="s">
        <v>102</v>
      </c>
      <c r="D14" s="714"/>
      <c r="E14" s="727"/>
      <c r="F14" s="727">
        <f>SUBTOTAL(9,F15:F15)</f>
        <v>0</v>
      </c>
      <c r="G14" s="727">
        <f>SUBTOTAL(9,G15:G15)</f>
        <v>0</v>
      </c>
      <c r="H14" s="713"/>
      <c r="I14" s="748" t="s">
        <v>377</v>
      </c>
      <c r="J14" s="749" t="s">
        <v>378</v>
      </c>
      <c r="K14" s="719"/>
      <c r="L14" s="719"/>
      <c r="M14" s="719"/>
      <c r="N14" s="719"/>
      <c r="O14" s="719"/>
      <c r="P14" s="719"/>
      <c r="Q14" s="719"/>
      <c r="R14" s="719"/>
      <c r="S14" s="719"/>
      <c r="T14" s="719"/>
      <c r="U14" s="719"/>
      <c r="V14" s="719"/>
      <c r="W14" s="719"/>
      <c r="X14" s="719"/>
      <c r="Y14" s="719"/>
      <c r="Z14" s="719"/>
      <c r="AA14" s="719"/>
      <c r="AB14" s="719"/>
      <c r="AC14" s="719"/>
      <c r="AD14" s="719"/>
    </row>
    <row r="15" spans="1:30" ht="52.5" customHeight="1">
      <c r="A15" s="714" t="s">
        <v>212</v>
      </c>
      <c r="B15" s="715" t="s">
        <v>373</v>
      </c>
      <c r="C15" s="714"/>
      <c r="D15" s="714" t="s">
        <v>379</v>
      </c>
      <c r="E15" s="723"/>
      <c r="F15" s="728">
        <f>E15*10%</f>
        <v>0</v>
      </c>
      <c r="G15" s="725">
        <f>E15+F15</f>
        <v>0</v>
      </c>
      <c r="H15" s="713" t="s">
        <v>380</v>
      </c>
      <c r="I15" s="750"/>
      <c r="J15" s="750"/>
      <c r="K15" s="743"/>
      <c r="L15" s="743"/>
      <c r="M15" s="743"/>
      <c r="N15" s="743"/>
      <c r="O15" s="743"/>
      <c r="P15" s="743"/>
      <c r="Q15" s="743"/>
      <c r="R15" s="743"/>
      <c r="S15" s="743"/>
      <c r="T15" s="743"/>
      <c r="U15" s="743"/>
      <c r="V15" s="743"/>
      <c r="W15" s="743"/>
      <c r="X15" s="743"/>
      <c r="Y15" s="743"/>
      <c r="Z15" s="743"/>
      <c r="AA15" s="743"/>
      <c r="AB15" s="743"/>
      <c r="AC15" s="743"/>
      <c r="AD15" s="743"/>
    </row>
    <row r="16" spans="1:30" ht="18" customHeight="1">
      <c r="A16" s="716">
        <v>3</v>
      </c>
      <c r="B16" s="713" t="s">
        <v>381</v>
      </c>
      <c r="C16" s="716" t="s">
        <v>108</v>
      </c>
      <c r="D16" s="714"/>
      <c r="E16" s="723">
        <f>SUBTOTAL(9,E17:E17)</f>
        <v>14879002.517166389</v>
      </c>
      <c r="F16" s="723">
        <f>SUBTOTAL(9,F17:F17)</f>
        <v>1487900.2517166389</v>
      </c>
      <c r="G16" s="723">
        <f>SUBTOTAL(9,G17:G17)</f>
        <v>16366902.768883027</v>
      </c>
      <c r="H16" s="715"/>
      <c r="I16" s="748" t="s">
        <v>371</v>
      </c>
      <c r="J16" s="751"/>
      <c r="K16" s="719"/>
      <c r="L16" s="719"/>
      <c r="M16" s="719"/>
      <c r="N16" s="719"/>
      <c r="O16" s="719"/>
      <c r="P16" s="719"/>
      <c r="Q16" s="719"/>
      <c r="R16" s="719"/>
      <c r="S16" s="719"/>
      <c r="T16" s="719"/>
      <c r="U16" s="719"/>
      <c r="V16" s="719"/>
      <c r="W16" s="719"/>
      <c r="X16" s="719"/>
      <c r="Y16" s="719"/>
      <c r="Z16" s="719"/>
      <c r="AA16" s="719"/>
      <c r="AB16" s="719"/>
      <c r="AC16" s="719"/>
      <c r="AD16" s="719"/>
    </row>
    <row r="17" spans="1:30" ht="15.6">
      <c r="A17" s="714" t="s">
        <v>382</v>
      </c>
      <c r="B17" s="715" t="s">
        <v>383</v>
      </c>
      <c r="C17" s="714"/>
      <c r="D17" s="714" t="s">
        <v>384</v>
      </c>
      <c r="E17" s="723">
        <f>$E$6*0.405%</f>
        <v>14879002.517166389</v>
      </c>
      <c r="F17" s="723">
        <f>E17*10%</f>
        <v>1487900.2517166389</v>
      </c>
      <c r="G17" s="725">
        <f>E17+F17</f>
        <v>16366902.768883027</v>
      </c>
      <c r="H17" s="713" t="s">
        <v>385</v>
      </c>
      <c r="I17" s="750"/>
      <c r="J17" s="750"/>
      <c r="K17" s="743"/>
      <c r="L17" s="743"/>
      <c r="M17" s="743"/>
      <c r="N17" s="743"/>
      <c r="O17" s="743"/>
      <c r="P17" s="743"/>
      <c r="Q17" s="743"/>
      <c r="R17" s="743"/>
      <c r="S17" s="743"/>
      <c r="T17" s="743"/>
      <c r="U17" s="743"/>
      <c r="V17" s="743"/>
      <c r="W17" s="743"/>
      <c r="X17" s="743"/>
      <c r="Y17" s="743"/>
      <c r="Z17" s="743"/>
      <c r="AA17" s="743"/>
      <c r="AB17" s="743"/>
      <c r="AC17" s="743"/>
      <c r="AD17" s="743"/>
    </row>
    <row r="18" spans="1:30" ht="18" customHeight="1">
      <c r="A18" s="716">
        <v>4</v>
      </c>
      <c r="B18" s="713" t="s">
        <v>386</v>
      </c>
      <c r="C18" s="716" t="s">
        <v>111</v>
      </c>
      <c r="D18" s="714"/>
      <c r="E18" s="723">
        <f>SUBTOTAL(9,E19:E19)</f>
        <v>3673827.7820163919</v>
      </c>
      <c r="F18" s="723">
        <f>SUBTOTAL(9,F19:F19)</f>
        <v>367382.77820163919</v>
      </c>
      <c r="G18" s="723">
        <f>SUBTOTAL(9,G19:G19)</f>
        <v>4041210.5602180311</v>
      </c>
      <c r="H18" s="715"/>
      <c r="I18" s="748" t="s">
        <v>377</v>
      </c>
      <c r="J18" s="751"/>
      <c r="K18" s="719"/>
      <c r="L18" s="719"/>
      <c r="M18" s="719"/>
      <c r="N18" s="719"/>
      <c r="O18" s="719"/>
      <c r="P18" s="719"/>
      <c r="Q18" s="719"/>
      <c r="R18" s="719"/>
      <c r="S18" s="719"/>
      <c r="T18" s="719"/>
      <c r="U18" s="719"/>
      <c r="V18" s="719"/>
      <c r="W18" s="719"/>
      <c r="X18" s="719"/>
      <c r="Y18" s="719"/>
      <c r="Z18" s="719"/>
      <c r="AA18" s="719"/>
      <c r="AB18" s="719"/>
      <c r="AC18" s="719"/>
      <c r="AD18" s="719"/>
    </row>
    <row r="19" spans="1:30" ht="27.75" customHeight="1">
      <c r="A19" s="714" t="s">
        <v>177</v>
      </c>
      <c r="B19" s="715" t="s">
        <v>383</v>
      </c>
      <c r="C19" s="714"/>
      <c r="D19" s="714" t="s">
        <v>387</v>
      </c>
      <c r="E19" s="723">
        <f>$E$6*0.05%*2</f>
        <v>3673827.7820163919</v>
      </c>
      <c r="F19" s="723">
        <f>E19*10%</f>
        <v>367382.77820163919</v>
      </c>
      <c r="G19" s="725">
        <f>E19+F19</f>
        <v>4041210.5602180311</v>
      </c>
      <c r="H19" s="715" t="s">
        <v>388</v>
      </c>
      <c r="I19" s="750"/>
      <c r="J19" s="750"/>
      <c r="K19" s="743"/>
      <c r="L19" s="743"/>
      <c r="M19" s="743"/>
      <c r="N19" s="743"/>
      <c r="O19" s="743"/>
      <c r="P19" s="743"/>
      <c r="Q19" s="743"/>
      <c r="R19" s="743"/>
      <c r="S19" s="743"/>
      <c r="T19" s="743"/>
      <c r="U19" s="743"/>
      <c r="V19" s="743"/>
      <c r="W19" s="743"/>
      <c r="X19" s="743"/>
      <c r="Y19" s="743"/>
      <c r="Z19" s="743"/>
      <c r="AA19" s="743"/>
      <c r="AB19" s="743"/>
      <c r="AC19" s="743"/>
      <c r="AD19" s="743"/>
    </row>
    <row r="20" spans="1:30" ht="18" customHeight="1">
      <c r="A20" s="716">
        <v>5</v>
      </c>
      <c r="B20" s="713" t="s">
        <v>389</v>
      </c>
      <c r="C20" s="716" t="s">
        <v>114</v>
      </c>
      <c r="D20" s="714"/>
      <c r="E20" s="727"/>
      <c r="F20" s="727">
        <f>SUBTOTAL(9,F21:F21)</f>
        <v>0</v>
      </c>
      <c r="G20" s="727">
        <f>SUBTOTAL(9,G21:G21)</f>
        <v>0</v>
      </c>
      <c r="H20" s="713"/>
      <c r="I20" s="748" t="s">
        <v>371</v>
      </c>
      <c r="J20" s="751"/>
      <c r="K20" s="719"/>
      <c r="L20" s="719"/>
      <c r="M20" s="719"/>
      <c r="N20" s="719"/>
      <c r="O20" s="719"/>
      <c r="P20" s="719"/>
      <c r="Q20" s="719"/>
      <c r="R20" s="719"/>
      <c r="S20" s="719"/>
      <c r="T20" s="719"/>
      <c r="U20" s="719"/>
      <c r="V20" s="719"/>
      <c r="W20" s="719"/>
      <c r="X20" s="719"/>
      <c r="Y20" s="719"/>
      <c r="Z20" s="719"/>
      <c r="AA20" s="719"/>
      <c r="AB20" s="719"/>
      <c r="AC20" s="719"/>
      <c r="AD20" s="719"/>
    </row>
    <row r="21" spans="1:30" ht="15.6">
      <c r="A21" s="714" t="s">
        <v>184</v>
      </c>
      <c r="B21" s="715" t="s">
        <v>373</v>
      </c>
      <c r="C21" s="714"/>
      <c r="D21" s="714" t="s">
        <v>390</v>
      </c>
      <c r="E21" s="723"/>
      <c r="F21" s="723">
        <f>E21*10%</f>
        <v>0</v>
      </c>
      <c r="G21" s="725">
        <f>E21+F21</f>
        <v>0</v>
      </c>
      <c r="H21" s="713" t="s">
        <v>391</v>
      </c>
      <c r="I21" s="750"/>
      <c r="J21" s="750"/>
      <c r="K21" s="743"/>
      <c r="L21" s="743"/>
      <c r="M21" s="743"/>
      <c r="N21" s="743"/>
      <c r="O21" s="743"/>
      <c r="P21" s="743"/>
      <c r="Q21" s="743"/>
      <c r="R21" s="743"/>
      <c r="S21" s="743"/>
      <c r="T21" s="743"/>
      <c r="U21" s="743"/>
      <c r="V21" s="743"/>
      <c r="W21" s="743"/>
      <c r="X21" s="743"/>
      <c r="Y21" s="743"/>
      <c r="Z21" s="743"/>
      <c r="AA21" s="743"/>
      <c r="AB21" s="743"/>
      <c r="AC21" s="743"/>
      <c r="AD21" s="743"/>
    </row>
    <row r="22" spans="1:30" ht="18" customHeight="1">
      <c r="A22" s="711" t="s">
        <v>18</v>
      </c>
      <c r="B22" s="712" t="s">
        <v>392</v>
      </c>
      <c r="C22" s="711" t="s">
        <v>123</v>
      </c>
      <c r="D22" s="717"/>
      <c r="E22" s="722">
        <f>E23</f>
        <v>0</v>
      </c>
      <c r="F22" s="722">
        <f>F23</f>
        <v>0</v>
      </c>
      <c r="G22" s="722">
        <f>G23</f>
        <v>0</v>
      </c>
      <c r="H22" s="713"/>
      <c r="I22" s="751"/>
      <c r="J22" s="751"/>
      <c r="K22" s="719"/>
      <c r="L22" s="719"/>
      <c r="M22" s="719"/>
      <c r="N22" s="719"/>
      <c r="O22" s="719"/>
      <c r="P22" s="719"/>
      <c r="Q22" s="719"/>
      <c r="R22" s="719"/>
      <c r="S22" s="719"/>
      <c r="T22" s="719"/>
      <c r="U22" s="719"/>
      <c r="V22" s="719"/>
      <c r="W22" s="719"/>
      <c r="X22" s="719"/>
      <c r="Y22" s="719"/>
      <c r="Z22" s="719"/>
      <c r="AA22" s="719"/>
      <c r="AB22" s="719"/>
      <c r="AC22" s="719"/>
      <c r="AD22" s="719"/>
    </row>
    <row r="23" spans="1:30" ht="18" customHeight="1">
      <c r="A23" s="716">
        <v>1</v>
      </c>
      <c r="B23" s="713" t="s">
        <v>393</v>
      </c>
      <c r="C23" s="716" t="s">
        <v>117</v>
      </c>
      <c r="D23" s="718" t="s">
        <v>394</v>
      </c>
      <c r="E23" s="723"/>
      <c r="F23" s="723">
        <f>E23*10%</f>
        <v>0</v>
      </c>
      <c r="G23" s="725">
        <f>E23+F23</f>
        <v>0</v>
      </c>
      <c r="H23" s="713" t="s">
        <v>395</v>
      </c>
      <c r="I23" s="751"/>
      <c r="J23" s="751"/>
      <c r="K23" s="719"/>
      <c r="L23" s="719"/>
      <c r="M23" s="719"/>
      <c r="N23" s="719"/>
      <c r="O23" s="719"/>
      <c r="P23" s="719"/>
      <c r="Q23" s="719"/>
      <c r="R23" s="719"/>
      <c r="S23" s="719"/>
      <c r="T23" s="719"/>
      <c r="U23" s="719"/>
      <c r="V23" s="719"/>
      <c r="W23" s="719"/>
      <c r="X23" s="719"/>
      <c r="Y23" s="719"/>
      <c r="Z23" s="719"/>
      <c r="AA23" s="719"/>
      <c r="AB23" s="719"/>
      <c r="AC23" s="719"/>
      <c r="AD23" s="719"/>
    </row>
    <row r="24" spans="1:30" ht="31.2">
      <c r="A24" s="711" t="s">
        <v>20</v>
      </c>
      <c r="B24" s="712" t="s">
        <v>396</v>
      </c>
      <c r="C24" s="711" t="s">
        <v>397</v>
      </c>
      <c r="D24" s="711" t="s">
        <v>398</v>
      </c>
      <c r="E24" s="729">
        <f>E22+E11+E9+E5</f>
        <v>3787380612.3155746</v>
      </c>
      <c r="F24" s="730">
        <f>F22+F11+F9+F5</f>
        <v>11355283.029918279</v>
      </c>
      <c r="G24" s="730">
        <f>G22+G11+G9+G5</f>
        <v>3798735895.3454928</v>
      </c>
      <c r="H24" s="731"/>
      <c r="I24" s="751"/>
      <c r="J24" s="751"/>
      <c r="K24" s="719"/>
      <c r="L24" s="719"/>
      <c r="M24" s="719"/>
      <c r="N24" s="719"/>
      <c r="O24" s="719"/>
      <c r="P24" s="719"/>
      <c r="Q24" s="719"/>
      <c r="R24" s="719"/>
      <c r="S24" s="719"/>
      <c r="T24" s="719"/>
      <c r="U24" s="719"/>
      <c r="V24" s="719"/>
      <c r="W24" s="719"/>
      <c r="X24" s="719"/>
      <c r="Y24" s="719"/>
      <c r="Z24" s="719"/>
      <c r="AA24" s="719"/>
      <c r="AB24" s="719"/>
      <c r="AC24" s="719"/>
      <c r="AD24" s="719"/>
    </row>
    <row r="25" spans="1:30" ht="18" customHeight="1">
      <c r="A25" s="719"/>
      <c r="B25" s="708"/>
      <c r="C25" s="707"/>
      <c r="D25" s="719"/>
      <c r="E25" s="732"/>
      <c r="F25" s="733"/>
      <c r="G25" s="734"/>
      <c r="H25" s="735"/>
      <c r="I25" s="719"/>
      <c r="J25" s="719"/>
      <c r="K25" s="752"/>
      <c r="L25" s="752"/>
      <c r="M25" s="752"/>
      <c r="N25" s="752"/>
      <c r="O25" s="752"/>
      <c r="P25" s="752"/>
      <c r="Q25" s="752"/>
      <c r="R25" s="752"/>
      <c r="S25" s="752"/>
      <c r="T25" s="752"/>
      <c r="U25" s="752"/>
      <c r="V25" s="752"/>
      <c r="W25" s="752"/>
      <c r="X25" s="752"/>
      <c r="Y25" s="752"/>
      <c r="Z25" s="752"/>
      <c r="AA25" s="752"/>
      <c r="AB25" s="752"/>
      <c r="AC25" s="752"/>
      <c r="AD25" s="752"/>
    </row>
    <row r="26" spans="1:30" ht="18" customHeight="1">
      <c r="A26" s="719"/>
      <c r="B26" s="708"/>
      <c r="C26" s="707"/>
      <c r="D26" s="719"/>
      <c r="E26" s="707"/>
      <c r="F26" s="719"/>
      <c r="G26" s="719"/>
      <c r="H26" s="735"/>
      <c r="I26" s="719"/>
      <c r="J26" s="719"/>
      <c r="K26" s="719"/>
      <c r="L26" s="719"/>
      <c r="M26" s="719"/>
      <c r="N26" s="719"/>
      <c r="O26" s="719"/>
      <c r="P26" s="719"/>
      <c r="Q26" s="719"/>
      <c r="R26" s="719"/>
      <c r="S26" s="719"/>
      <c r="T26" s="719"/>
      <c r="U26" s="719"/>
      <c r="V26" s="719"/>
      <c r="W26" s="719"/>
      <c r="X26" s="719"/>
      <c r="Y26" s="719"/>
      <c r="Z26" s="719"/>
      <c r="AA26" s="719"/>
      <c r="AB26" s="719"/>
      <c r="AC26" s="719"/>
      <c r="AD26" s="719"/>
    </row>
    <row r="27" spans="1:30" ht="18" customHeight="1">
      <c r="A27" s="719"/>
      <c r="B27" s="708"/>
      <c r="C27" s="707"/>
      <c r="D27" s="719"/>
      <c r="E27" s="707"/>
      <c r="F27" s="719"/>
      <c r="G27" s="719"/>
      <c r="H27" s="735"/>
      <c r="I27" s="719"/>
      <c r="J27" s="719"/>
      <c r="K27" s="719"/>
      <c r="L27" s="719"/>
      <c r="M27" s="719"/>
      <c r="N27" s="719"/>
      <c r="O27" s="719"/>
      <c r="P27" s="719"/>
      <c r="Q27" s="719"/>
      <c r="R27" s="719"/>
      <c r="S27" s="719"/>
      <c r="T27" s="719"/>
      <c r="U27" s="719"/>
      <c r="V27" s="719"/>
      <c r="W27" s="719"/>
      <c r="X27" s="719"/>
      <c r="Y27" s="719"/>
      <c r="Z27" s="719"/>
      <c r="AA27" s="719"/>
      <c r="AB27" s="719"/>
      <c r="AC27" s="719"/>
      <c r="AD27" s="719"/>
    </row>
    <row r="28" spans="1:30" ht="18" customHeight="1">
      <c r="A28" s="719"/>
      <c r="B28" s="708"/>
      <c r="C28" s="707"/>
      <c r="D28" s="719"/>
      <c r="E28" s="707"/>
      <c r="F28" s="719"/>
      <c r="G28" s="719"/>
      <c r="H28" s="735"/>
      <c r="I28" s="719"/>
      <c r="J28" s="719"/>
      <c r="K28" s="719"/>
      <c r="L28" s="719"/>
      <c r="M28" s="719"/>
      <c r="N28" s="719"/>
      <c r="O28" s="719"/>
      <c r="P28" s="719"/>
      <c r="Q28" s="719"/>
      <c r="R28" s="719"/>
      <c r="S28" s="719"/>
      <c r="T28" s="719"/>
      <c r="U28" s="719"/>
      <c r="V28" s="719"/>
      <c r="W28" s="719"/>
      <c r="X28" s="719"/>
      <c r="Y28" s="719"/>
      <c r="Z28" s="719"/>
      <c r="AA28" s="719"/>
      <c r="AB28" s="719"/>
      <c r="AC28" s="719"/>
      <c r="AD28" s="719"/>
    </row>
    <row r="29" spans="1:30" ht="18" customHeight="1">
      <c r="A29" s="719"/>
      <c r="B29" s="708"/>
      <c r="C29" s="707"/>
      <c r="D29" s="719"/>
      <c r="E29" s="707"/>
      <c r="F29" s="719"/>
      <c r="G29" s="719"/>
      <c r="H29" s="735"/>
      <c r="I29" s="719"/>
      <c r="J29" s="719"/>
      <c r="K29" s="719"/>
      <c r="L29" s="719"/>
      <c r="M29" s="719"/>
      <c r="N29" s="719"/>
      <c r="O29" s="719"/>
      <c r="P29" s="719"/>
      <c r="Q29" s="719"/>
      <c r="R29" s="719"/>
      <c r="S29" s="719"/>
      <c r="T29" s="719"/>
      <c r="U29" s="719"/>
      <c r="V29" s="719"/>
      <c r="W29" s="719"/>
      <c r="X29" s="719"/>
      <c r="Y29" s="719"/>
      <c r="Z29" s="719"/>
      <c r="AA29" s="719"/>
      <c r="AB29" s="719"/>
      <c r="AC29" s="719"/>
      <c r="AD29" s="719"/>
    </row>
    <row r="30" spans="1:30" ht="18" customHeight="1">
      <c r="A30" s="719"/>
      <c r="B30" s="708"/>
      <c r="C30" s="707"/>
      <c r="D30" s="719"/>
      <c r="E30" s="707"/>
      <c r="F30" s="719"/>
      <c r="G30" s="719"/>
      <c r="H30" s="735"/>
      <c r="I30" s="719"/>
      <c r="J30" s="719"/>
      <c r="K30" s="719"/>
      <c r="L30" s="719"/>
      <c r="M30" s="719"/>
      <c r="N30" s="719"/>
      <c r="O30" s="719"/>
      <c r="P30" s="719"/>
      <c r="Q30" s="719"/>
      <c r="R30" s="719"/>
      <c r="S30" s="719"/>
      <c r="T30" s="719"/>
      <c r="U30" s="719"/>
      <c r="V30" s="719"/>
      <c r="W30" s="719"/>
      <c r="X30" s="719"/>
      <c r="Y30" s="719"/>
      <c r="Z30" s="719"/>
      <c r="AA30" s="719"/>
      <c r="AB30" s="719"/>
      <c r="AC30" s="719"/>
      <c r="AD30" s="719"/>
    </row>
    <row r="31" spans="1:30" ht="18" customHeight="1">
      <c r="A31" s="719"/>
      <c r="B31" s="708"/>
      <c r="C31" s="707"/>
      <c r="D31" s="719"/>
      <c r="E31" s="707"/>
      <c r="F31" s="719"/>
      <c r="G31" s="719"/>
      <c r="H31" s="735"/>
      <c r="I31" s="719"/>
      <c r="J31" s="719"/>
      <c r="K31" s="719"/>
      <c r="L31" s="719"/>
      <c r="M31" s="719"/>
      <c r="N31" s="719"/>
      <c r="O31" s="719"/>
      <c r="P31" s="719"/>
      <c r="Q31" s="719"/>
      <c r="R31" s="719"/>
      <c r="S31" s="719"/>
      <c r="T31" s="719"/>
      <c r="U31" s="719"/>
      <c r="V31" s="719"/>
      <c r="W31" s="719"/>
      <c r="X31" s="719"/>
      <c r="Y31" s="719"/>
      <c r="Z31" s="719"/>
      <c r="AA31" s="719"/>
      <c r="AB31" s="719"/>
      <c r="AC31" s="719"/>
      <c r="AD31" s="719"/>
    </row>
    <row r="32" spans="1:30" ht="18" customHeight="1">
      <c r="A32" s="719"/>
      <c r="B32" s="708"/>
      <c r="C32" s="707"/>
      <c r="D32" s="719"/>
      <c r="E32" s="707"/>
      <c r="F32" s="719"/>
      <c r="G32" s="719"/>
      <c r="H32" s="735"/>
      <c r="I32" s="719"/>
      <c r="J32" s="719"/>
      <c r="K32" s="719"/>
      <c r="L32" s="719"/>
      <c r="M32" s="719"/>
      <c r="N32" s="719"/>
      <c r="O32" s="719"/>
      <c r="P32" s="719"/>
      <c r="Q32" s="719"/>
      <c r="R32" s="719"/>
      <c r="S32" s="719"/>
      <c r="T32" s="719"/>
      <c r="U32" s="719"/>
      <c r="V32" s="719"/>
      <c r="W32" s="719"/>
      <c r="X32" s="719"/>
      <c r="Y32" s="719"/>
      <c r="Z32" s="719"/>
      <c r="AA32" s="719"/>
      <c r="AB32" s="719"/>
      <c r="AC32" s="719"/>
      <c r="AD32" s="719"/>
    </row>
    <row r="33" spans="1:30" ht="18" customHeight="1">
      <c r="A33" s="719"/>
      <c r="B33" s="708"/>
      <c r="C33" s="707"/>
      <c r="D33" s="719"/>
      <c r="E33" s="707"/>
      <c r="F33" s="719"/>
      <c r="G33" s="719"/>
      <c r="H33" s="735"/>
      <c r="I33" s="719"/>
      <c r="J33" s="719"/>
      <c r="K33" s="719"/>
      <c r="L33" s="719"/>
      <c r="M33" s="719"/>
      <c r="N33" s="719"/>
      <c r="O33" s="719"/>
      <c r="P33" s="719"/>
      <c r="Q33" s="719"/>
      <c r="R33" s="719"/>
      <c r="S33" s="719"/>
      <c r="T33" s="719"/>
      <c r="U33" s="719"/>
      <c r="V33" s="719"/>
      <c r="W33" s="719"/>
      <c r="X33" s="719"/>
      <c r="Y33" s="719"/>
      <c r="Z33" s="719"/>
      <c r="AA33" s="719"/>
      <c r="AB33" s="719"/>
      <c r="AC33" s="719"/>
      <c r="AD33" s="719"/>
    </row>
    <row r="34" spans="1:30" ht="18" customHeight="1">
      <c r="A34" s="719"/>
      <c r="B34" s="708"/>
      <c r="C34" s="707"/>
      <c r="D34" s="719"/>
      <c r="E34" s="707"/>
      <c r="F34" s="719"/>
      <c r="G34" s="719"/>
      <c r="H34" s="735"/>
      <c r="I34" s="719"/>
      <c r="J34" s="719"/>
      <c r="K34" s="719"/>
      <c r="L34" s="719"/>
      <c r="M34" s="719"/>
      <c r="N34" s="719"/>
      <c r="O34" s="719"/>
      <c r="P34" s="719"/>
      <c r="Q34" s="719"/>
      <c r="R34" s="719"/>
      <c r="S34" s="719"/>
      <c r="T34" s="719"/>
      <c r="U34" s="719"/>
      <c r="V34" s="719"/>
      <c r="W34" s="719"/>
      <c r="X34" s="719"/>
      <c r="Y34" s="719"/>
      <c r="Z34" s="719"/>
      <c r="AA34" s="719"/>
      <c r="AB34" s="719"/>
      <c r="AC34" s="719"/>
      <c r="AD34" s="719"/>
    </row>
    <row r="35" spans="1:30" ht="18" customHeight="1">
      <c r="A35" s="719"/>
      <c r="B35" s="708"/>
      <c r="C35" s="707"/>
      <c r="D35" s="719"/>
      <c r="E35" s="707"/>
      <c r="F35" s="719"/>
      <c r="G35" s="719"/>
      <c r="H35" s="735"/>
      <c r="I35" s="719"/>
      <c r="J35" s="719"/>
      <c r="K35" s="719"/>
      <c r="L35" s="719"/>
      <c r="M35" s="719"/>
      <c r="N35" s="719"/>
      <c r="O35" s="719"/>
      <c r="P35" s="719"/>
      <c r="Q35" s="719"/>
      <c r="R35" s="719"/>
      <c r="S35" s="719"/>
      <c r="T35" s="719"/>
      <c r="U35" s="719"/>
      <c r="V35" s="719"/>
      <c r="W35" s="719"/>
      <c r="X35" s="719"/>
      <c r="Y35" s="719"/>
      <c r="Z35" s="719"/>
      <c r="AA35" s="719"/>
      <c r="AB35" s="719"/>
      <c r="AC35" s="719"/>
      <c r="AD35" s="719"/>
    </row>
    <row r="36" spans="1:30" ht="18" customHeight="1">
      <c r="A36" s="719"/>
      <c r="B36" s="708"/>
      <c r="C36" s="707"/>
      <c r="D36" s="719"/>
      <c r="E36" s="707"/>
      <c r="F36" s="719"/>
      <c r="G36" s="719"/>
      <c r="H36" s="735"/>
      <c r="I36" s="719"/>
      <c r="J36" s="719"/>
      <c r="K36" s="719"/>
      <c r="L36" s="719"/>
      <c r="M36" s="719"/>
      <c r="N36" s="719"/>
      <c r="O36" s="719"/>
      <c r="P36" s="719"/>
      <c r="Q36" s="719"/>
      <c r="R36" s="719"/>
      <c r="S36" s="719"/>
      <c r="T36" s="719"/>
      <c r="U36" s="719"/>
      <c r="V36" s="719"/>
      <c r="W36" s="719"/>
      <c r="X36" s="719"/>
      <c r="Y36" s="719"/>
      <c r="Z36" s="719"/>
      <c r="AA36" s="719"/>
      <c r="AB36" s="719"/>
      <c r="AC36" s="719"/>
      <c r="AD36" s="719"/>
    </row>
    <row r="37" spans="1:30" ht="18" customHeight="1">
      <c r="A37" s="719"/>
      <c r="B37" s="708"/>
      <c r="C37" s="707"/>
      <c r="D37" s="719"/>
      <c r="E37" s="707"/>
      <c r="F37" s="719"/>
      <c r="G37" s="719"/>
      <c r="H37" s="735"/>
      <c r="I37" s="719"/>
      <c r="J37" s="719"/>
      <c r="K37" s="719"/>
      <c r="L37" s="719"/>
      <c r="M37" s="719"/>
      <c r="N37" s="719"/>
      <c r="O37" s="719"/>
      <c r="P37" s="719"/>
      <c r="Q37" s="719"/>
      <c r="R37" s="719"/>
      <c r="S37" s="719"/>
      <c r="T37" s="719"/>
      <c r="U37" s="719"/>
      <c r="V37" s="719"/>
      <c r="W37" s="719"/>
      <c r="X37" s="719"/>
      <c r="Y37" s="719"/>
      <c r="Z37" s="719"/>
      <c r="AA37" s="719"/>
      <c r="AB37" s="719"/>
      <c r="AC37" s="719"/>
      <c r="AD37" s="719"/>
    </row>
    <row r="38" spans="1:30" ht="18" customHeight="1">
      <c r="A38" s="719"/>
      <c r="B38" s="708"/>
      <c r="C38" s="707"/>
      <c r="D38" s="719"/>
      <c r="E38" s="707"/>
      <c r="F38" s="719"/>
      <c r="G38" s="719"/>
      <c r="H38" s="735"/>
      <c r="I38" s="719"/>
      <c r="J38" s="719"/>
      <c r="K38" s="719"/>
      <c r="L38" s="719"/>
      <c r="M38" s="719"/>
      <c r="N38" s="719"/>
      <c r="O38" s="719"/>
      <c r="P38" s="719"/>
      <c r="Q38" s="719"/>
      <c r="R38" s="719"/>
      <c r="S38" s="719"/>
      <c r="T38" s="719"/>
      <c r="U38" s="719"/>
      <c r="V38" s="719"/>
      <c r="W38" s="719"/>
      <c r="X38" s="719"/>
      <c r="Y38" s="719"/>
      <c r="Z38" s="719"/>
      <c r="AA38" s="719"/>
      <c r="AB38" s="719"/>
      <c r="AC38" s="719"/>
      <c r="AD38" s="719"/>
    </row>
    <row r="39" spans="1:30" ht="18" customHeight="1">
      <c r="A39" s="719"/>
      <c r="B39" s="708"/>
      <c r="C39" s="707"/>
      <c r="D39" s="719"/>
      <c r="E39" s="707"/>
      <c r="F39" s="719"/>
      <c r="G39" s="719"/>
      <c r="H39" s="735"/>
      <c r="I39" s="719"/>
      <c r="J39" s="719"/>
      <c r="K39" s="719"/>
      <c r="L39" s="719"/>
      <c r="M39" s="719"/>
      <c r="N39" s="719"/>
      <c r="O39" s="719"/>
      <c r="P39" s="719"/>
      <c r="Q39" s="719"/>
      <c r="R39" s="719"/>
      <c r="S39" s="719"/>
      <c r="T39" s="719"/>
      <c r="U39" s="719"/>
      <c r="V39" s="719"/>
      <c r="W39" s="719"/>
      <c r="X39" s="719"/>
      <c r="Y39" s="719"/>
      <c r="Z39" s="719"/>
      <c r="AA39" s="719"/>
      <c r="AB39" s="719"/>
      <c r="AC39" s="719"/>
      <c r="AD39" s="719"/>
    </row>
    <row r="40" spans="1:30" ht="18" customHeight="1">
      <c r="A40" s="719"/>
      <c r="B40" s="708"/>
      <c r="C40" s="707"/>
      <c r="D40" s="719"/>
      <c r="E40" s="707"/>
      <c r="F40" s="719"/>
      <c r="G40" s="719"/>
      <c r="H40" s="735"/>
      <c r="I40" s="719"/>
      <c r="J40" s="719"/>
      <c r="K40" s="719"/>
      <c r="L40" s="719"/>
      <c r="M40" s="719"/>
      <c r="N40" s="719"/>
      <c r="O40" s="719"/>
      <c r="P40" s="719"/>
      <c r="Q40" s="719"/>
      <c r="R40" s="719"/>
      <c r="S40" s="719"/>
      <c r="T40" s="719"/>
      <c r="U40" s="719"/>
      <c r="V40" s="719"/>
      <c r="W40" s="719"/>
      <c r="X40" s="719"/>
      <c r="Y40" s="719"/>
      <c r="Z40" s="719"/>
      <c r="AA40" s="719"/>
      <c r="AB40" s="719"/>
      <c r="AC40" s="719"/>
      <c r="AD40" s="719"/>
    </row>
    <row r="41" spans="1:30" ht="18" customHeight="1">
      <c r="A41" s="719"/>
      <c r="B41" s="708"/>
      <c r="C41" s="707"/>
      <c r="D41" s="719"/>
      <c r="E41" s="707"/>
      <c r="F41" s="719"/>
      <c r="G41" s="719"/>
      <c r="H41" s="735"/>
      <c r="I41" s="719"/>
      <c r="J41" s="719"/>
      <c r="K41" s="719"/>
      <c r="L41" s="719"/>
      <c r="M41" s="719"/>
      <c r="N41" s="719"/>
      <c r="O41" s="719"/>
      <c r="P41" s="719"/>
      <c r="Q41" s="719"/>
      <c r="R41" s="719"/>
      <c r="S41" s="719"/>
      <c r="T41" s="719"/>
      <c r="U41" s="719"/>
      <c r="V41" s="719"/>
      <c r="W41" s="719"/>
      <c r="X41" s="719"/>
      <c r="Y41" s="719"/>
      <c r="Z41" s="719"/>
      <c r="AA41" s="719"/>
      <c r="AB41" s="719"/>
      <c r="AC41" s="719"/>
      <c r="AD41" s="719"/>
    </row>
    <row r="42" spans="1:30" ht="18" customHeight="1">
      <c r="A42" s="719"/>
      <c r="B42" s="708"/>
      <c r="C42" s="707"/>
      <c r="D42" s="719"/>
      <c r="E42" s="707"/>
      <c r="F42" s="719"/>
      <c r="G42" s="719"/>
      <c r="H42" s="735"/>
      <c r="I42" s="719"/>
      <c r="J42" s="719"/>
      <c r="K42" s="719"/>
      <c r="L42" s="719"/>
      <c r="M42" s="719"/>
      <c r="N42" s="719"/>
      <c r="O42" s="719"/>
      <c r="P42" s="719"/>
      <c r="Q42" s="719"/>
      <c r="R42" s="719"/>
      <c r="S42" s="719"/>
      <c r="T42" s="719"/>
      <c r="U42" s="719"/>
      <c r="V42" s="719"/>
      <c r="W42" s="719"/>
      <c r="X42" s="719"/>
      <c r="Y42" s="719"/>
      <c r="Z42" s="719"/>
      <c r="AA42" s="719"/>
      <c r="AB42" s="719"/>
      <c r="AC42" s="719"/>
      <c r="AD42" s="719"/>
    </row>
    <row r="43" spans="1:30" ht="18" customHeight="1">
      <c r="A43" s="719"/>
      <c r="B43" s="708"/>
      <c r="C43" s="707"/>
      <c r="D43" s="719"/>
      <c r="E43" s="707"/>
      <c r="F43" s="719"/>
      <c r="G43" s="719"/>
      <c r="H43" s="735"/>
      <c r="I43" s="719"/>
      <c r="J43" s="719"/>
      <c r="K43" s="719"/>
      <c r="L43" s="719"/>
      <c r="M43" s="719"/>
      <c r="N43" s="719"/>
      <c r="O43" s="719"/>
      <c r="P43" s="719"/>
      <c r="Q43" s="719"/>
      <c r="R43" s="719"/>
      <c r="S43" s="719"/>
      <c r="T43" s="719"/>
      <c r="U43" s="719"/>
      <c r="V43" s="719"/>
      <c r="W43" s="719"/>
      <c r="X43" s="719"/>
      <c r="Y43" s="719"/>
      <c r="Z43" s="719"/>
      <c r="AA43" s="719"/>
      <c r="AB43" s="719"/>
      <c r="AC43" s="719"/>
      <c r="AD43" s="719"/>
    </row>
    <row r="44" spans="1:30" ht="18" customHeight="1">
      <c r="A44" s="719"/>
      <c r="B44" s="708"/>
      <c r="C44" s="707"/>
      <c r="D44" s="719"/>
      <c r="E44" s="707"/>
      <c r="F44" s="719"/>
      <c r="G44" s="719"/>
      <c r="H44" s="735"/>
      <c r="I44" s="719"/>
      <c r="J44" s="719"/>
      <c r="K44" s="719"/>
      <c r="L44" s="719"/>
      <c r="M44" s="719"/>
      <c r="N44" s="719"/>
      <c r="O44" s="719"/>
      <c r="P44" s="719"/>
      <c r="Q44" s="719"/>
      <c r="R44" s="719"/>
      <c r="S44" s="719"/>
      <c r="T44" s="719"/>
      <c r="U44" s="719"/>
      <c r="V44" s="719"/>
      <c r="W44" s="719"/>
      <c r="X44" s="719"/>
      <c r="Y44" s="719"/>
      <c r="Z44" s="719"/>
      <c r="AA44" s="719"/>
      <c r="AB44" s="719"/>
      <c r="AC44" s="719"/>
      <c r="AD44" s="719"/>
    </row>
    <row r="45" spans="1:30" ht="18" customHeight="1">
      <c r="A45" s="719"/>
      <c r="B45" s="708"/>
      <c r="C45" s="707"/>
      <c r="D45" s="719"/>
      <c r="E45" s="707"/>
      <c r="F45" s="719"/>
      <c r="G45" s="719"/>
      <c r="H45" s="735"/>
      <c r="I45" s="719"/>
      <c r="J45" s="719"/>
      <c r="K45" s="719"/>
      <c r="L45" s="719"/>
      <c r="M45" s="719"/>
      <c r="N45" s="719"/>
      <c r="O45" s="719"/>
      <c r="P45" s="719"/>
      <c r="Q45" s="719"/>
      <c r="R45" s="719"/>
      <c r="S45" s="719"/>
      <c r="T45" s="719"/>
      <c r="U45" s="719"/>
      <c r="V45" s="719"/>
      <c r="W45" s="719"/>
      <c r="X45" s="719"/>
      <c r="Y45" s="719"/>
      <c r="Z45" s="719"/>
      <c r="AA45" s="719"/>
      <c r="AB45" s="719"/>
      <c r="AC45" s="719"/>
      <c r="AD45" s="719"/>
    </row>
    <row r="46" spans="1:30" ht="18" customHeight="1">
      <c r="A46" s="719"/>
      <c r="B46" s="708"/>
      <c r="C46" s="707"/>
      <c r="D46" s="719"/>
      <c r="E46" s="707"/>
      <c r="F46" s="719"/>
      <c r="G46" s="719"/>
      <c r="H46" s="735"/>
      <c r="I46" s="719"/>
      <c r="J46" s="719"/>
      <c r="K46" s="719"/>
      <c r="L46" s="719"/>
      <c r="M46" s="719"/>
      <c r="N46" s="719"/>
      <c r="O46" s="719"/>
      <c r="P46" s="719"/>
      <c r="Q46" s="719"/>
      <c r="R46" s="719"/>
      <c r="S46" s="719"/>
      <c r="T46" s="719"/>
      <c r="U46" s="719"/>
      <c r="V46" s="719"/>
      <c r="W46" s="719"/>
      <c r="X46" s="719"/>
      <c r="Y46" s="719"/>
      <c r="Z46" s="719"/>
      <c r="AA46" s="719"/>
      <c r="AB46" s="719"/>
      <c r="AC46" s="719"/>
      <c r="AD46" s="719"/>
    </row>
    <row r="47" spans="1:30" ht="18" customHeight="1">
      <c r="A47" s="719"/>
      <c r="B47" s="708"/>
      <c r="C47" s="707"/>
      <c r="D47" s="719"/>
      <c r="E47" s="707"/>
      <c r="F47" s="719"/>
      <c r="G47" s="719"/>
      <c r="H47" s="735"/>
      <c r="I47" s="719"/>
      <c r="J47" s="719"/>
      <c r="K47" s="719"/>
      <c r="L47" s="719"/>
      <c r="M47" s="719"/>
      <c r="N47" s="719"/>
      <c r="O47" s="719"/>
      <c r="P47" s="719"/>
      <c r="Q47" s="719"/>
      <c r="R47" s="719"/>
      <c r="S47" s="719"/>
      <c r="T47" s="719"/>
      <c r="U47" s="719"/>
      <c r="V47" s="719"/>
      <c r="W47" s="719"/>
      <c r="X47" s="719"/>
      <c r="Y47" s="719"/>
      <c r="Z47" s="719"/>
      <c r="AA47" s="719"/>
      <c r="AB47" s="719"/>
      <c r="AC47" s="719"/>
      <c r="AD47" s="719"/>
    </row>
    <row r="48" spans="1:30" ht="18" customHeight="1">
      <c r="A48" s="719"/>
      <c r="B48" s="708"/>
      <c r="C48" s="707"/>
      <c r="D48" s="719"/>
      <c r="E48" s="707"/>
      <c r="F48" s="719"/>
      <c r="G48" s="719"/>
      <c r="H48" s="735"/>
      <c r="I48" s="719"/>
      <c r="J48" s="719"/>
      <c r="K48" s="719"/>
      <c r="L48" s="719"/>
      <c r="M48" s="719"/>
      <c r="N48" s="719"/>
      <c r="O48" s="719"/>
      <c r="P48" s="719"/>
      <c r="Q48" s="719"/>
      <c r="R48" s="719"/>
      <c r="S48" s="719"/>
      <c r="T48" s="719"/>
      <c r="U48" s="719"/>
      <c r="V48" s="719"/>
      <c r="W48" s="719"/>
      <c r="X48" s="719"/>
      <c r="Y48" s="719"/>
      <c r="Z48" s="719"/>
      <c r="AA48" s="719"/>
      <c r="AB48" s="719"/>
      <c r="AC48" s="719"/>
      <c r="AD48" s="719"/>
    </row>
    <row r="49" spans="1:30" ht="18" customHeight="1">
      <c r="A49" s="719"/>
      <c r="B49" s="708"/>
      <c r="C49" s="707"/>
      <c r="D49" s="719"/>
      <c r="E49" s="707"/>
      <c r="F49" s="719"/>
      <c r="G49" s="719"/>
      <c r="H49" s="735"/>
      <c r="I49" s="719"/>
      <c r="J49" s="719"/>
      <c r="K49" s="719"/>
      <c r="L49" s="719"/>
      <c r="M49" s="719"/>
      <c r="N49" s="719"/>
      <c r="O49" s="719"/>
      <c r="P49" s="719"/>
      <c r="Q49" s="719"/>
      <c r="R49" s="719"/>
      <c r="S49" s="719"/>
      <c r="T49" s="719"/>
      <c r="U49" s="719"/>
      <c r="V49" s="719"/>
      <c r="W49" s="719"/>
      <c r="X49" s="719"/>
      <c r="Y49" s="719"/>
      <c r="Z49" s="719"/>
      <c r="AA49" s="719"/>
      <c r="AB49" s="719"/>
      <c r="AC49" s="719"/>
      <c r="AD49" s="719"/>
    </row>
    <row r="50" spans="1:30" ht="18" customHeight="1">
      <c r="A50" s="719"/>
      <c r="B50" s="708"/>
      <c r="C50" s="707"/>
      <c r="D50" s="719"/>
      <c r="E50" s="707"/>
      <c r="F50" s="719"/>
      <c r="G50" s="719"/>
      <c r="H50" s="735"/>
      <c r="I50" s="719"/>
      <c r="J50" s="719"/>
      <c r="K50" s="719"/>
      <c r="L50" s="719"/>
      <c r="M50" s="719"/>
      <c r="N50" s="719"/>
      <c r="O50" s="719"/>
      <c r="P50" s="719"/>
      <c r="Q50" s="719"/>
      <c r="R50" s="719"/>
      <c r="S50" s="719"/>
      <c r="T50" s="719"/>
      <c r="U50" s="719"/>
      <c r="V50" s="719"/>
      <c r="W50" s="719"/>
      <c r="X50" s="719"/>
      <c r="Y50" s="719"/>
      <c r="Z50" s="719"/>
      <c r="AA50" s="719"/>
      <c r="AB50" s="719"/>
      <c r="AC50" s="719"/>
      <c r="AD50" s="719"/>
    </row>
    <row r="51" spans="1:30" ht="18" customHeight="1">
      <c r="A51" s="719"/>
      <c r="B51" s="708"/>
      <c r="C51" s="707"/>
      <c r="D51" s="719"/>
      <c r="E51" s="707"/>
      <c r="F51" s="719"/>
      <c r="G51" s="719"/>
      <c r="H51" s="735"/>
      <c r="I51" s="719"/>
      <c r="J51" s="719"/>
      <c r="K51" s="719"/>
      <c r="L51" s="719"/>
      <c r="M51" s="719"/>
      <c r="N51" s="719"/>
      <c r="O51" s="719"/>
      <c r="P51" s="719"/>
      <c r="Q51" s="719"/>
      <c r="R51" s="719"/>
      <c r="S51" s="719"/>
      <c r="T51" s="719"/>
      <c r="U51" s="719"/>
      <c r="V51" s="719"/>
      <c r="W51" s="719"/>
      <c r="X51" s="719"/>
      <c r="Y51" s="719"/>
      <c r="Z51" s="719"/>
      <c r="AA51" s="719"/>
      <c r="AB51" s="719"/>
      <c r="AC51" s="719"/>
      <c r="AD51" s="719"/>
    </row>
    <row r="52" spans="1:30" ht="18" customHeight="1">
      <c r="A52" s="719"/>
      <c r="B52" s="708"/>
      <c r="C52" s="707"/>
      <c r="D52" s="719"/>
      <c r="E52" s="707"/>
      <c r="F52" s="719"/>
      <c r="G52" s="719"/>
      <c r="H52" s="735"/>
      <c r="I52" s="719"/>
      <c r="J52" s="719"/>
      <c r="K52" s="719"/>
      <c r="L52" s="719"/>
      <c r="M52" s="719"/>
      <c r="N52" s="719"/>
      <c r="O52" s="719"/>
      <c r="P52" s="719"/>
      <c r="Q52" s="719"/>
      <c r="R52" s="719"/>
      <c r="S52" s="719"/>
      <c r="T52" s="719"/>
      <c r="U52" s="719"/>
      <c r="V52" s="719"/>
      <c r="W52" s="719"/>
      <c r="X52" s="719"/>
      <c r="Y52" s="719"/>
      <c r="Z52" s="719"/>
      <c r="AA52" s="719"/>
      <c r="AB52" s="719"/>
      <c r="AC52" s="719"/>
      <c r="AD52" s="719"/>
    </row>
    <row r="53" spans="1:30" ht="18" customHeight="1">
      <c r="A53" s="719"/>
      <c r="B53" s="708"/>
      <c r="C53" s="707"/>
      <c r="D53" s="719"/>
      <c r="E53" s="707"/>
      <c r="F53" s="719"/>
      <c r="G53" s="719"/>
      <c r="H53" s="735"/>
      <c r="I53" s="719"/>
      <c r="J53" s="719"/>
      <c r="K53" s="719"/>
      <c r="L53" s="719"/>
      <c r="M53" s="719"/>
      <c r="N53" s="719"/>
      <c r="O53" s="719"/>
      <c r="P53" s="719"/>
      <c r="Q53" s="719"/>
      <c r="R53" s="719"/>
      <c r="S53" s="719"/>
      <c r="T53" s="719"/>
      <c r="U53" s="719"/>
      <c r="V53" s="719"/>
      <c r="W53" s="719"/>
      <c r="X53" s="719"/>
      <c r="Y53" s="719"/>
      <c r="Z53" s="719"/>
      <c r="AA53" s="719"/>
      <c r="AB53" s="719"/>
      <c r="AC53" s="719"/>
      <c r="AD53" s="719"/>
    </row>
    <row r="54" spans="1:30" ht="18" customHeight="1">
      <c r="A54" s="719"/>
      <c r="B54" s="708"/>
      <c r="C54" s="707"/>
      <c r="D54" s="719"/>
      <c r="E54" s="707"/>
      <c r="F54" s="719"/>
      <c r="G54" s="719"/>
      <c r="H54" s="735"/>
      <c r="I54" s="719"/>
      <c r="J54" s="719"/>
      <c r="K54" s="719"/>
      <c r="L54" s="719"/>
      <c r="M54" s="719"/>
      <c r="N54" s="719"/>
      <c r="O54" s="719"/>
      <c r="P54" s="719"/>
      <c r="Q54" s="719"/>
      <c r="R54" s="719"/>
      <c r="S54" s="719"/>
      <c r="T54" s="719"/>
      <c r="U54" s="719"/>
      <c r="V54" s="719"/>
      <c r="W54" s="719"/>
      <c r="X54" s="719"/>
      <c r="Y54" s="719"/>
      <c r="Z54" s="719"/>
      <c r="AA54" s="719"/>
      <c r="AB54" s="719"/>
      <c r="AC54" s="719"/>
      <c r="AD54" s="719"/>
    </row>
    <row r="55" spans="1:30" ht="18" customHeight="1">
      <c r="A55" s="719"/>
      <c r="B55" s="708"/>
      <c r="C55" s="707"/>
      <c r="D55" s="719"/>
      <c r="E55" s="707"/>
      <c r="F55" s="719"/>
      <c r="G55" s="719"/>
      <c r="H55" s="735"/>
      <c r="I55" s="719"/>
      <c r="J55" s="719"/>
      <c r="K55" s="719"/>
      <c r="L55" s="719"/>
      <c r="M55" s="719"/>
      <c r="N55" s="719"/>
      <c r="O55" s="719"/>
      <c r="P55" s="719"/>
      <c r="Q55" s="719"/>
      <c r="R55" s="719"/>
      <c r="S55" s="719"/>
      <c r="T55" s="719"/>
      <c r="U55" s="719"/>
      <c r="V55" s="719"/>
      <c r="W55" s="719"/>
      <c r="X55" s="719"/>
      <c r="Y55" s="719"/>
      <c r="Z55" s="719"/>
      <c r="AA55" s="719"/>
      <c r="AB55" s="719"/>
      <c r="AC55" s="719"/>
      <c r="AD55" s="719"/>
    </row>
    <row r="56" spans="1:30" ht="18" customHeight="1">
      <c r="A56" s="719"/>
      <c r="B56" s="708"/>
      <c r="C56" s="707"/>
      <c r="D56" s="719"/>
      <c r="E56" s="707"/>
      <c r="F56" s="719"/>
      <c r="G56" s="719"/>
      <c r="H56" s="735"/>
      <c r="I56" s="719"/>
      <c r="J56" s="719"/>
      <c r="K56" s="719"/>
      <c r="L56" s="719"/>
      <c r="M56" s="719"/>
      <c r="N56" s="719"/>
      <c r="O56" s="719"/>
      <c r="P56" s="719"/>
      <c r="Q56" s="719"/>
      <c r="R56" s="719"/>
      <c r="S56" s="719"/>
      <c r="T56" s="719"/>
      <c r="U56" s="719"/>
      <c r="V56" s="719"/>
      <c r="W56" s="719"/>
      <c r="X56" s="719"/>
      <c r="Y56" s="719"/>
      <c r="Z56" s="719"/>
      <c r="AA56" s="719"/>
      <c r="AB56" s="719"/>
      <c r="AC56" s="719"/>
      <c r="AD56" s="719"/>
    </row>
    <row r="57" spans="1:30" ht="18" customHeight="1">
      <c r="A57" s="719"/>
      <c r="B57" s="708"/>
      <c r="C57" s="707"/>
      <c r="D57" s="719"/>
      <c r="E57" s="707"/>
      <c r="F57" s="719"/>
      <c r="G57" s="719"/>
      <c r="H57" s="735"/>
      <c r="I57" s="719"/>
      <c r="J57" s="719"/>
      <c r="K57" s="719"/>
      <c r="L57" s="719"/>
      <c r="M57" s="719"/>
      <c r="N57" s="719"/>
      <c r="O57" s="719"/>
      <c r="P57" s="719"/>
      <c r="Q57" s="719"/>
      <c r="R57" s="719"/>
      <c r="S57" s="719"/>
      <c r="T57" s="719"/>
      <c r="U57" s="719"/>
      <c r="V57" s="719"/>
      <c r="W57" s="719"/>
      <c r="X57" s="719"/>
      <c r="Y57" s="719"/>
      <c r="Z57" s="719"/>
      <c r="AA57" s="719"/>
      <c r="AB57" s="719"/>
      <c r="AC57" s="719"/>
      <c r="AD57" s="719"/>
    </row>
    <row r="58" spans="1:30" ht="18" customHeight="1">
      <c r="A58" s="719"/>
      <c r="B58" s="708"/>
      <c r="C58" s="707"/>
      <c r="D58" s="719"/>
      <c r="E58" s="707"/>
      <c r="F58" s="719"/>
      <c r="G58" s="719"/>
      <c r="H58" s="735"/>
      <c r="I58" s="719"/>
      <c r="J58" s="719"/>
      <c r="K58" s="719"/>
      <c r="L58" s="719"/>
      <c r="M58" s="719"/>
      <c r="N58" s="719"/>
      <c r="O58" s="719"/>
      <c r="P58" s="719"/>
      <c r="Q58" s="719"/>
      <c r="R58" s="719"/>
      <c r="S58" s="719"/>
      <c r="T58" s="719"/>
      <c r="U58" s="719"/>
      <c r="V58" s="719"/>
      <c r="W58" s="719"/>
      <c r="X58" s="719"/>
      <c r="Y58" s="719"/>
      <c r="Z58" s="719"/>
      <c r="AA58" s="719"/>
      <c r="AB58" s="719"/>
      <c r="AC58" s="719"/>
      <c r="AD58" s="719"/>
    </row>
    <row r="59" spans="1:30" ht="18" customHeight="1">
      <c r="A59" s="719"/>
      <c r="B59" s="708"/>
      <c r="C59" s="707"/>
      <c r="D59" s="719"/>
      <c r="E59" s="707"/>
      <c r="F59" s="719"/>
      <c r="G59" s="719"/>
      <c r="H59" s="735"/>
      <c r="I59" s="719"/>
      <c r="J59" s="719"/>
      <c r="K59" s="719"/>
      <c r="L59" s="719"/>
      <c r="M59" s="719"/>
      <c r="N59" s="719"/>
      <c r="O59" s="719"/>
      <c r="P59" s="719"/>
      <c r="Q59" s="719"/>
      <c r="R59" s="719"/>
      <c r="S59" s="719"/>
      <c r="T59" s="719"/>
      <c r="U59" s="719"/>
      <c r="V59" s="719"/>
      <c r="W59" s="719"/>
      <c r="X59" s="719"/>
      <c r="Y59" s="719"/>
      <c r="Z59" s="719"/>
      <c r="AA59" s="719"/>
      <c r="AB59" s="719"/>
      <c r="AC59" s="719"/>
      <c r="AD59" s="719"/>
    </row>
    <row r="60" spans="1:30" ht="18" customHeight="1">
      <c r="A60" s="719"/>
      <c r="B60" s="708"/>
      <c r="C60" s="707"/>
      <c r="D60" s="719"/>
      <c r="E60" s="707"/>
      <c r="F60" s="719"/>
      <c r="G60" s="719"/>
      <c r="H60" s="735"/>
      <c r="I60" s="719"/>
      <c r="J60" s="719"/>
      <c r="K60" s="719"/>
      <c r="L60" s="719"/>
      <c r="M60" s="719"/>
      <c r="N60" s="719"/>
      <c r="O60" s="719"/>
      <c r="P60" s="719"/>
      <c r="Q60" s="719"/>
      <c r="R60" s="719"/>
      <c r="S60" s="719"/>
      <c r="T60" s="719"/>
      <c r="U60" s="719"/>
      <c r="V60" s="719"/>
      <c r="W60" s="719"/>
      <c r="X60" s="719"/>
      <c r="Y60" s="719"/>
      <c r="Z60" s="719"/>
      <c r="AA60" s="719"/>
      <c r="AB60" s="719"/>
      <c r="AC60" s="719"/>
      <c r="AD60" s="719"/>
    </row>
    <row r="61" spans="1:30" ht="18" customHeight="1">
      <c r="A61" s="719"/>
      <c r="B61" s="708"/>
      <c r="C61" s="707"/>
      <c r="D61" s="719"/>
      <c r="E61" s="707"/>
      <c r="F61" s="719"/>
      <c r="G61" s="719"/>
      <c r="H61" s="735"/>
      <c r="I61" s="719"/>
      <c r="J61" s="719"/>
      <c r="K61" s="719"/>
      <c r="L61" s="719"/>
      <c r="M61" s="719"/>
      <c r="N61" s="719"/>
      <c r="O61" s="719"/>
      <c r="P61" s="719"/>
      <c r="Q61" s="719"/>
      <c r="R61" s="719"/>
      <c r="S61" s="719"/>
      <c r="T61" s="719"/>
      <c r="U61" s="719"/>
      <c r="V61" s="719"/>
      <c r="W61" s="719"/>
      <c r="X61" s="719"/>
      <c r="Y61" s="719"/>
      <c r="Z61" s="719"/>
      <c r="AA61" s="719"/>
      <c r="AB61" s="719"/>
      <c r="AC61" s="719"/>
      <c r="AD61" s="719"/>
    </row>
    <row r="62" spans="1:30" ht="18" customHeight="1">
      <c r="A62" s="719"/>
      <c r="B62" s="708"/>
      <c r="C62" s="707"/>
      <c r="D62" s="719"/>
      <c r="E62" s="707"/>
      <c r="F62" s="719"/>
      <c r="G62" s="719"/>
      <c r="H62" s="735"/>
      <c r="I62" s="719"/>
      <c r="J62" s="719"/>
      <c r="K62" s="719"/>
      <c r="L62" s="719"/>
      <c r="M62" s="719"/>
      <c r="N62" s="719"/>
      <c r="O62" s="719"/>
      <c r="P62" s="719"/>
      <c r="Q62" s="719"/>
      <c r="R62" s="719"/>
      <c r="S62" s="719"/>
      <c r="T62" s="719"/>
      <c r="U62" s="719"/>
      <c r="V62" s="719"/>
      <c r="W62" s="719"/>
      <c r="X62" s="719"/>
      <c r="Y62" s="719"/>
      <c r="Z62" s="719"/>
      <c r="AA62" s="719"/>
      <c r="AB62" s="719"/>
      <c r="AC62" s="719"/>
      <c r="AD62" s="719"/>
    </row>
    <row r="63" spans="1:30" ht="18" customHeight="1">
      <c r="A63" s="719"/>
      <c r="B63" s="708"/>
      <c r="C63" s="707"/>
      <c r="D63" s="719"/>
      <c r="E63" s="707"/>
      <c r="F63" s="719"/>
      <c r="G63" s="719"/>
      <c r="H63" s="735"/>
      <c r="I63" s="719"/>
      <c r="J63" s="719"/>
      <c r="K63" s="719"/>
      <c r="L63" s="719"/>
      <c r="M63" s="719"/>
      <c r="N63" s="719"/>
      <c r="O63" s="719"/>
      <c r="P63" s="719"/>
      <c r="Q63" s="719"/>
      <c r="R63" s="719"/>
      <c r="S63" s="719"/>
      <c r="T63" s="719"/>
      <c r="U63" s="719"/>
      <c r="V63" s="719"/>
      <c r="W63" s="719"/>
      <c r="X63" s="719"/>
      <c r="Y63" s="719"/>
      <c r="Z63" s="719"/>
      <c r="AA63" s="719"/>
      <c r="AB63" s="719"/>
      <c r="AC63" s="719"/>
      <c r="AD63" s="719"/>
    </row>
  </sheetData>
  <mergeCells count="3">
    <mergeCell ref="A1:J1"/>
    <mergeCell ref="A2:J2"/>
    <mergeCell ref="G3:J3"/>
  </mergeCells>
  <pageMargins left="0.7" right="0.7" top="0.75" bottom="0.75" header="0" footer="0"/>
  <pageSetup orientation="portrait"/>
  <colBreaks count="1" manualBreakCount="1">
    <brk id="10"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pageSetUpPr fitToPage="1"/>
  </sheetPr>
  <dimension ref="A1:H99"/>
  <sheetViews>
    <sheetView workbookViewId="0">
      <selection activeCell="D28" sqref="D28"/>
    </sheetView>
  </sheetViews>
  <sheetFormatPr defaultColWidth="14.44140625" defaultRowHeight="15" customHeight="1"/>
  <cols>
    <col min="1" max="1" width="9" customWidth="1"/>
    <col min="2" max="2" width="49.109375" customWidth="1"/>
    <col min="3" max="3" width="31.109375" customWidth="1"/>
    <col min="4" max="4" width="29.88671875" customWidth="1"/>
    <col min="5" max="5" width="20" customWidth="1"/>
    <col min="6" max="6" width="16.88671875" style="676" customWidth="1"/>
    <col min="7" max="8" width="9" customWidth="1"/>
  </cols>
  <sheetData>
    <row r="1" spans="1:8" ht="15.75" customHeight="1">
      <c r="A1" s="1027"/>
      <c r="B1" s="973"/>
      <c r="C1" s="973"/>
      <c r="D1" s="973"/>
      <c r="E1" s="196"/>
      <c r="F1" s="698"/>
      <c r="G1" s="155"/>
      <c r="H1" s="155"/>
    </row>
    <row r="2" spans="1:8" ht="15.75" customHeight="1">
      <c r="A2" s="1028" t="s">
        <v>399</v>
      </c>
      <c r="B2" s="973"/>
      <c r="C2" s="973"/>
      <c r="D2" s="973"/>
      <c r="E2" s="973"/>
      <c r="F2" s="698"/>
      <c r="G2" s="155"/>
      <c r="H2" s="155"/>
    </row>
    <row r="3" spans="1:8" ht="15.75" customHeight="1">
      <c r="A3" s="195"/>
      <c r="B3" s="195"/>
      <c r="C3" s="195"/>
      <c r="D3" s="195"/>
      <c r="E3" s="195"/>
      <c r="F3" s="698"/>
      <c r="G3" s="155"/>
      <c r="H3" s="155"/>
    </row>
    <row r="4" spans="1:8" ht="15" customHeight="1">
      <c r="A4" s="1029" t="s">
        <v>400</v>
      </c>
      <c r="B4" s="982"/>
      <c r="C4" s="982"/>
      <c r="D4" s="982"/>
      <c r="E4" s="983"/>
      <c r="F4" s="698"/>
      <c r="G4" s="155"/>
      <c r="H4" s="155"/>
    </row>
    <row r="5" spans="1:8" ht="15.75" customHeight="1">
      <c r="A5" s="565" t="s">
        <v>1</v>
      </c>
      <c r="B5" s="677" t="s">
        <v>196</v>
      </c>
      <c r="C5" s="677" t="s">
        <v>401</v>
      </c>
      <c r="D5" s="677" t="s">
        <v>169</v>
      </c>
      <c r="E5" s="677" t="s">
        <v>5</v>
      </c>
      <c r="F5" s="698"/>
      <c r="G5" s="155"/>
      <c r="H5" s="155"/>
    </row>
    <row r="6" spans="1:8" ht="15.75" customHeight="1">
      <c r="A6" s="515" t="s">
        <v>11</v>
      </c>
      <c r="B6" s="678" t="s">
        <v>402</v>
      </c>
      <c r="C6" s="89"/>
      <c r="D6" s="679"/>
      <c r="E6" s="699"/>
      <c r="F6" s="698"/>
      <c r="G6" s="155"/>
      <c r="H6" s="155"/>
    </row>
    <row r="7" spans="1:8" ht="15.75" customHeight="1">
      <c r="A7" s="166">
        <v>1</v>
      </c>
      <c r="B7" s="680" t="s">
        <v>403</v>
      </c>
      <c r="C7" s="80" t="s">
        <v>404</v>
      </c>
      <c r="D7" s="103">
        <f>TAW!F9</f>
        <v>6</v>
      </c>
      <c r="E7" s="208" t="s">
        <v>404</v>
      </c>
      <c r="F7" s="698"/>
      <c r="G7" s="155"/>
      <c r="H7" s="155"/>
    </row>
    <row r="8" spans="1:8" ht="15.75" customHeight="1">
      <c r="A8" s="166">
        <v>2</v>
      </c>
      <c r="B8" s="583" t="s">
        <v>405</v>
      </c>
      <c r="C8" s="80" t="s">
        <v>406</v>
      </c>
      <c r="D8" s="103">
        <f>TBF!F16</f>
        <v>1355</v>
      </c>
      <c r="E8" s="208" t="s">
        <v>407</v>
      </c>
      <c r="F8" s="698"/>
      <c r="G8" s="155"/>
      <c r="H8" s="155"/>
    </row>
    <row r="9" spans="1:8" ht="15.75" customHeight="1">
      <c r="A9" s="166">
        <v>3</v>
      </c>
      <c r="B9" s="583" t="s">
        <v>408</v>
      </c>
      <c r="C9" s="80" t="s">
        <v>409</v>
      </c>
      <c r="D9" s="103">
        <f>D7+D8</f>
        <v>1361</v>
      </c>
      <c r="E9" s="208" t="s">
        <v>410</v>
      </c>
      <c r="F9" s="698"/>
      <c r="G9" s="155"/>
      <c r="H9" s="155"/>
    </row>
    <row r="10" spans="1:8" ht="15.75" customHeight="1">
      <c r="A10" s="166">
        <v>4</v>
      </c>
      <c r="B10" s="680" t="s">
        <v>411</v>
      </c>
      <c r="C10" s="80" t="s">
        <v>412</v>
      </c>
      <c r="D10" s="681">
        <f>HSKTCN!E20</f>
        <v>0.90999999999999992</v>
      </c>
      <c r="E10" s="208" t="s">
        <v>413</v>
      </c>
      <c r="F10" s="698"/>
      <c r="G10" s="155"/>
      <c r="H10" s="155"/>
    </row>
    <row r="11" spans="1:8" ht="15.75" customHeight="1">
      <c r="A11" s="166">
        <v>5</v>
      </c>
      <c r="B11" s="583" t="s">
        <v>414</v>
      </c>
      <c r="C11" s="80" t="s">
        <v>415</v>
      </c>
      <c r="D11" s="681">
        <f>HSTDMT!J31</f>
        <v>0.92749999999999999</v>
      </c>
      <c r="E11" s="208" t="s">
        <v>416</v>
      </c>
      <c r="F11" s="698"/>
      <c r="G11" s="155"/>
      <c r="H11" s="155"/>
    </row>
    <row r="12" spans="1:8" ht="15.75" customHeight="1">
      <c r="A12" s="166">
        <v>6</v>
      </c>
      <c r="B12" s="680" t="s">
        <v>417</v>
      </c>
      <c r="C12" s="682" t="s">
        <v>418</v>
      </c>
      <c r="D12" s="103">
        <f>D9*D10*D11</f>
        <v>1148.7180249999999</v>
      </c>
      <c r="E12" s="208" t="s">
        <v>419</v>
      </c>
      <c r="F12" s="698"/>
      <c r="G12" s="155"/>
      <c r="H12" s="155"/>
    </row>
    <row r="13" spans="1:8" ht="15.75" customHeight="1">
      <c r="A13" s="515" t="s">
        <v>14</v>
      </c>
      <c r="B13" s="683" t="s">
        <v>420</v>
      </c>
      <c r="C13" s="80" t="s">
        <v>421</v>
      </c>
      <c r="D13" s="103">
        <f>HSTDMT!K33</f>
        <v>20</v>
      </c>
      <c r="E13" s="699" t="s">
        <v>421</v>
      </c>
      <c r="F13" s="698"/>
      <c r="G13" s="155"/>
      <c r="H13" s="155"/>
    </row>
    <row r="14" spans="1:8" ht="15.75" customHeight="1">
      <c r="A14" s="515" t="s">
        <v>16</v>
      </c>
      <c r="B14" s="684" t="s">
        <v>422</v>
      </c>
      <c r="C14" s="682" t="s">
        <v>423</v>
      </c>
      <c r="D14" s="685">
        <f>10/6*D12</f>
        <v>1914.5300416666666</v>
      </c>
      <c r="E14" s="699" t="s">
        <v>424</v>
      </c>
      <c r="F14" s="700"/>
      <c r="G14" s="177"/>
      <c r="H14" s="177"/>
    </row>
    <row r="15" spans="1:8" s="616" customFormat="1" ht="15.75" customHeight="1">
      <c r="A15" s="686" t="s">
        <v>18</v>
      </c>
      <c r="B15" s="687" t="s">
        <v>425</v>
      </c>
      <c r="C15" s="688" t="s">
        <v>426</v>
      </c>
      <c r="D15" s="689">
        <f>'B6.Luong'!C22</f>
        <v>39184</v>
      </c>
      <c r="E15" s="701" t="s">
        <v>426</v>
      </c>
      <c r="F15" s="702" t="s">
        <v>427</v>
      </c>
      <c r="G15" s="703"/>
      <c r="H15" s="703"/>
    </row>
    <row r="16" spans="1:8" ht="15.75" customHeight="1">
      <c r="A16" s="515" t="s">
        <v>20</v>
      </c>
      <c r="B16" s="684" t="s">
        <v>428</v>
      </c>
      <c r="C16" s="108" t="s">
        <v>429</v>
      </c>
      <c r="D16" s="685">
        <f>1.4*D14*D13*D15</f>
        <v>2100530464.2746665</v>
      </c>
      <c r="E16" s="699" t="s">
        <v>430</v>
      </c>
      <c r="F16" s="700"/>
      <c r="G16" s="177"/>
      <c r="H16" s="177"/>
    </row>
    <row r="17" spans="1:8" ht="15.75" customHeight="1">
      <c r="A17" s="1030" t="s">
        <v>431</v>
      </c>
      <c r="B17" s="994"/>
      <c r="C17" s="994"/>
      <c r="D17" s="994"/>
      <c r="E17" s="995"/>
      <c r="F17" s="704"/>
      <c r="G17" s="155"/>
      <c r="H17" s="155"/>
    </row>
    <row r="18" spans="1:8" ht="15.75" customHeight="1">
      <c r="A18" s="690" t="s">
        <v>1</v>
      </c>
      <c r="B18" s="691" t="s">
        <v>432</v>
      </c>
      <c r="C18" s="692" t="s">
        <v>73</v>
      </c>
      <c r="D18" s="690" t="s">
        <v>169</v>
      </c>
      <c r="E18" s="692" t="s">
        <v>167</v>
      </c>
      <c r="F18" s="698"/>
      <c r="G18" s="155"/>
      <c r="H18" s="155"/>
    </row>
    <row r="19" spans="1:8" ht="15.75" customHeight="1">
      <c r="A19" s="515">
        <v>1</v>
      </c>
      <c r="B19" s="693" t="s">
        <v>433</v>
      </c>
      <c r="C19" s="208" t="s">
        <v>434</v>
      </c>
      <c r="D19" s="694">
        <f>D16</f>
        <v>2100530464.2746665</v>
      </c>
      <c r="E19" s="699" t="s">
        <v>430</v>
      </c>
      <c r="F19" s="698"/>
      <c r="G19" s="155"/>
      <c r="H19" s="155"/>
    </row>
    <row r="20" spans="1:8" ht="15.75" customHeight="1">
      <c r="A20" s="166">
        <v>2</v>
      </c>
      <c r="B20" s="695" t="s">
        <v>435</v>
      </c>
      <c r="C20" s="82" t="s">
        <v>436</v>
      </c>
      <c r="D20" s="103">
        <f>D19*0.65</f>
        <v>1365344801.7785332</v>
      </c>
      <c r="E20" s="699" t="s">
        <v>284</v>
      </c>
      <c r="F20" s="698"/>
      <c r="G20" s="155"/>
      <c r="H20" s="155"/>
    </row>
    <row r="21" spans="1:8" ht="15.75" customHeight="1">
      <c r="A21" s="166">
        <v>3</v>
      </c>
      <c r="B21" s="695" t="s">
        <v>437</v>
      </c>
      <c r="C21" s="82" t="s">
        <v>438</v>
      </c>
      <c r="D21" s="98">
        <f>(D19+D20)*0.06</f>
        <v>207952515.96319199</v>
      </c>
      <c r="E21" s="699" t="s">
        <v>439</v>
      </c>
      <c r="F21" s="698"/>
      <c r="G21" s="155"/>
      <c r="H21" s="155"/>
    </row>
    <row r="22" spans="1:8" ht="15.75" customHeight="1">
      <c r="A22" s="166">
        <v>4</v>
      </c>
      <c r="B22" s="695" t="s">
        <v>440</v>
      </c>
      <c r="C22" s="82" t="s">
        <v>441</v>
      </c>
      <c r="D22" s="98">
        <f>SUM(D19:D21)</f>
        <v>3673827782.0163918</v>
      </c>
      <c r="E22" s="699" t="s">
        <v>359</v>
      </c>
      <c r="F22" s="698"/>
      <c r="G22" s="155"/>
      <c r="H22" s="155"/>
    </row>
    <row r="23" spans="1:8" ht="15.75" customHeight="1">
      <c r="A23" s="690"/>
      <c r="B23" s="690" t="s">
        <v>193</v>
      </c>
      <c r="C23" s="690" t="s">
        <v>359</v>
      </c>
      <c r="D23" s="696">
        <f>D22</f>
        <v>3673827782.0163918</v>
      </c>
      <c r="E23" s="705"/>
      <c r="F23" s="698"/>
      <c r="G23" s="155"/>
      <c r="H23" s="155"/>
    </row>
    <row r="24" spans="1:8" ht="15.75" customHeight="1">
      <c r="A24" s="155"/>
      <c r="B24" s="155"/>
      <c r="C24" s="155"/>
      <c r="D24" s="155"/>
      <c r="E24" s="196"/>
      <c r="F24" s="698"/>
      <c r="G24" s="155"/>
      <c r="H24" s="155"/>
    </row>
    <row r="25" spans="1:8" ht="15.75" customHeight="1">
      <c r="A25" s="155"/>
      <c r="B25" s="155"/>
      <c r="C25" s="155"/>
      <c r="D25" s="697"/>
      <c r="E25" s="706"/>
      <c r="F25" s="698"/>
      <c r="G25" s="155"/>
      <c r="H25" s="155"/>
    </row>
    <row r="26" spans="1:8" ht="15.75" customHeight="1">
      <c r="A26" s="155"/>
      <c r="B26" s="155"/>
      <c r="C26" s="155"/>
      <c r="D26" s="196"/>
      <c r="E26" s="196"/>
      <c r="F26" s="698"/>
      <c r="G26" s="155"/>
      <c r="H26" s="155"/>
    </row>
    <row r="27" spans="1:8" ht="15.75" customHeight="1">
      <c r="A27" s="155"/>
      <c r="B27" s="155"/>
      <c r="C27" s="155"/>
      <c r="D27" s="155"/>
      <c r="E27" s="196"/>
      <c r="F27" s="698"/>
      <c r="G27" s="155"/>
      <c r="H27" s="155"/>
    </row>
    <row r="28" spans="1:8" ht="15.75" customHeight="1">
      <c r="A28" s="155"/>
      <c r="B28" s="155"/>
      <c r="C28" s="155"/>
      <c r="D28" s="292"/>
      <c r="E28" s="196"/>
      <c r="F28" s="698"/>
      <c r="G28" s="155"/>
      <c r="H28" s="155"/>
    </row>
    <row r="29" spans="1:8" ht="15.75" customHeight="1">
      <c r="A29" s="155"/>
      <c r="B29" s="155"/>
      <c r="C29" s="155"/>
      <c r="D29" s="155"/>
      <c r="E29" s="196"/>
      <c r="F29" s="698"/>
      <c r="G29" s="155"/>
      <c r="H29" s="155"/>
    </row>
    <row r="30" spans="1:8" ht="15.75" customHeight="1">
      <c r="A30" s="155"/>
      <c r="B30" s="155"/>
      <c r="C30" s="155"/>
      <c r="D30" s="155"/>
      <c r="E30" s="196"/>
      <c r="F30" s="698"/>
      <c r="G30" s="155"/>
      <c r="H30" s="155"/>
    </row>
    <row r="31" spans="1:8" ht="15.75" customHeight="1">
      <c r="A31" s="155"/>
      <c r="B31" s="155"/>
      <c r="C31" s="155"/>
      <c r="D31" s="155"/>
      <c r="E31" s="196"/>
      <c r="F31" s="698"/>
      <c r="G31" s="155"/>
      <c r="H31" s="155"/>
    </row>
    <row r="32" spans="1:8" ht="15.75" customHeight="1">
      <c r="A32" s="155"/>
      <c r="B32" s="155"/>
      <c r="C32" s="155"/>
      <c r="D32" s="155"/>
      <c r="E32" s="196"/>
      <c r="F32" s="698"/>
      <c r="G32" s="155"/>
      <c r="H32" s="155"/>
    </row>
    <row r="33" spans="1:8" ht="15.75" customHeight="1">
      <c r="A33" s="155"/>
      <c r="B33" s="155"/>
      <c r="C33" s="155"/>
      <c r="D33" s="155"/>
      <c r="E33" s="196"/>
      <c r="F33" s="698"/>
      <c r="G33" s="155"/>
      <c r="H33" s="155"/>
    </row>
    <row r="34" spans="1:8" ht="15.75" customHeight="1">
      <c r="A34" s="155"/>
      <c r="B34" s="155"/>
      <c r="C34" s="155"/>
      <c r="D34" s="155"/>
      <c r="E34" s="196"/>
      <c r="F34" s="698"/>
      <c r="G34" s="155"/>
      <c r="H34" s="155"/>
    </row>
    <row r="35" spans="1:8" ht="15.75" customHeight="1">
      <c r="A35" s="155"/>
      <c r="B35" s="155"/>
      <c r="C35" s="155"/>
      <c r="D35" s="155"/>
      <c r="E35" s="196"/>
      <c r="F35" s="698"/>
      <c r="G35" s="155"/>
      <c r="H35" s="155"/>
    </row>
    <row r="36" spans="1:8" ht="15.75" customHeight="1">
      <c r="A36" s="155"/>
      <c r="B36" s="155"/>
      <c r="C36" s="155"/>
      <c r="D36" s="155"/>
      <c r="E36" s="196"/>
      <c r="F36" s="698"/>
      <c r="G36" s="155"/>
      <c r="H36" s="155"/>
    </row>
    <row r="37" spans="1:8" ht="15.75" customHeight="1">
      <c r="A37" s="155"/>
      <c r="B37" s="155"/>
      <c r="C37" s="155"/>
      <c r="D37" s="155"/>
      <c r="E37" s="196"/>
      <c r="F37" s="698"/>
      <c r="G37" s="155"/>
      <c r="H37" s="155"/>
    </row>
    <row r="38" spans="1:8" ht="15.75" customHeight="1">
      <c r="A38" s="155"/>
      <c r="B38" s="155"/>
      <c r="C38" s="155"/>
      <c r="D38" s="155"/>
      <c r="E38" s="196"/>
      <c r="F38" s="698"/>
      <c r="G38" s="155"/>
      <c r="H38" s="155"/>
    </row>
    <row r="39" spans="1:8" ht="15.75" customHeight="1">
      <c r="A39" s="155"/>
      <c r="B39" s="155"/>
      <c r="C39" s="155"/>
      <c r="D39" s="155"/>
      <c r="E39" s="196"/>
      <c r="F39" s="698"/>
      <c r="G39" s="155"/>
      <c r="H39" s="155"/>
    </row>
    <row r="40" spans="1:8" ht="15.75" customHeight="1">
      <c r="A40" s="155"/>
      <c r="B40" s="155"/>
      <c r="C40" s="155"/>
      <c r="D40" s="155"/>
      <c r="E40" s="196"/>
      <c r="F40" s="698"/>
      <c r="G40" s="155"/>
      <c r="H40" s="155"/>
    </row>
    <row r="41" spans="1:8" ht="15.75" customHeight="1">
      <c r="A41" s="155"/>
      <c r="B41" s="155"/>
      <c r="C41" s="155"/>
      <c r="D41" s="155"/>
      <c r="E41" s="196"/>
      <c r="F41" s="698"/>
      <c r="G41" s="155"/>
      <c r="H41" s="155"/>
    </row>
    <row r="42" spans="1:8" ht="15.75" customHeight="1">
      <c r="A42" s="155"/>
      <c r="B42" s="155"/>
      <c r="C42" s="155"/>
      <c r="D42" s="155"/>
      <c r="E42" s="196"/>
      <c r="F42" s="698"/>
      <c r="G42" s="155"/>
      <c r="H42" s="155"/>
    </row>
    <row r="43" spans="1:8" ht="15.75" customHeight="1">
      <c r="A43" s="155"/>
      <c r="B43" s="155"/>
      <c r="C43" s="155"/>
      <c r="D43" s="155"/>
      <c r="E43" s="196"/>
      <c r="F43" s="698"/>
      <c r="G43" s="155"/>
      <c r="H43" s="155"/>
    </row>
    <row r="44" spans="1:8" ht="15.75" customHeight="1">
      <c r="A44" s="155"/>
      <c r="B44" s="155"/>
      <c r="C44" s="155"/>
      <c r="D44" s="155"/>
      <c r="E44" s="196"/>
      <c r="F44" s="698"/>
      <c r="G44" s="155"/>
      <c r="H44" s="155"/>
    </row>
    <row r="45" spans="1:8" ht="15.75" customHeight="1">
      <c r="A45" s="155"/>
      <c r="B45" s="155"/>
      <c r="C45" s="155"/>
      <c r="D45" s="155"/>
      <c r="E45" s="196"/>
      <c r="F45" s="698"/>
      <c r="G45" s="155"/>
      <c r="H45" s="155"/>
    </row>
    <row r="46" spans="1:8" ht="15.75" customHeight="1">
      <c r="A46" s="155"/>
      <c r="B46" s="155"/>
      <c r="C46" s="155"/>
      <c r="D46" s="155"/>
      <c r="E46" s="196"/>
      <c r="F46" s="698"/>
      <c r="G46" s="155"/>
      <c r="H46" s="155"/>
    </row>
    <row r="47" spans="1:8" ht="15.75" customHeight="1">
      <c r="A47" s="155"/>
      <c r="B47" s="155"/>
      <c r="C47" s="155"/>
      <c r="D47" s="155"/>
      <c r="E47" s="196"/>
      <c r="F47" s="698"/>
      <c r="G47" s="155"/>
      <c r="H47" s="155"/>
    </row>
    <row r="48" spans="1:8" ht="15.75" customHeight="1">
      <c r="A48" s="155"/>
      <c r="B48" s="155"/>
      <c r="C48" s="155"/>
      <c r="D48" s="155"/>
      <c r="E48" s="196"/>
      <c r="F48" s="698"/>
      <c r="G48" s="155"/>
      <c r="H48" s="155"/>
    </row>
    <row r="49" spans="1:8" ht="15.75" customHeight="1">
      <c r="A49" s="155"/>
      <c r="B49" s="155"/>
      <c r="C49" s="155"/>
      <c r="D49" s="155"/>
      <c r="E49" s="196"/>
      <c r="F49" s="698"/>
      <c r="G49" s="155"/>
      <c r="H49" s="155"/>
    </row>
    <row r="50" spans="1:8" ht="15.75" customHeight="1">
      <c r="A50" s="155"/>
      <c r="B50" s="155"/>
      <c r="C50" s="155"/>
      <c r="D50" s="155"/>
      <c r="E50" s="196"/>
      <c r="F50" s="698"/>
      <c r="G50" s="155"/>
      <c r="H50" s="155"/>
    </row>
    <row r="51" spans="1:8" ht="15.75" customHeight="1">
      <c r="A51" s="155"/>
      <c r="B51" s="155"/>
      <c r="C51" s="155"/>
      <c r="D51" s="155"/>
      <c r="E51" s="196"/>
      <c r="F51" s="698"/>
      <c r="G51" s="155"/>
      <c r="H51" s="155"/>
    </row>
    <row r="52" spans="1:8" ht="15.75" customHeight="1">
      <c r="A52" s="155"/>
      <c r="B52" s="155"/>
      <c r="C52" s="155"/>
      <c r="D52" s="155"/>
      <c r="E52" s="196"/>
      <c r="F52" s="698"/>
      <c r="G52" s="155"/>
      <c r="H52" s="155"/>
    </row>
    <row r="53" spans="1:8" ht="15.75" customHeight="1">
      <c r="A53" s="155"/>
      <c r="B53" s="155"/>
      <c r="C53" s="155"/>
      <c r="D53" s="155"/>
      <c r="E53" s="196"/>
      <c r="F53" s="698"/>
      <c r="G53" s="155"/>
      <c r="H53" s="155"/>
    </row>
    <row r="54" spans="1:8" ht="15.75" customHeight="1">
      <c r="A54" s="155"/>
      <c r="B54" s="155"/>
      <c r="C54" s="155"/>
      <c r="D54" s="155"/>
      <c r="E54" s="196"/>
      <c r="F54" s="698"/>
      <c r="G54" s="155"/>
      <c r="H54" s="155"/>
    </row>
    <row r="55" spans="1:8" ht="15.75" customHeight="1">
      <c r="A55" s="155"/>
      <c r="B55" s="155"/>
      <c r="C55" s="155"/>
      <c r="D55" s="155"/>
      <c r="E55" s="196"/>
      <c r="F55" s="698"/>
      <c r="G55" s="155"/>
      <c r="H55" s="155"/>
    </row>
    <row r="56" spans="1:8" ht="15.75" customHeight="1">
      <c r="A56" s="155"/>
      <c r="B56" s="155"/>
      <c r="C56" s="155"/>
      <c r="D56" s="155"/>
      <c r="E56" s="196"/>
      <c r="F56" s="698"/>
      <c r="G56" s="155"/>
      <c r="H56" s="155"/>
    </row>
    <row r="57" spans="1:8" ht="15.75" customHeight="1">
      <c r="A57" s="155"/>
      <c r="B57" s="155"/>
      <c r="C57" s="155"/>
      <c r="D57" s="155"/>
      <c r="E57" s="196"/>
      <c r="F57" s="698"/>
      <c r="G57" s="155"/>
      <c r="H57" s="155"/>
    </row>
    <row r="58" spans="1:8" ht="15.75" customHeight="1">
      <c r="A58" s="155"/>
      <c r="B58" s="155"/>
      <c r="C58" s="155"/>
      <c r="D58" s="155"/>
      <c r="E58" s="196"/>
      <c r="F58" s="698"/>
      <c r="G58" s="155"/>
      <c r="H58" s="155"/>
    </row>
    <row r="59" spans="1:8" ht="15.75" customHeight="1">
      <c r="A59" s="155"/>
      <c r="B59" s="155"/>
      <c r="C59" s="155"/>
      <c r="D59" s="155"/>
      <c r="E59" s="196"/>
      <c r="F59" s="698"/>
      <c r="G59" s="155"/>
      <c r="H59" s="155"/>
    </row>
    <row r="60" spans="1:8" ht="15.75" customHeight="1">
      <c r="A60" s="155"/>
      <c r="B60" s="155"/>
      <c r="C60" s="155"/>
      <c r="D60" s="155"/>
      <c r="E60" s="196"/>
      <c r="F60" s="698"/>
      <c r="G60" s="155"/>
      <c r="H60" s="155"/>
    </row>
    <row r="61" spans="1:8" ht="15.75" customHeight="1">
      <c r="A61" s="155"/>
      <c r="B61" s="155"/>
      <c r="C61" s="155"/>
      <c r="D61" s="155"/>
      <c r="E61" s="196"/>
      <c r="F61" s="698"/>
      <c r="G61" s="155"/>
      <c r="H61" s="155"/>
    </row>
    <row r="62" spans="1:8" ht="15.75" customHeight="1">
      <c r="A62" s="155"/>
      <c r="B62" s="155"/>
      <c r="C62" s="155"/>
      <c r="D62" s="155"/>
      <c r="E62" s="196"/>
      <c r="F62" s="698"/>
      <c r="G62" s="155"/>
      <c r="H62" s="155"/>
    </row>
    <row r="63" spans="1:8" ht="15.75" customHeight="1">
      <c r="A63" s="155"/>
      <c r="B63" s="155"/>
      <c r="C63" s="155"/>
      <c r="D63" s="155"/>
      <c r="E63" s="196"/>
      <c r="F63" s="698"/>
      <c r="G63" s="155"/>
      <c r="H63" s="155"/>
    </row>
    <row r="64" spans="1:8" ht="15.75" customHeight="1">
      <c r="A64" s="155"/>
      <c r="B64" s="155"/>
      <c r="C64" s="155"/>
      <c r="D64" s="155"/>
      <c r="E64" s="196"/>
      <c r="F64" s="698"/>
      <c r="G64" s="155"/>
      <c r="H64" s="155"/>
    </row>
    <row r="65" spans="1:8" ht="15.75" customHeight="1">
      <c r="A65" s="155"/>
      <c r="B65" s="155"/>
      <c r="C65" s="155"/>
      <c r="D65" s="155"/>
      <c r="E65" s="196"/>
      <c r="F65" s="698"/>
      <c r="G65" s="155"/>
      <c r="H65" s="155"/>
    </row>
    <row r="66" spans="1:8" ht="15.75" customHeight="1">
      <c r="A66" s="155"/>
      <c r="B66" s="155"/>
      <c r="C66" s="155"/>
      <c r="D66" s="155"/>
      <c r="E66" s="196"/>
      <c r="F66" s="698"/>
      <c r="G66" s="155"/>
      <c r="H66" s="155"/>
    </row>
    <row r="67" spans="1:8" ht="15.75" customHeight="1">
      <c r="A67" s="155"/>
      <c r="B67" s="155"/>
      <c r="C67" s="155"/>
      <c r="D67" s="155"/>
      <c r="E67" s="196"/>
      <c r="F67" s="698"/>
      <c r="G67" s="155"/>
      <c r="H67" s="155"/>
    </row>
    <row r="68" spans="1:8" ht="15.75" customHeight="1">
      <c r="A68" s="155"/>
      <c r="B68" s="155"/>
      <c r="C68" s="155"/>
      <c r="D68" s="155"/>
      <c r="E68" s="196"/>
      <c r="F68" s="698"/>
      <c r="G68" s="155"/>
      <c r="H68" s="155"/>
    </row>
    <row r="69" spans="1:8" ht="15.75" customHeight="1">
      <c r="A69" s="155"/>
      <c r="B69" s="155"/>
      <c r="C69" s="155"/>
      <c r="D69" s="155"/>
      <c r="E69" s="196"/>
      <c r="F69" s="698"/>
      <c r="G69" s="155"/>
      <c r="H69" s="155"/>
    </row>
    <row r="70" spans="1:8" ht="15.75" customHeight="1">
      <c r="A70" s="155"/>
      <c r="B70" s="155"/>
      <c r="C70" s="155"/>
      <c r="D70" s="155"/>
      <c r="E70" s="196"/>
      <c r="F70" s="698"/>
      <c r="G70" s="155"/>
      <c r="H70" s="155"/>
    </row>
    <row r="71" spans="1:8" ht="15.75" customHeight="1">
      <c r="A71" s="155"/>
      <c r="B71" s="155"/>
      <c r="C71" s="155"/>
      <c r="D71" s="155"/>
      <c r="E71" s="196"/>
      <c r="F71" s="698"/>
      <c r="G71" s="155"/>
      <c r="H71" s="155"/>
    </row>
    <row r="72" spans="1:8" ht="15.75" customHeight="1">
      <c r="A72" s="155"/>
      <c r="B72" s="155"/>
      <c r="C72" s="155"/>
      <c r="D72" s="155"/>
      <c r="E72" s="196"/>
      <c r="F72" s="698"/>
      <c r="G72" s="155"/>
      <c r="H72" s="155"/>
    </row>
    <row r="73" spans="1:8" ht="15.75" customHeight="1">
      <c r="A73" s="155"/>
      <c r="B73" s="155"/>
      <c r="C73" s="155"/>
      <c r="D73" s="155"/>
      <c r="E73" s="196"/>
      <c r="F73" s="698"/>
      <c r="G73" s="155"/>
      <c r="H73" s="155"/>
    </row>
    <row r="74" spans="1:8" ht="15.75" customHeight="1">
      <c r="A74" s="155"/>
      <c r="B74" s="155"/>
      <c r="C74" s="155"/>
      <c r="D74" s="155"/>
      <c r="E74" s="196"/>
      <c r="F74" s="698"/>
      <c r="G74" s="155"/>
      <c r="H74" s="155"/>
    </row>
    <row r="75" spans="1:8" ht="15.75" customHeight="1">
      <c r="A75" s="155"/>
      <c r="B75" s="155"/>
      <c r="C75" s="155"/>
      <c r="D75" s="155"/>
      <c r="E75" s="196"/>
      <c r="F75" s="698"/>
      <c r="G75" s="155"/>
      <c r="H75" s="155"/>
    </row>
    <row r="76" spans="1:8" ht="15.75" customHeight="1">
      <c r="A76" s="155"/>
      <c r="B76" s="155"/>
      <c r="C76" s="155"/>
      <c r="D76" s="155"/>
      <c r="E76" s="196"/>
      <c r="F76" s="698"/>
      <c r="G76" s="155"/>
      <c r="H76" s="155"/>
    </row>
    <row r="77" spans="1:8" ht="15.75" customHeight="1">
      <c r="A77" s="155"/>
      <c r="B77" s="155"/>
      <c r="C77" s="155"/>
      <c r="D77" s="155"/>
      <c r="E77" s="196"/>
      <c r="F77" s="698"/>
      <c r="G77" s="155"/>
      <c r="H77" s="155"/>
    </row>
    <row r="78" spans="1:8" ht="15.75" customHeight="1">
      <c r="A78" s="155"/>
      <c r="B78" s="155"/>
      <c r="C78" s="155"/>
      <c r="D78" s="155"/>
      <c r="E78" s="196"/>
      <c r="F78" s="698"/>
      <c r="G78" s="155"/>
      <c r="H78" s="155"/>
    </row>
    <row r="79" spans="1:8" ht="15.75" customHeight="1">
      <c r="A79" s="155"/>
      <c r="B79" s="155"/>
      <c r="C79" s="155"/>
      <c r="D79" s="155"/>
      <c r="E79" s="196"/>
      <c r="F79" s="698"/>
      <c r="G79" s="155"/>
      <c r="H79" s="155"/>
    </row>
    <row r="80" spans="1:8" ht="15.75" customHeight="1">
      <c r="A80" s="155"/>
      <c r="B80" s="155"/>
      <c r="C80" s="155"/>
      <c r="D80" s="155"/>
      <c r="E80" s="196"/>
      <c r="F80" s="698"/>
      <c r="G80" s="155"/>
      <c r="H80" s="155"/>
    </row>
    <row r="81" spans="1:8" ht="15.75" customHeight="1">
      <c r="A81" s="155"/>
      <c r="B81" s="155"/>
      <c r="C81" s="155"/>
      <c r="D81" s="155"/>
      <c r="E81" s="196"/>
      <c r="F81" s="698"/>
      <c r="G81" s="155"/>
      <c r="H81" s="155"/>
    </row>
    <row r="82" spans="1:8" ht="15.75" customHeight="1">
      <c r="A82" s="155"/>
      <c r="B82" s="155"/>
      <c r="C82" s="155"/>
      <c r="D82" s="155"/>
      <c r="E82" s="196"/>
      <c r="F82" s="698"/>
      <c r="G82" s="155"/>
      <c r="H82" s="155"/>
    </row>
    <row r="83" spans="1:8" ht="15.75" customHeight="1">
      <c r="A83" s="155"/>
      <c r="B83" s="155"/>
      <c r="C83" s="155"/>
      <c r="D83" s="155"/>
      <c r="E83" s="196"/>
      <c r="F83" s="698"/>
      <c r="G83" s="155"/>
      <c r="H83" s="155"/>
    </row>
    <row r="84" spans="1:8" ht="15.75" customHeight="1">
      <c r="A84" s="155"/>
      <c r="B84" s="155"/>
      <c r="C84" s="155"/>
      <c r="D84" s="155"/>
      <c r="E84" s="196"/>
      <c r="F84" s="698"/>
      <c r="G84" s="155"/>
      <c r="H84" s="155"/>
    </row>
    <row r="85" spans="1:8" ht="15.75" customHeight="1">
      <c r="A85" s="155"/>
      <c r="B85" s="155"/>
      <c r="C85" s="155"/>
      <c r="D85" s="155"/>
      <c r="E85" s="196"/>
      <c r="F85" s="698"/>
      <c r="G85" s="155"/>
      <c r="H85" s="155"/>
    </row>
    <row r="86" spans="1:8" ht="15.75" customHeight="1">
      <c r="A86" s="155"/>
      <c r="B86" s="155"/>
      <c r="C86" s="155"/>
      <c r="D86" s="155"/>
      <c r="E86" s="196"/>
      <c r="F86" s="698"/>
      <c r="G86" s="155"/>
      <c r="H86" s="155"/>
    </row>
    <row r="87" spans="1:8" ht="15.75" customHeight="1">
      <c r="A87" s="155"/>
      <c r="B87" s="155"/>
      <c r="C87" s="155"/>
      <c r="D87" s="155"/>
      <c r="E87" s="196"/>
      <c r="F87" s="698"/>
      <c r="G87" s="155"/>
      <c r="H87" s="155"/>
    </row>
    <row r="88" spans="1:8" ht="15.75" customHeight="1">
      <c r="A88" s="155"/>
      <c r="B88" s="155"/>
      <c r="C88" s="155"/>
      <c r="D88" s="155"/>
      <c r="E88" s="196"/>
      <c r="F88" s="698"/>
      <c r="G88" s="155"/>
      <c r="H88" s="155"/>
    </row>
    <row r="89" spans="1:8" ht="15.75" customHeight="1">
      <c r="A89" s="155"/>
      <c r="B89" s="155"/>
      <c r="C89" s="155"/>
      <c r="D89" s="155"/>
      <c r="E89" s="196"/>
      <c r="F89" s="698"/>
      <c r="G89" s="155"/>
      <c r="H89" s="155"/>
    </row>
    <row r="90" spans="1:8" ht="15.75" customHeight="1">
      <c r="A90" s="155"/>
      <c r="B90" s="155"/>
      <c r="C90" s="155"/>
      <c r="D90" s="155"/>
      <c r="E90" s="196"/>
      <c r="F90" s="698"/>
      <c r="G90" s="155"/>
      <c r="H90" s="155"/>
    </row>
    <row r="91" spans="1:8" ht="15.75" customHeight="1">
      <c r="A91" s="155"/>
      <c r="B91" s="155"/>
      <c r="C91" s="155"/>
      <c r="D91" s="155"/>
      <c r="E91" s="196"/>
      <c r="F91" s="698"/>
      <c r="G91" s="155"/>
      <c r="H91" s="155"/>
    </row>
    <row r="92" spans="1:8" ht="15.75" customHeight="1">
      <c r="A92" s="155"/>
      <c r="B92" s="155"/>
      <c r="C92" s="155"/>
      <c r="D92" s="155"/>
      <c r="E92" s="196"/>
      <c r="F92" s="698"/>
      <c r="G92" s="155"/>
      <c r="H92" s="155"/>
    </row>
    <row r="93" spans="1:8" ht="15.75" customHeight="1">
      <c r="A93" s="155"/>
      <c r="B93" s="155"/>
      <c r="C93" s="155"/>
      <c r="D93" s="155"/>
      <c r="E93" s="196"/>
      <c r="F93" s="698"/>
      <c r="G93" s="155"/>
      <c r="H93" s="155"/>
    </row>
    <row r="94" spans="1:8" ht="15.75" customHeight="1">
      <c r="A94" s="155"/>
      <c r="B94" s="155"/>
      <c r="C94" s="155"/>
      <c r="D94" s="155"/>
      <c r="E94" s="196"/>
      <c r="F94" s="698"/>
      <c r="G94" s="155"/>
      <c r="H94" s="155"/>
    </row>
    <row r="95" spans="1:8" ht="15.75" customHeight="1">
      <c r="A95" s="155"/>
      <c r="B95" s="155"/>
      <c r="C95" s="155"/>
      <c r="D95" s="155"/>
      <c r="E95" s="196"/>
      <c r="F95" s="698"/>
      <c r="G95" s="155"/>
      <c r="H95" s="155"/>
    </row>
    <row r="96" spans="1:8" ht="15.75" customHeight="1">
      <c r="A96" s="155"/>
      <c r="B96" s="155"/>
      <c r="C96" s="155"/>
      <c r="D96" s="155"/>
      <c r="E96" s="196"/>
      <c r="F96" s="698"/>
      <c r="G96" s="155"/>
      <c r="H96" s="155"/>
    </row>
    <row r="97" spans="1:8" ht="15.75" customHeight="1">
      <c r="A97" s="155"/>
      <c r="B97" s="155"/>
      <c r="C97" s="155"/>
      <c r="D97" s="155"/>
      <c r="E97" s="196"/>
      <c r="F97" s="698"/>
      <c r="G97" s="155"/>
      <c r="H97" s="155"/>
    </row>
    <row r="98" spans="1:8" ht="15.75" customHeight="1">
      <c r="A98" s="155"/>
      <c r="B98" s="155"/>
      <c r="C98" s="155"/>
      <c r="D98" s="155"/>
      <c r="E98" s="196"/>
      <c r="F98" s="698"/>
      <c r="G98" s="155"/>
      <c r="H98" s="155"/>
    </row>
    <row r="99" spans="1:8" ht="15.75" customHeight="1">
      <c r="A99" s="155"/>
      <c r="B99" s="155"/>
      <c r="C99" s="155"/>
      <c r="D99" s="155"/>
      <c r="E99" s="196"/>
      <c r="F99" s="698"/>
      <c r="G99" s="155"/>
      <c r="H99" s="155"/>
    </row>
  </sheetData>
  <mergeCells count="4">
    <mergeCell ref="A1:D1"/>
    <mergeCell ref="A2:E2"/>
    <mergeCell ref="A4:E4"/>
    <mergeCell ref="A17:E17"/>
  </mergeCells>
  <pageMargins left="0.78740157480314998" right="0.78740157480314998" top="1.1811023622047201" bottom="0.78740157480314998" header="0" footer="0"/>
  <pageSetup paperSize="9" fitToHeight="0"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49"/>
  <sheetViews>
    <sheetView workbookViewId="0">
      <selection activeCell="J9" sqref="J9"/>
    </sheetView>
  </sheetViews>
  <sheetFormatPr defaultColWidth="14.44140625" defaultRowHeight="14.4"/>
  <cols>
    <col min="1" max="1" width="8.88671875" customWidth="1"/>
    <col min="2" max="2" width="46" customWidth="1"/>
    <col min="3" max="3" width="28.44140625" style="671" customWidth="1"/>
    <col min="4" max="4" width="15.109375" customWidth="1"/>
    <col min="5" max="8" width="8.88671875" customWidth="1"/>
  </cols>
  <sheetData>
    <row r="1" spans="1:4" ht="17.399999999999999">
      <c r="A1" s="595" t="s">
        <v>1</v>
      </c>
      <c r="B1" s="595" t="s">
        <v>442</v>
      </c>
      <c r="C1" s="595" t="s">
        <v>443</v>
      </c>
      <c r="D1" s="672"/>
    </row>
    <row r="2" spans="1:4" ht="16.8">
      <c r="A2" s="596" t="s">
        <v>251</v>
      </c>
      <c r="B2" s="597" t="s">
        <v>444</v>
      </c>
      <c r="C2" s="598"/>
      <c r="D2" s="673"/>
    </row>
    <row r="3" spans="1:4" ht="16.8">
      <c r="A3" s="599" t="s">
        <v>11</v>
      </c>
      <c r="B3" s="600" t="s">
        <v>260</v>
      </c>
      <c r="C3" s="598"/>
      <c r="D3" s="674"/>
    </row>
    <row r="4" spans="1:4" ht="16.8">
      <c r="A4" s="601">
        <v>1</v>
      </c>
      <c r="B4" s="602" t="s">
        <v>445</v>
      </c>
      <c r="C4" s="602" t="s">
        <v>260</v>
      </c>
      <c r="D4" s="675"/>
    </row>
    <row r="5" spans="1:4" ht="16.8">
      <c r="A5" s="601">
        <v>2</v>
      </c>
      <c r="B5" s="602" t="s">
        <v>446</v>
      </c>
      <c r="C5" s="602" t="s">
        <v>260</v>
      </c>
      <c r="D5" s="675"/>
    </row>
    <row r="6" spans="1:4" ht="16.8">
      <c r="A6" s="601">
        <v>3</v>
      </c>
      <c r="B6" s="602" t="s">
        <v>447</v>
      </c>
      <c r="C6" s="602" t="s">
        <v>260</v>
      </c>
      <c r="D6" s="675"/>
    </row>
    <row r="7" spans="1:4" ht="16.8">
      <c r="A7" s="601">
        <v>4</v>
      </c>
      <c r="B7" s="603" t="s">
        <v>448</v>
      </c>
      <c r="C7" s="602" t="s">
        <v>260</v>
      </c>
      <c r="D7" s="675"/>
    </row>
    <row r="8" spans="1:4" ht="16.8">
      <c r="A8" s="601">
        <v>5</v>
      </c>
      <c r="B8" s="603" t="s">
        <v>449</v>
      </c>
      <c r="C8" s="602" t="s">
        <v>260</v>
      </c>
      <c r="D8" s="675"/>
    </row>
    <row r="9" spans="1:4" ht="16.8">
      <c r="A9" s="601">
        <v>6</v>
      </c>
      <c r="B9" s="603" t="s">
        <v>450</v>
      </c>
      <c r="C9" s="602" t="s">
        <v>260</v>
      </c>
      <c r="D9" s="675"/>
    </row>
    <row r="10" spans="1:4" ht="16.8">
      <c r="A10" s="601">
        <v>7</v>
      </c>
      <c r="B10" s="603" t="s">
        <v>451</v>
      </c>
      <c r="C10" s="602" t="s">
        <v>260</v>
      </c>
      <c r="D10" s="675"/>
    </row>
    <row r="11" spans="1:4" ht="16.8">
      <c r="A11" s="601">
        <v>8</v>
      </c>
      <c r="B11" s="602" t="s">
        <v>452</v>
      </c>
      <c r="C11" s="602" t="s">
        <v>260</v>
      </c>
      <c r="D11" s="675"/>
    </row>
    <row r="12" spans="1:4" ht="16.8">
      <c r="A12" s="601">
        <v>9</v>
      </c>
      <c r="B12" s="602" t="s">
        <v>453</v>
      </c>
      <c r="C12" s="602" t="s">
        <v>260</v>
      </c>
      <c r="D12" s="675"/>
    </row>
    <row r="13" spans="1:4" ht="16.8">
      <c r="A13" s="601">
        <v>10</v>
      </c>
      <c r="B13" s="602" t="s">
        <v>454</v>
      </c>
      <c r="C13" s="602" t="s">
        <v>260</v>
      </c>
      <c r="D13" s="675"/>
    </row>
    <row r="14" spans="1:4" ht="16.8">
      <c r="A14" s="601">
        <v>11</v>
      </c>
      <c r="B14" s="602" t="s">
        <v>455</v>
      </c>
      <c r="C14" s="602" t="s">
        <v>260</v>
      </c>
      <c r="D14" s="675"/>
    </row>
    <row r="15" spans="1:4" ht="16.8">
      <c r="A15" s="601">
        <v>12</v>
      </c>
      <c r="B15" s="602" t="s">
        <v>456</v>
      </c>
      <c r="C15" s="602" t="s">
        <v>260</v>
      </c>
      <c r="D15" s="675"/>
    </row>
    <row r="16" spans="1:4" ht="16.8">
      <c r="A16" s="604" t="s">
        <v>14</v>
      </c>
      <c r="B16" s="605" t="s">
        <v>453</v>
      </c>
      <c r="C16" s="602"/>
      <c r="D16" s="675"/>
    </row>
    <row r="17" spans="1:4" ht="16.8">
      <c r="A17" s="604" t="s">
        <v>457</v>
      </c>
      <c r="B17" s="605" t="s">
        <v>458</v>
      </c>
      <c r="C17" s="602"/>
      <c r="D17" s="675"/>
    </row>
    <row r="18" spans="1:4" ht="16.8">
      <c r="A18" s="601">
        <v>13</v>
      </c>
      <c r="B18" s="602" t="s">
        <v>459</v>
      </c>
      <c r="C18" s="602" t="s">
        <v>260</v>
      </c>
      <c r="D18" s="675"/>
    </row>
    <row r="19" spans="1:4" ht="16.8">
      <c r="A19" s="601">
        <v>14</v>
      </c>
      <c r="B19" s="602" t="s">
        <v>460</v>
      </c>
      <c r="C19" s="602" t="s">
        <v>260</v>
      </c>
      <c r="D19" s="675"/>
    </row>
    <row r="20" spans="1:4" ht="33.6">
      <c r="A20" s="601">
        <v>15</v>
      </c>
      <c r="B20" s="602" t="s">
        <v>461</v>
      </c>
      <c r="C20" s="602" t="s">
        <v>260</v>
      </c>
      <c r="D20" s="675"/>
    </row>
    <row r="21" spans="1:4" ht="16.8">
      <c r="A21" s="601">
        <v>16</v>
      </c>
      <c r="B21" s="602" t="s">
        <v>462</v>
      </c>
      <c r="C21" s="602" t="s">
        <v>260</v>
      </c>
      <c r="D21" s="675"/>
    </row>
    <row r="22" spans="1:4" ht="16.8">
      <c r="A22" s="601">
        <v>17</v>
      </c>
      <c r="B22" s="602" t="s">
        <v>463</v>
      </c>
      <c r="C22" s="602" t="s">
        <v>260</v>
      </c>
      <c r="D22" s="675"/>
    </row>
    <row r="23" spans="1:4" ht="16.8">
      <c r="A23" s="601">
        <v>18</v>
      </c>
      <c r="B23" s="602" t="s">
        <v>464</v>
      </c>
      <c r="C23" s="602" t="s">
        <v>260</v>
      </c>
      <c r="D23" s="675"/>
    </row>
    <row r="24" spans="1:4" ht="16.8">
      <c r="A24" s="601">
        <v>19</v>
      </c>
      <c r="B24" s="602" t="s">
        <v>465</v>
      </c>
      <c r="C24" s="602" t="s">
        <v>260</v>
      </c>
      <c r="D24" s="675"/>
    </row>
    <row r="25" spans="1:4" ht="16.8">
      <c r="A25" s="601">
        <v>20</v>
      </c>
      <c r="B25" s="602" t="s">
        <v>466</v>
      </c>
      <c r="C25" s="602" t="s">
        <v>260</v>
      </c>
      <c r="D25" s="675"/>
    </row>
    <row r="26" spans="1:4" ht="33.6">
      <c r="A26" s="601">
        <v>21</v>
      </c>
      <c r="B26" s="602" t="s">
        <v>467</v>
      </c>
      <c r="C26" s="602" t="s">
        <v>260</v>
      </c>
      <c r="D26" s="675"/>
    </row>
    <row r="27" spans="1:4" ht="16.8">
      <c r="A27" s="601">
        <v>22</v>
      </c>
      <c r="B27" s="602" t="s">
        <v>468</v>
      </c>
      <c r="C27" s="602" t="s">
        <v>260</v>
      </c>
      <c r="D27" s="675"/>
    </row>
    <row r="28" spans="1:4" ht="16.8">
      <c r="A28" s="601">
        <v>23</v>
      </c>
      <c r="B28" s="602" t="s">
        <v>469</v>
      </c>
      <c r="C28" s="602" t="s">
        <v>260</v>
      </c>
      <c r="D28" s="675"/>
    </row>
    <row r="29" spans="1:4" ht="16.8">
      <c r="A29" s="601">
        <v>24</v>
      </c>
      <c r="B29" s="602" t="s">
        <v>470</v>
      </c>
      <c r="C29" s="602" t="s">
        <v>260</v>
      </c>
      <c r="D29" s="675"/>
    </row>
    <row r="30" spans="1:4" ht="16.8">
      <c r="A30" s="601">
        <v>25</v>
      </c>
      <c r="B30" s="602" t="s">
        <v>471</v>
      </c>
      <c r="C30" s="602" t="s">
        <v>260</v>
      </c>
      <c r="D30" s="675"/>
    </row>
    <row r="31" spans="1:4" ht="16.8">
      <c r="A31" s="601">
        <v>26</v>
      </c>
      <c r="B31" s="602" t="s">
        <v>472</v>
      </c>
      <c r="C31" s="602" t="s">
        <v>260</v>
      </c>
      <c r="D31" s="675"/>
    </row>
    <row r="32" spans="1:4" ht="16.8">
      <c r="A32" s="601">
        <v>27</v>
      </c>
      <c r="B32" s="602" t="s">
        <v>473</v>
      </c>
      <c r="C32" s="602" t="s">
        <v>260</v>
      </c>
      <c r="D32" s="675"/>
    </row>
    <row r="33" spans="1:4" ht="16.8">
      <c r="A33" s="604" t="s">
        <v>474</v>
      </c>
      <c r="B33" s="605" t="s">
        <v>475</v>
      </c>
      <c r="C33" s="602"/>
      <c r="D33" s="675"/>
    </row>
    <row r="34" spans="1:4" ht="16.8">
      <c r="A34" s="601">
        <v>28</v>
      </c>
      <c r="B34" s="602" t="s">
        <v>476</v>
      </c>
      <c r="C34" s="602" t="s">
        <v>260</v>
      </c>
      <c r="D34" s="675"/>
    </row>
    <row r="35" spans="1:4" ht="16.8">
      <c r="A35" s="601">
        <v>29</v>
      </c>
      <c r="B35" s="602" t="s">
        <v>477</v>
      </c>
      <c r="C35" s="602" t="s">
        <v>260</v>
      </c>
      <c r="D35" s="675"/>
    </row>
    <row r="36" spans="1:4" ht="16.8">
      <c r="A36" s="601">
        <v>30</v>
      </c>
      <c r="B36" s="602" t="s">
        <v>478</v>
      </c>
      <c r="C36" s="602" t="s">
        <v>260</v>
      </c>
      <c r="D36" s="675"/>
    </row>
    <row r="37" spans="1:4" ht="16.8">
      <c r="A37" s="601">
        <v>31</v>
      </c>
      <c r="B37" s="602" t="s">
        <v>479</v>
      </c>
      <c r="C37" s="602" t="s">
        <v>260</v>
      </c>
      <c r="D37" s="675"/>
    </row>
    <row r="38" spans="1:4" ht="16.8">
      <c r="A38" s="604" t="s">
        <v>480</v>
      </c>
      <c r="B38" s="605" t="s">
        <v>481</v>
      </c>
      <c r="C38" s="602"/>
      <c r="D38" s="675"/>
    </row>
    <row r="39" spans="1:4" ht="16.8">
      <c r="A39" s="601">
        <v>32</v>
      </c>
      <c r="B39" s="602" t="s">
        <v>482</v>
      </c>
      <c r="C39" s="602" t="s">
        <v>260</v>
      </c>
      <c r="D39" s="675"/>
    </row>
    <row r="40" spans="1:4" ht="16.8">
      <c r="A40" s="601">
        <v>33</v>
      </c>
      <c r="B40" s="602" t="s">
        <v>483</v>
      </c>
      <c r="C40" s="602" t="s">
        <v>260</v>
      </c>
      <c r="D40" s="675"/>
    </row>
    <row r="41" spans="1:4" ht="16.8">
      <c r="A41" s="601">
        <v>34</v>
      </c>
      <c r="B41" s="602" t="s">
        <v>484</v>
      </c>
      <c r="C41" s="602" t="s">
        <v>260</v>
      </c>
      <c r="D41" s="675"/>
    </row>
    <row r="42" spans="1:4" ht="16.8">
      <c r="A42" s="601">
        <v>35</v>
      </c>
      <c r="B42" s="606" t="s">
        <v>485</v>
      </c>
      <c r="C42" s="602" t="s">
        <v>260</v>
      </c>
      <c r="D42" s="675"/>
    </row>
    <row r="43" spans="1:4" ht="16.8">
      <c r="A43" s="601">
        <v>36</v>
      </c>
      <c r="B43" s="606" t="s">
        <v>486</v>
      </c>
      <c r="C43" s="602" t="s">
        <v>260</v>
      </c>
      <c r="D43" s="675"/>
    </row>
    <row r="44" spans="1:4" ht="33.6">
      <c r="A44" s="601">
        <v>37</v>
      </c>
      <c r="B44" s="602" t="s">
        <v>487</v>
      </c>
      <c r="C44" s="602" t="s">
        <v>260</v>
      </c>
      <c r="D44" s="675"/>
    </row>
    <row r="45" spans="1:4" ht="16.8">
      <c r="A45" s="604" t="s">
        <v>488</v>
      </c>
      <c r="B45" s="605" t="s">
        <v>489</v>
      </c>
      <c r="C45" s="602"/>
      <c r="D45" s="675"/>
    </row>
    <row r="46" spans="1:4" ht="16.8">
      <c r="A46" s="601">
        <v>38</v>
      </c>
      <c r="B46" s="602" t="s">
        <v>490</v>
      </c>
      <c r="C46" s="602" t="s">
        <v>260</v>
      </c>
      <c r="D46" s="675"/>
    </row>
    <row r="47" spans="1:4" ht="16.8">
      <c r="A47" s="601">
        <v>39</v>
      </c>
      <c r="B47" s="602" t="s">
        <v>491</v>
      </c>
      <c r="C47" s="602" t="s">
        <v>260</v>
      </c>
      <c r="D47" s="675"/>
    </row>
    <row r="48" spans="1:4" ht="16.8">
      <c r="A48" s="601">
        <v>40</v>
      </c>
      <c r="B48" s="602" t="s">
        <v>492</v>
      </c>
      <c r="C48" s="602" t="s">
        <v>260</v>
      </c>
      <c r="D48" s="675"/>
    </row>
    <row r="49" spans="1:4" ht="16.8">
      <c r="A49" s="601">
        <v>41</v>
      </c>
      <c r="B49" s="602" t="s">
        <v>493</v>
      </c>
      <c r="C49" s="602" t="s">
        <v>260</v>
      </c>
      <c r="D49" s="675"/>
    </row>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9DCC-1A31-4A47-9955-3C4D94D6F7A9}">
  <dimension ref="D1:I38"/>
  <sheetViews>
    <sheetView tabSelected="1" workbookViewId="0">
      <selection activeCell="F5" sqref="F5"/>
    </sheetView>
  </sheetViews>
  <sheetFormatPr defaultRowHeight="14.4"/>
  <cols>
    <col min="5" max="5" width="49.6640625" customWidth="1"/>
    <col min="6" max="6" width="103.88671875" customWidth="1"/>
    <col min="8" max="8" width="65.33203125" customWidth="1"/>
    <col min="9" max="9" width="44.88671875" customWidth="1"/>
  </cols>
  <sheetData>
    <row r="1" spans="4:9" ht="54.6" thickBot="1">
      <c r="E1" s="1135" t="s">
        <v>1307</v>
      </c>
      <c r="F1" s="1140" t="s">
        <v>1743</v>
      </c>
      <c r="H1" s="1132" t="s">
        <v>1299</v>
      </c>
      <c r="I1" t="str">
        <f>CONCATENATE("Use-case ",H1)</f>
        <v>Use-case Đăng nhập hệ thống Trợ lý ảo</v>
      </c>
    </row>
    <row r="2" spans="4:9" ht="36.6" thickBot="1">
      <c r="E2" s="1135" t="s">
        <v>1308</v>
      </c>
      <c r="F2" s="1140" t="e">
        <f>- Use-case Đăng xuất hệ thống Trợ lý ảo: E3</f>
        <v>#NAME?</v>
      </c>
      <c r="H2" s="1133" t="s">
        <v>1300</v>
      </c>
      <c r="I2" t="str">
        <f>CONCATENATE("Use-case ",H2)</f>
        <v>Use-case Đăng xuất hệ thống Trợ lý ảo</v>
      </c>
    </row>
    <row r="3" spans="4:9" ht="54.6" thickBot="1">
      <c r="E3" s="1135" t="s">
        <v>1309</v>
      </c>
      <c r="F3" s="1140" t="e">
        <f>- Use-case C4:E4</f>
        <v>#NAME?</v>
      </c>
      <c r="H3" s="1133" t="s">
        <v>1301</v>
      </c>
      <c r="I3" t="str">
        <f t="shared" ref="I3:I38" si="0">CONCATENATE("Use-case ",H3)</f>
        <v>Use-case Đổi mật khẩu hệ thống Trợ lý ảo</v>
      </c>
    </row>
    <row r="4" spans="4:9" ht="36.6" thickBot="1">
      <c r="E4" s="1135" t="s">
        <v>1310</v>
      </c>
      <c r="F4" s="1140" t="e">
        <f>- Use-case Quản trị quyền người dùng hệ thống Trợ lý ảo: 'Sheet2'!C5</f>
        <v>#NAME?</v>
      </c>
      <c r="H4" s="1133" t="s">
        <v>1302</v>
      </c>
      <c r="I4" t="str">
        <f t="shared" si="0"/>
        <v>Use-case Quản trị quyền người dùng hệ thống Trợ lý ảo</v>
      </c>
    </row>
    <row r="5" spans="4:9" ht="36.6" thickBot="1">
      <c r="E5" s="1135" t="s">
        <v>1311</v>
      </c>
      <c r="F5" s="1142" t="s">
        <v>1744</v>
      </c>
      <c r="H5" s="1133" t="s">
        <v>1303</v>
      </c>
      <c r="I5" t="str">
        <f t="shared" si="0"/>
        <v>Use-case Quản trị nhóm quyền hệ thống Trợ lý ảo</v>
      </c>
    </row>
    <row r="6" spans="4:9" ht="36.6" thickBot="1">
      <c r="E6" s="1135" t="s">
        <v>1312</v>
      </c>
      <c r="F6" s="1142" t="s">
        <v>1745</v>
      </c>
      <c r="H6" s="1133" t="s">
        <v>1304</v>
      </c>
      <c r="I6" t="str">
        <f t="shared" si="0"/>
        <v>Use-case Quản trị người dùng hệ thống Trợ lý ảo</v>
      </c>
    </row>
    <row r="7" spans="4:9" ht="36.6" thickBot="1">
      <c r="E7" s="1135" t="s">
        <v>1313</v>
      </c>
      <c r="F7" s="1142" t="s">
        <v>1746</v>
      </c>
      <c r="H7" s="1133" t="s">
        <v>1305</v>
      </c>
      <c r="I7" t="str">
        <f t="shared" si="0"/>
        <v>Use-case Quản trị danh sách nhật ký hệ thống Trợ lý ảo</v>
      </c>
    </row>
    <row r="8" spans="4:9" ht="36.6" thickBot="1">
      <c r="E8" s="1135" t="s">
        <v>1314</v>
      </c>
      <c r="F8" s="1142" t="s">
        <v>1747</v>
      </c>
      <c r="H8" s="1133" t="s">
        <v>452</v>
      </c>
      <c r="I8" t="str">
        <f t="shared" si="0"/>
        <v>Use-case Quản trị kiến thức</v>
      </c>
    </row>
    <row r="9" spans="4:9" ht="36.6" thickBot="1">
      <c r="E9" s="1135" t="s">
        <v>1315</v>
      </c>
      <c r="F9" s="1142" t="s">
        <v>1748</v>
      </c>
      <c r="H9" s="1134" t="s">
        <v>1306</v>
      </c>
      <c r="I9" t="str">
        <f t="shared" si="0"/>
        <v>Use-case Quản trị danh sách trợ lý ảo</v>
      </c>
    </row>
    <row r="10" spans="4:9" ht="54.6" thickBot="1">
      <c r="E10" s="1135" t="s">
        <v>1316</v>
      </c>
      <c r="F10" s="1142" t="s">
        <v>1749</v>
      </c>
      <c r="H10" s="1133" t="s">
        <v>454</v>
      </c>
      <c r="I10" t="str">
        <f t="shared" si="0"/>
        <v xml:space="preserve">Use-case Chia sẻ quyền quản trị trợ lý ảo </v>
      </c>
    </row>
    <row r="11" spans="4:9" ht="18.600000000000001" thickBot="1">
      <c r="E11" s="1135" t="s">
        <v>1317</v>
      </c>
      <c r="F11" s="1142" t="s">
        <v>1750</v>
      </c>
      <c r="H11" s="1133" t="s">
        <v>455</v>
      </c>
      <c r="I11" t="str">
        <f t="shared" si="0"/>
        <v>Use-case Sao chép trợ lý ảo</v>
      </c>
    </row>
    <row r="12" spans="4:9" ht="18.600000000000001" thickBot="1">
      <c r="D12" s="1135" t="s">
        <v>1345</v>
      </c>
      <c r="E12" s="1135" t="s">
        <v>1318</v>
      </c>
      <c r="F12" s="1141" t="s">
        <v>1751</v>
      </c>
      <c r="H12" s="1133" t="s">
        <v>456</v>
      </c>
      <c r="I12" t="str">
        <f t="shared" si="0"/>
        <v>Use-case Tìm kiếm trợ lý ảo</v>
      </c>
    </row>
    <row r="13" spans="4:9" ht="36.6" thickBot="1">
      <c r="E13" s="1135" t="s">
        <v>1319</v>
      </c>
      <c r="F13" s="1140" t="s">
        <v>1752</v>
      </c>
      <c r="H13" s="1133" t="s">
        <v>459</v>
      </c>
      <c r="I13" t="str">
        <f t="shared" si="0"/>
        <v xml:space="preserve">Use-case Quản trị kịch bản cơ bản </v>
      </c>
    </row>
    <row r="14" spans="4:9" ht="36.6" thickBot="1">
      <c r="E14" s="1135" t="s">
        <v>1320</v>
      </c>
      <c r="F14" s="1142" t="s">
        <v>1753</v>
      </c>
      <c r="H14" s="1133" t="s">
        <v>460</v>
      </c>
      <c r="I14" t="str">
        <f t="shared" si="0"/>
        <v>Use-case Quản trị câu kích hoạt kịch bản cơ bản</v>
      </c>
    </row>
    <row r="15" spans="4:9" ht="36.6" thickBot="1">
      <c r="E15" s="1135" t="s">
        <v>1321</v>
      </c>
      <c r="F15" s="1142" t="s">
        <v>1754</v>
      </c>
      <c r="H15" s="1133" t="s">
        <v>461</v>
      </c>
      <c r="I15" t="str">
        <f t="shared" si="0"/>
        <v>Use-case Quản trị các thông tin cần làm rõ kịch bản cơ bản</v>
      </c>
    </row>
    <row r="16" spans="4:9" ht="36.6" thickBot="1">
      <c r="E16" s="1135" t="s">
        <v>1322</v>
      </c>
      <c r="F16" s="1142" t="s">
        <v>1755</v>
      </c>
      <c r="H16" s="1133" t="s">
        <v>462</v>
      </c>
      <c r="I16" t="str">
        <f t="shared" si="0"/>
        <v>Use-case Quản trị các kịch bản trả lời cơ bản</v>
      </c>
    </row>
    <row r="17" spans="4:9" ht="36.6" thickBot="1">
      <c r="E17" s="1135" t="s">
        <v>1323</v>
      </c>
      <c r="F17" s="1142" t="s">
        <v>1756</v>
      </c>
      <c r="H17" s="1133" t="s">
        <v>463</v>
      </c>
      <c r="I17" t="str">
        <f t="shared" si="0"/>
        <v>Use-case Quản trị biểu đồ kịch bản cơ bản</v>
      </c>
    </row>
    <row r="18" spans="4:9" ht="36.6" thickBot="1">
      <c r="E18" s="1135" t="s">
        <v>1324</v>
      </c>
      <c r="F18" s="1142" t="s">
        <v>1757</v>
      </c>
      <c r="H18" s="1133" t="s">
        <v>464</v>
      </c>
      <c r="I18" t="str">
        <f t="shared" si="0"/>
        <v>Use-case Quản trị kịch bản cơ bản dưới dạng mã</v>
      </c>
    </row>
    <row r="19" spans="4:9" ht="54.6" thickBot="1">
      <c r="E19" s="1135" t="s">
        <v>1325</v>
      </c>
      <c r="F19" s="1142" t="s">
        <v>1758</v>
      </c>
      <c r="H19" s="1133" t="s">
        <v>465</v>
      </c>
      <c r="I19" t="str">
        <f t="shared" si="0"/>
        <v>Use-case Quản trị kịch bản nâng cao</v>
      </c>
    </row>
    <row r="20" spans="4:9" ht="36.6" thickBot="1">
      <c r="E20" s="1135" t="s">
        <v>1326</v>
      </c>
      <c r="F20" s="1142" t="s">
        <v>1759</v>
      </c>
      <c r="H20" s="1133" t="s">
        <v>466</v>
      </c>
      <c r="I20" t="str">
        <f t="shared" si="0"/>
        <v>Use-case Quản trị câu kích hoạt kịch bản nâng cao</v>
      </c>
    </row>
    <row r="21" spans="4:9" ht="36.6" thickBot="1">
      <c r="E21" s="1135" t="s">
        <v>1327</v>
      </c>
      <c r="F21" s="1142" t="s">
        <v>1760</v>
      </c>
      <c r="H21" s="1133" t="s">
        <v>467</v>
      </c>
      <c r="I21" t="str">
        <f t="shared" si="0"/>
        <v>Use-case Quản trị các thông tin cần làm rõ kịch bản nâng cao</v>
      </c>
    </row>
    <row r="22" spans="4:9" ht="36.6" thickBot="1">
      <c r="E22" s="1135" t="s">
        <v>1328</v>
      </c>
      <c r="F22" s="1142" t="s">
        <v>1761</v>
      </c>
      <c r="H22" s="1133" t="s">
        <v>471</v>
      </c>
      <c r="I22" t="str">
        <f t="shared" si="0"/>
        <v xml:space="preserve">Use-case Tạo bản sao từ kịch bản đã có </v>
      </c>
    </row>
    <row r="23" spans="4:9" ht="36.6" thickBot="1">
      <c r="D23" s="1135" t="s">
        <v>1345</v>
      </c>
      <c r="E23" s="1135" t="s">
        <v>1329</v>
      </c>
      <c r="F23" s="1142" t="s">
        <v>1762</v>
      </c>
      <c r="H23" s="1133" t="s">
        <v>472</v>
      </c>
      <c r="I23" t="str">
        <f t="shared" si="0"/>
        <v>Use-case Quản trị nhóm liên kết ý</v>
      </c>
    </row>
    <row r="24" spans="4:9" ht="18.600000000000001" thickBot="1">
      <c r="E24" s="1135" t="s">
        <v>1330</v>
      </c>
      <c r="F24" s="1141" t="s">
        <v>1763</v>
      </c>
      <c r="H24" s="1133" t="s">
        <v>473</v>
      </c>
      <c r="I24" t="str">
        <f t="shared" si="0"/>
        <v>Use-case Quản trị câu trả lời mẫu</v>
      </c>
    </row>
    <row r="25" spans="4:9" ht="54.6" thickBot="1">
      <c r="E25" s="1135" t="s">
        <v>1331</v>
      </c>
      <c r="F25" s="1140" t="s">
        <v>1764</v>
      </c>
      <c r="H25" s="1133" t="s">
        <v>476</v>
      </c>
      <c r="I25" t="str">
        <f t="shared" si="0"/>
        <v>Use-case Quản trị Nhóm thực thể chuyên ngành</v>
      </c>
    </row>
    <row r="26" spans="4:9" ht="36.6" thickBot="1">
      <c r="E26" s="1135" t="s">
        <v>1332</v>
      </c>
      <c r="F26" s="1142" t="s">
        <v>1765</v>
      </c>
      <c r="H26" s="1133" t="s">
        <v>477</v>
      </c>
      <c r="I26" t="str">
        <f t="shared" si="0"/>
        <v>Use-case Quản trị Thực thể chung</v>
      </c>
    </row>
    <row r="27" spans="4:9" ht="36.6" thickBot="1">
      <c r="E27" s="1135" t="s">
        <v>1333</v>
      </c>
      <c r="F27" s="1142" t="s">
        <v>1766</v>
      </c>
      <c r="H27" s="1133" t="s">
        <v>478</v>
      </c>
      <c r="I27" t="str">
        <f t="shared" si="0"/>
        <v>Use-case Quản trị Thực thể chuyên ngành</v>
      </c>
    </row>
    <row r="28" spans="4:9" ht="36.6" thickBot="1">
      <c r="E28" s="1135" t="s">
        <v>1334</v>
      </c>
      <c r="F28" s="1142" t="s">
        <v>1767</v>
      </c>
      <c r="H28" s="1133" t="s">
        <v>479</v>
      </c>
      <c r="I28" t="str">
        <f t="shared" si="0"/>
        <v>Use-case Quản trị thuộc tính thực thể</v>
      </c>
    </row>
    <row r="29" spans="4:9" ht="36.6" thickBot="1">
      <c r="E29" s="1135" t="s">
        <v>1335</v>
      </c>
      <c r="F29" s="1142" t="s">
        <v>1768</v>
      </c>
      <c r="H29" s="1133" t="s">
        <v>482</v>
      </c>
      <c r="I29" t="str">
        <f t="shared" si="0"/>
        <v>Use-case Quản trị từ điển từ (Word)</v>
      </c>
    </row>
    <row r="30" spans="4:9" ht="36.6" thickBot="1">
      <c r="E30" s="1135" t="s">
        <v>1336</v>
      </c>
      <c r="F30" s="1142" t="s">
        <v>1769</v>
      </c>
      <c r="H30" s="1133" t="s">
        <v>483</v>
      </c>
      <c r="I30" t="str">
        <f t="shared" si="0"/>
        <v>Use-case Quản trị nhóm từ (Word group)</v>
      </c>
    </row>
    <row r="31" spans="4:9" ht="36.6" thickBot="1">
      <c r="E31" s="1135" t="s">
        <v>1337</v>
      </c>
      <c r="F31" s="1142" t="s">
        <v>1770</v>
      </c>
      <c r="H31" s="1133" t="s">
        <v>484</v>
      </c>
      <c r="I31" t="str">
        <f t="shared" si="0"/>
        <v>Use-case Quản trị Mẫu câu hỏi (Pattern)</v>
      </c>
    </row>
    <row r="32" spans="4:9" ht="36.6" thickBot="1">
      <c r="E32" s="1135" t="s">
        <v>1338</v>
      </c>
      <c r="F32" s="1142" t="s">
        <v>1771</v>
      </c>
      <c r="H32" s="1133" t="s">
        <v>485</v>
      </c>
      <c r="I32" t="str">
        <f t="shared" si="0"/>
        <v>Use-case Kiểm thử Mẫu câu hỏi (Pattern)</v>
      </c>
    </row>
    <row r="33" spans="5:9" ht="36.6" thickBot="1">
      <c r="E33" s="1135" t="s">
        <v>1339</v>
      </c>
      <c r="F33" s="1142" t="s">
        <v>1772</v>
      </c>
      <c r="H33" s="1133" t="s">
        <v>486</v>
      </c>
      <c r="I33" t="str">
        <f t="shared" si="0"/>
        <v>Use-case Sao chép Mẫu câu hỏi (Pattern)</v>
      </c>
    </row>
    <row r="34" spans="5:9" ht="36.6" thickBot="1">
      <c r="E34" s="1135" t="s">
        <v>1340</v>
      </c>
      <c r="F34" s="1142" t="s">
        <v>1773</v>
      </c>
      <c r="H34" s="1133" t="s">
        <v>487</v>
      </c>
      <c r="I34" t="str">
        <f t="shared" si="0"/>
        <v>Use-case Quản trị mẫu câu hỏi tự động (Pattern Automatic)</v>
      </c>
    </row>
    <row r="35" spans="5:9" ht="36.6" thickBot="1">
      <c r="E35" s="1135" t="s">
        <v>1341</v>
      </c>
      <c r="F35" s="1140" t="s">
        <v>1774</v>
      </c>
      <c r="H35" s="1133" t="s">
        <v>490</v>
      </c>
      <c r="I35" t="str">
        <f t="shared" si="0"/>
        <v xml:space="preserve">Use-case Quản trị kiểm thử câu hỏi </v>
      </c>
    </row>
    <row r="36" spans="5:9" ht="36.6" thickBot="1">
      <c r="E36" s="1135" t="s">
        <v>1342</v>
      </c>
      <c r="F36" s="1142" t="s">
        <v>1775</v>
      </c>
      <c r="H36" s="1133" t="s">
        <v>491</v>
      </c>
      <c r="I36" t="str">
        <f t="shared" si="0"/>
        <v>Use-case Kiểm thử theo câu hỏi</v>
      </c>
    </row>
    <row r="37" spans="5:9" ht="36.6" thickBot="1">
      <c r="E37" s="1135" t="s">
        <v>1343</v>
      </c>
      <c r="F37" s="1142" t="s">
        <v>1776</v>
      </c>
      <c r="H37" s="1133" t="s">
        <v>492</v>
      </c>
      <c r="I37" t="str">
        <f t="shared" si="0"/>
        <v xml:space="preserve">Use-case Kiểm thử theo bộ câu hỏi </v>
      </c>
    </row>
    <row r="38" spans="5:9" ht="36.6" thickBot="1">
      <c r="E38" s="1135" t="s">
        <v>1344</v>
      </c>
      <c r="F38" s="1142" t="s">
        <v>1777</v>
      </c>
      <c r="H38" s="1133" t="s">
        <v>493</v>
      </c>
      <c r="I38" t="str">
        <f t="shared" si="0"/>
        <v>Use-case Kiểm thử hội thoại</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93"/>
  <sheetViews>
    <sheetView workbookViewId="0">
      <pane ySplit="1" topLeftCell="A2" activePane="bottomLeft" state="frozen"/>
      <selection pane="bottomLeft" activeCell="B3" sqref="A3:C3"/>
    </sheetView>
  </sheetViews>
  <sheetFormatPr defaultColWidth="14.44140625" defaultRowHeight="15" customHeight="1"/>
  <cols>
    <col min="1" max="1" width="5.88671875" customWidth="1"/>
    <col min="2" max="2" width="71.109375" customWidth="1"/>
    <col min="3" max="3" width="29" customWidth="1"/>
    <col min="4" max="15" width="27.109375" customWidth="1"/>
  </cols>
  <sheetData>
    <row r="1" spans="1:15" ht="15.75" customHeight="1">
      <c r="A1" s="652"/>
      <c r="B1" s="1037" t="s">
        <v>582</v>
      </c>
      <c r="C1" s="973"/>
      <c r="D1" s="154"/>
      <c r="E1" s="190"/>
      <c r="F1" s="190"/>
      <c r="G1" s="190"/>
      <c r="H1" s="190"/>
      <c r="I1" s="190"/>
      <c r="J1" s="190"/>
      <c r="K1" s="190"/>
      <c r="L1" s="190"/>
      <c r="M1" s="190"/>
      <c r="N1" s="190"/>
      <c r="O1" s="190"/>
    </row>
    <row r="2" spans="1:15" ht="15.75" customHeight="1">
      <c r="A2" s="654" t="s">
        <v>1</v>
      </c>
      <c r="B2" s="654" t="s">
        <v>583</v>
      </c>
      <c r="C2" s="654" t="s">
        <v>584</v>
      </c>
      <c r="D2" s="515" t="s">
        <v>585</v>
      </c>
      <c r="E2" s="190"/>
      <c r="F2" s="190"/>
      <c r="G2" s="190"/>
      <c r="H2" s="190"/>
      <c r="I2" s="190"/>
      <c r="J2" s="190"/>
      <c r="K2" s="190"/>
      <c r="L2" s="190"/>
      <c r="M2" s="190"/>
      <c r="N2" s="190"/>
      <c r="O2" s="190"/>
    </row>
    <row r="3" spans="1:15" ht="15.75" customHeight="1">
      <c r="A3" s="1038"/>
      <c r="B3" s="994"/>
      <c r="C3" s="995"/>
      <c r="D3" s="169"/>
      <c r="E3" s="190"/>
      <c r="F3" s="190"/>
      <c r="G3" s="190"/>
      <c r="H3" s="190"/>
      <c r="I3" s="190"/>
      <c r="J3" s="190"/>
      <c r="K3" s="190"/>
      <c r="L3" s="190"/>
      <c r="M3" s="190"/>
      <c r="N3" s="190"/>
      <c r="O3" s="190"/>
    </row>
    <row r="4" spans="1:15" ht="15.75" customHeight="1">
      <c r="A4" s="1039"/>
      <c r="B4" s="994"/>
      <c r="C4" s="995"/>
      <c r="D4" s="655"/>
      <c r="E4" s="190"/>
      <c r="F4" s="190"/>
      <c r="G4" s="190"/>
      <c r="H4" s="190"/>
      <c r="I4" s="190"/>
      <c r="J4" s="190"/>
      <c r="K4" s="190"/>
      <c r="L4" s="190"/>
      <c r="M4" s="190"/>
      <c r="N4" s="190"/>
      <c r="O4" s="190"/>
    </row>
    <row r="5" spans="1:15" ht="16.5" customHeight="1">
      <c r="A5" s="1040"/>
      <c r="B5" s="994"/>
      <c r="C5" s="995"/>
      <c r="D5" s="656"/>
      <c r="E5" s="667"/>
      <c r="F5" s="667"/>
      <c r="G5" s="667"/>
      <c r="H5" s="667"/>
      <c r="I5" s="667"/>
      <c r="J5" s="667"/>
      <c r="K5" s="667"/>
      <c r="L5" s="667"/>
      <c r="M5" s="667"/>
      <c r="N5" s="667"/>
      <c r="O5" s="667"/>
    </row>
    <row r="6" spans="1:15" ht="15.75" customHeight="1">
      <c r="A6" s="657"/>
      <c r="B6" s="658"/>
      <c r="C6" s="659"/>
      <c r="D6" s="659"/>
      <c r="E6" s="668"/>
      <c r="F6" s="668"/>
      <c r="G6" s="668"/>
      <c r="H6" s="668"/>
      <c r="I6" s="668"/>
      <c r="J6" s="668"/>
      <c r="K6" s="668"/>
      <c r="L6" s="668"/>
      <c r="M6" s="668"/>
      <c r="N6" s="668"/>
      <c r="O6" s="668"/>
    </row>
    <row r="7" spans="1:15" ht="15.75" customHeight="1">
      <c r="A7" s="657"/>
      <c r="B7" s="660"/>
      <c r="C7" s="659"/>
      <c r="D7" s="659"/>
      <c r="E7" s="181"/>
      <c r="F7" s="181"/>
      <c r="G7" s="181"/>
      <c r="H7" s="181"/>
      <c r="I7" s="181"/>
      <c r="J7" s="181"/>
      <c r="K7" s="181"/>
      <c r="L7" s="181"/>
      <c r="M7" s="181"/>
      <c r="N7" s="181"/>
      <c r="O7" s="181"/>
    </row>
    <row r="8" spans="1:15" ht="15.75" customHeight="1">
      <c r="A8" s="657"/>
      <c r="B8" s="660"/>
      <c r="C8" s="659"/>
      <c r="D8" s="659"/>
      <c r="E8" s="181"/>
      <c r="F8" s="181"/>
      <c r="G8" s="181"/>
      <c r="H8" s="181"/>
      <c r="I8" s="181"/>
      <c r="J8" s="181"/>
      <c r="K8" s="181"/>
      <c r="L8" s="181"/>
      <c r="M8" s="181"/>
      <c r="N8" s="181"/>
      <c r="O8" s="181"/>
    </row>
    <row r="9" spans="1:15" ht="15.75" customHeight="1">
      <c r="A9" s="657"/>
      <c r="B9" s="660"/>
      <c r="C9" s="659"/>
      <c r="D9" s="659"/>
      <c r="E9" s="181"/>
      <c r="F9" s="181"/>
      <c r="G9" s="181"/>
      <c r="H9" s="181"/>
      <c r="I9" s="181"/>
      <c r="J9" s="181"/>
      <c r="K9" s="181"/>
      <c r="L9" s="181"/>
      <c r="M9" s="181"/>
      <c r="N9" s="181"/>
      <c r="O9" s="181"/>
    </row>
    <row r="10" spans="1:15" ht="15.75" customHeight="1">
      <c r="A10" s="657"/>
      <c r="B10" s="660"/>
      <c r="C10" s="659"/>
      <c r="D10" s="659"/>
      <c r="E10" s="181"/>
      <c r="F10" s="181"/>
      <c r="G10" s="181"/>
      <c r="H10" s="181"/>
      <c r="I10" s="181"/>
      <c r="J10" s="181"/>
      <c r="K10" s="181"/>
      <c r="L10" s="181"/>
      <c r="M10" s="181"/>
      <c r="N10" s="181"/>
      <c r="O10" s="181"/>
    </row>
    <row r="11" spans="1:15" ht="15.75" customHeight="1">
      <c r="A11" s="657"/>
      <c r="B11" s="660"/>
      <c r="C11" s="659"/>
      <c r="D11" s="659"/>
      <c r="E11" s="181"/>
      <c r="F11" s="181"/>
      <c r="G11" s="181"/>
      <c r="H11" s="181"/>
      <c r="I11" s="181"/>
      <c r="J11" s="181"/>
      <c r="K11" s="181"/>
      <c r="L11" s="181"/>
      <c r="M11" s="181"/>
      <c r="N11" s="181"/>
      <c r="O11" s="181"/>
    </row>
    <row r="12" spans="1:15" ht="15.75" customHeight="1">
      <c r="A12" s="657"/>
      <c r="B12" s="660"/>
      <c r="C12" s="659"/>
      <c r="D12" s="659"/>
      <c r="E12" s="181"/>
      <c r="F12" s="181"/>
      <c r="G12" s="181"/>
      <c r="H12" s="181"/>
      <c r="I12" s="181"/>
      <c r="J12" s="181"/>
      <c r="K12" s="181"/>
      <c r="L12" s="181"/>
      <c r="M12" s="181"/>
      <c r="N12" s="181"/>
      <c r="O12" s="181"/>
    </row>
    <row r="13" spans="1:15" ht="15.75" customHeight="1">
      <c r="A13" s="661"/>
      <c r="B13" s="662"/>
      <c r="C13" s="663"/>
      <c r="D13" s="663"/>
      <c r="E13" s="181"/>
      <c r="F13" s="181"/>
      <c r="G13" s="181"/>
      <c r="H13" s="181"/>
      <c r="I13" s="181"/>
      <c r="J13" s="181"/>
      <c r="K13" s="181"/>
      <c r="L13" s="181"/>
      <c r="M13" s="181"/>
      <c r="N13" s="181"/>
      <c r="O13" s="181"/>
    </row>
    <row r="14" spans="1:15" ht="15.75" customHeight="1">
      <c r="A14" s="661"/>
      <c r="B14" s="662"/>
      <c r="C14" s="663"/>
      <c r="D14" s="663"/>
      <c r="E14" s="181"/>
      <c r="F14" s="181"/>
      <c r="G14" s="181"/>
      <c r="H14" s="181"/>
      <c r="I14" s="181"/>
      <c r="J14" s="181"/>
      <c r="K14" s="181"/>
      <c r="L14" s="181"/>
      <c r="M14" s="181"/>
      <c r="N14" s="181"/>
      <c r="O14" s="181"/>
    </row>
    <row r="15" spans="1:15" ht="15.75" customHeight="1">
      <c r="A15" s="661"/>
      <c r="B15" s="662"/>
      <c r="C15" s="663"/>
      <c r="D15" s="663"/>
      <c r="E15" s="181"/>
      <c r="F15" s="181"/>
      <c r="G15" s="181"/>
      <c r="H15" s="181"/>
      <c r="I15" s="181"/>
      <c r="J15" s="181"/>
      <c r="K15" s="181"/>
      <c r="L15" s="181"/>
      <c r="M15" s="181"/>
      <c r="N15" s="181"/>
      <c r="O15" s="181"/>
    </row>
    <row r="16" spans="1:15" ht="15.75" customHeight="1">
      <c r="A16" s="657"/>
      <c r="B16" s="660"/>
      <c r="C16" s="659"/>
      <c r="D16" s="659"/>
      <c r="E16" s="181"/>
      <c r="F16" s="181"/>
      <c r="G16" s="181"/>
      <c r="H16" s="181"/>
      <c r="I16" s="181"/>
      <c r="J16" s="181"/>
      <c r="K16" s="181"/>
      <c r="L16" s="181"/>
      <c r="M16" s="181"/>
      <c r="N16" s="181"/>
      <c r="O16" s="181"/>
    </row>
    <row r="17" spans="1:15" ht="15.75" customHeight="1">
      <c r="A17" s="657"/>
      <c r="B17" s="660"/>
      <c r="C17" s="659"/>
      <c r="D17" s="659"/>
      <c r="E17" s="181"/>
      <c r="F17" s="181"/>
      <c r="G17" s="181"/>
      <c r="H17" s="181"/>
      <c r="I17" s="181"/>
      <c r="J17" s="181"/>
      <c r="K17" s="181"/>
      <c r="L17" s="181"/>
      <c r="M17" s="181"/>
      <c r="N17" s="181"/>
      <c r="O17" s="181"/>
    </row>
    <row r="18" spans="1:15" ht="15.75" customHeight="1">
      <c r="A18" s="657"/>
      <c r="B18" s="660"/>
      <c r="C18" s="659"/>
      <c r="D18" s="659"/>
      <c r="E18" s="181"/>
      <c r="F18" s="181"/>
      <c r="G18" s="181"/>
      <c r="H18" s="181"/>
      <c r="I18" s="181"/>
      <c r="J18" s="181"/>
      <c r="K18" s="181"/>
      <c r="L18" s="181"/>
      <c r="M18" s="181"/>
      <c r="N18" s="181"/>
      <c r="O18" s="181"/>
    </row>
    <row r="19" spans="1:15" ht="15.75" customHeight="1">
      <c r="A19" s="657"/>
      <c r="B19" s="660"/>
      <c r="C19" s="659"/>
      <c r="D19" s="659"/>
      <c r="E19" s="181"/>
      <c r="F19" s="181"/>
      <c r="G19" s="181"/>
      <c r="H19" s="181"/>
      <c r="I19" s="181"/>
      <c r="J19" s="181"/>
      <c r="K19" s="181"/>
      <c r="L19" s="181"/>
      <c r="M19" s="181"/>
      <c r="N19" s="181"/>
      <c r="O19" s="181"/>
    </row>
    <row r="20" spans="1:15" ht="15.75" customHeight="1">
      <c r="A20" s="657"/>
      <c r="B20" s="660"/>
      <c r="C20" s="659"/>
      <c r="D20" s="659"/>
      <c r="E20" s="181"/>
      <c r="F20" s="181"/>
      <c r="G20" s="181"/>
      <c r="H20" s="181"/>
      <c r="I20" s="181"/>
      <c r="J20" s="181"/>
      <c r="K20" s="181"/>
      <c r="L20" s="181"/>
      <c r="M20" s="181"/>
      <c r="N20" s="181"/>
      <c r="O20" s="181"/>
    </row>
    <row r="21" spans="1:15" ht="15.75" customHeight="1">
      <c r="A21" s="657"/>
      <c r="B21" s="664"/>
      <c r="C21" s="659"/>
      <c r="D21" s="659"/>
      <c r="E21" s="181"/>
      <c r="F21" s="181"/>
      <c r="G21" s="181"/>
      <c r="H21" s="181"/>
      <c r="I21" s="181"/>
      <c r="J21" s="181"/>
      <c r="K21" s="181"/>
      <c r="L21" s="181"/>
      <c r="M21" s="181"/>
      <c r="N21" s="181"/>
      <c r="O21" s="181"/>
    </row>
    <row r="22" spans="1:15" ht="18.75" customHeight="1">
      <c r="A22" s="1041"/>
      <c r="B22" s="994"/>
      <c r="C22" s="994"/>
      <c r="D22" s="995"/>
      <c r="E22" s="181"/>
      <c r="F22" s="181"/>
      <c r="G22" s="181"/>
      <c r="H22" s="181"/>
      <c r="I22" s="181"/>
      <c r="J22" s="181"/>
      <c r="K22" s="181"/>
      <c r="L22" s="181"/>
      <c r="M22" s="181"/>
      <c r="N22" s="181"/>
      <c r="O22" s="181"/>
    </row>
    <row r="23" spans="1:15" ht="15.75" customHeight="1">
      <c r="A23" s="657"/>
      <c r="B23" s="658"/>
      <c r="C23" s="659"/>
      <c r="D23" s="659"/>
      <c r="E23" s="181"/>
      <c r="F23" s="181"/>
      <c r="G23" s="181"/>
      <c r="H23" s="181"/>
      <c r="I23" s="181"/>
      <c r="J23" s="181"/>
      <c r="K23" s="181"/>
      <c r="L23" s="181"/>
      <c r="M23" s="181"/>
      <c r="N23" s="181"/>
      <c r="O23" s="181"/>
    </row>
    <row r="24" spans="1:15" ht="15.75" customHeight="1">
      <c r="A24" s="657"/>
      <c r="B24" s="665"/>
      <c r="C24" s="659"/>
      <c r="D24" s="659"/>
      <c r="E24" s="181"/>
      <c r="F24" s="181"/>
      <c r="G24" s="181"/>
      <c r="H24" s="181"/>
      <c r="I24" s="181"/>
      <c r="J24" s="181"/>
      <c r="K24" s="181"/>
      <c r="L24" s="181"/>
      <c r="M24" s="181"/>
      <c r="N24" s="181"/>
      <c r="O24" s="181"/>
    </row>
    <row r="25" spans="1:15" ht="15.75" customHeight="1">
      <c r="A25" s="657"/>
      <c r="B25" s="665"/>
      <c r="C25" s="659"/>
      <c r="D25" s="659"/>
      <c r="E25" s="181"/>
      <c r="F25" s="181"/>
      <c r="G25" s="181"/>
      <c r="H25" s="181"/>
      <c r="I25" s="181"/>
      <c r="J25" s="181"/>
      <c r="K25" s="181"/>
      <c r="L25" s="181"/>
      <c r="M25" s="181"/>
      <c r="N25" s="181"/>
      <c r="O25" s="181"/>
    </row>
    <row r="26" spans="1:15" ht="15.75" customHeight="1">
      <c r="A26" s="657"/>
      <c r="B26" s="665"/>
      <c r="C26" s="659"/>
      <c r="D26" s="659"/>
      <c r="E26" s="181"/>
      <c r="F26" s="181"/>
      <c r="G26" s="181"/>
      <c r="H26" s="181"/>
      <c r="I26" s="181"/>
      <c r="J26" s="181"/>
      <c r="K26" s="181"/>
      <c r="L26" s="181"/>
      <c r="M26" s="181"/>
      <c r="N26" s="181"/>
      <c r="O26" s="181"/>
    </row>
    <row r="27" spans="1:15" ht="15.75" customHeight="1">
      <c r="A27" s="657"/>
      <c r="B27" s="658"/>
      <c r="C27" s="659"/>
      <c r="D27" s="659"/>
      <c r="E27" s="181"/>
      <c r="F27" s="181"/>
      <c r="G27" s="181"/>
      <c r="H27" s="181"/>
      <c r="I27" s="181"/>
      <c r="J27" s="181"/>
      <c r="K27" s="181"/>
      <c r="L27" s="181"/>
      <c r="M27" s="181"/>
      <c r="N27" s="181"/>
      <c r="O27" s="181"/>
    </row>
    <row r="28" spans="1:15" ht="15.75" customHeight="1">
      <c r="A28" s="657"/>
      <c r="B28" s="658"/>
      <c r="C28" s="659"/>
      <c r="D28" s="659"/>
      <c r="E28" s="181"/>
      <c r="F28" s="181"/>
      <c r="G28" s="181"/>
      <c r="H28" s="181"/>
      <c r="I28" s="181"/>
      <c r="J28" s="181"/>
      <c r="K28" s="181"/>
      <c r="L28" s="181"/>
      <c r="M28" s="181"/>
      <c r="N28" s="181"/>
      <c r="O28" s="181"/>
    </row>
    <row r="29" spans="1:15" ht="15.75" customHeight="1">
      <c r="A29" s="657"/>
      <c r="B29" s="658"/>
      <c r="C29" s="659"/>
      <c r="D29" s="659"/>
      <c r="E29" s="181"/>
      <c r="F29" s="181"/>
      <c r="G29" s="181"/>
      <c r="H29" s="181"/>
      <c r="I29" s="181"/>
      <c r="J29" s="181"/>
      <c r="K29" s="181"/>
      <c r="L29" s="181"/>
      <c r="M29" s="181"/>
      <c r="N29" s="181"/>
      <c r="O29" s="181"/>
    </row>
    <row r="30" spans="1:15" ht="15.75" customHeight="1">
      <c r="A30" s="661"/>
      <c r="B30" s="662"/>
      <c r="C30" s="663"/>
      <c r="D30" s="663"/>
      <c r="E30" s="181"/>
      <c r="F30" s="181"/>
      <c r="G30" s="181"/>
      <c r="H30" s="181"/>
      <c r="I30" s="181"/>
      <c r="J30" s="181"/>
      <c r="K30" s="181"/>
      <c r="L30" s="181"/>
      <c r="M30" s="181"/>
      <c r="N30" s="181"/>
      <c r="O30" s="181"/>
    </row>
    <row r="31" spans="1:15" ht="15.75" customHeight="1">
      <c r="A31" s="661"/>
      <c r="B31" s="662"/>
      <c r="C31" s="663"/>
      <c r="D31" s="663"/>
      <c r="E31" s="181"/>
      <c r="F31" s="181"/>
      <c r="G31" s="181"/>
      <c r="H31" s="181"/>
      <c r="I31" s="181"/>
      <c r="J31" s="181"/>
      <c r="K31" s="181"/>
      <c r="L31" s="181"/>
      <c r="M31" s="181"/>
      <c r="N31" s="181"/>
      <c r="O31" s="181"/>
    </row>
    <row r="32" spans="1:15" ht="18.75" customHeight="1">
      <c r="A32" s="661"/>
      <c r="B32" s="666"/>
      <c r="C32" s="663"/>
      <c r="D32" s="663"/>
      <c r="E32" s="190"/>
      <c r="F32" s="190"/>
      <c r="G32" s="190"/>
      <c r="H32" s="190"/>
      <c r="I32" s="190"/>
      <c r="J32" s="190"/>
      <c r="K32" s="190"/>
      <c r="L32" s="190"/>
      <c r="M32" s="190"/>
      <c r="N32" s="190"/>
      <c r="O32" s="190"/>
    </row>
    <row r="33" spans="1:15" ht="15.75" customHeight="1">
      <c r="A33" s="657"/>
      <c r="B33" s="665"/>
      <c r="C33" s="659"/>
      <c r="D33" s="659"/>
      <c r="E33" s="190"/>
      <c r="F33" s="190"/>
      <c r="G33" s="190"/>
      <c r="H33" s="190"/>
      <c r="I33" s="190"/>
      <c r="J33" s="190"/>
      <c r="K33" s="190"/>
      <c r="L33" s="190"/>
      <c r="M33" s="190"/>
      <c r="N33" s="190"/>
      <c r="O33" s="190"/>
    </row>
    <row r="34" spans="1:15" ht="18.75" customHeight="1">
      <c r="A34" s="661"/>
      <c r="B34" s="662"/>
      <c r="C34" s="663"/>
      <c r="D34" s="663"/>
      <c r="E34" s="190"/>
      <c r="F34" s="190"/>
      <c r="G34" s="190"/>
      <c r="H34" s="190"/>
      <c r="I34" s="190"/>
      <c r="J34" s="190"/>
      <c r="K34" s="190"/>
      <c r="L34" s="190"/>
      <c r="M34" s="190"/>
      <c r="N34" s="190"/>
      <c r="O34" s="190"/>
    </row>
    <row r="35" spans="1:15" ht="15.75" customHeight="1">
      <c r="A35" s="657"/>
      <c r="B35" s="665"/>
      <c r="C35" s="659"/>
      <c r="D35" s="659"/>
      <c r="E35" s="190"/>
      <c r="F35" s="190"/>
      <c r="G35" s="190"/>
      <c r="H35" s="190"/>
      <c r="I35" s="190"/>
      <c r="J35" s="190"/>
      <c r="K35" s="190"/>
      <c r="L35" s="190"/>
      <c r="M35" s="190"/>
      <c r="N35" s="190"/>
      <c r="O35" s="190"/>
    </row>
    <row r="36" spans="1:15" ht="15.75" customHeight="1">
      <c r="A36" s="661"/>
      <c r="B36" s="662"/>
      <c r="C36" s="663"/>
      <c r="D36" s="663"/>
      <c r="E36" s="190"/>
      <c r="F36" s="190"/>
      <c r="G36" s="190"/>
      <c r="H36" s="190"/>
      <c r="I36" s="190"/>
      <c r="J36" s="190"/>
      <c r="K36" s="190"/>
      <c r="L36" s="190"/>
      <c r="M36" s="190"/>
      <c r="N36" s="190"/>
      <c r="O36" s="190"/>
    </row>
    <row r="37" spans="1:15" ht="15.75" customHeight="1">
      <c r="A37" s="661"/>
      <c r="B37" s="662"/>
      <c r="C37" s="663"/>
      <c r="D37" s="663"/>
      <c r="E37" s="190"/>
      <c r="F37" s="190"/>
      <c r="G37" s="190"/>
      <c r="H37" s="190"/>
      <c r="I37" s="190"/>
      <c r="J37" s="190"/>
      <c r="K37" s="190"/>
      <c r="L37" s="190"/>
      <c r="M37" s="190"/>
      <c r="N37" s="190"/>
      <c r="O37" s="190"/>
    </row>
    <row r="38" spans="1:15" ht="18.75" customHeight="1">
      <c r="A38" s="661"/>
      <c r="B38" s="666"/>
      <c r="C38" s="663"/>
      <c r="D38" s="663"/>
      <c r="E38" s="190"/>
      <c r="F38" s="190"/>
      <c r="G38" s="190"/>
      <c r="H38" s="190"/>
      <c r="I38" s="190"/>
      <c r="J38" s="190"/>
      <c r="K38" s="190"/>
      <c r="L38" s="190"/>
      <c r="M38" s="190"/>
      <c r="N38" s="190"/>
      <c r="O38" s="190"/>
    </row>
    <row r="39" spans="1:15" ht="15.75" customHeight="1">
      <c r="A39" s="661"/>
      <c r="B39" s="666"/>
      <c r="C39" s="663"/>
      <c r="D39" s="663"/>
      <c r="E39" s="190"/>
      <c r="F39" s="190"/>
      <c r="G39" s="190"/>
      <c r="H39" s="190"/>
      <c r="I39" s="190"/>
      <c r="J39" s="190"/>
      <c r="K39" s="190"/>
      <c r="L39" s="190"/>
      <c r="M39" s="190"/>
      <c r="N39" s="190"/>
      <c r="O39" s="190"/>
    </row>
    <row r="40" spans="1:15" ht="18.75" customHeight="1">
      <c r="A40" s="1036"/>
      <c r="B40" s="994"/>
      <c r="C40" s="994"/>
      <c r="D40" s="995"/>
      <c r="E40" s="190"/>
      <c r="F40" s="190"/>
      <c r="G40" s="190"/>
      <c r="H40" s="190"/>
      <c r="I40" s="190"/>
      <c r="J40" s="190"/>
      <c r="K40" s="190"/>
      <c r="L40" s="190"/>
      <c r="M40" s="190"/>
      <c r="N40" s="190"/>
      <c r="O40" s="190"/>
    </row>
    <row r="41" spans="1:15" ht="18.75" customHeight="1">
      <c r="A41" s="1031"/>
      <c r="B41" s="994"/>
      <c r="C41" s="994"/>
      <c r="D41" s="995"/>
      <c r="E41" s="190"/>
      <c r="F41" s="190"/>
      <c r="G41" s="190"/>
      <c r="H41" s="190"/>
      <c r="I41" s="190"/>
      <c r="J41" s="190"/>
      <c r="K41" s="190"/>
      <c r="L41" s="190"/>
      <c r="M41" s="190"/>
      <c r="N41" s="190"/>
      <c r="O41" s="190"/>
    </row>
    <row r="42" spans="1:15" ht="15.75" customHeight="1">
      <c r="A42" s="657"/>
      <c r="B42" s="658"/>
      <c r="C42" s="659"/>
      <c r="D42" s="659"/>
      <c r="E42" s="190"/>
      <c r="F42" s="190"/>
      <c r="G42" s="190"/>
      <c r="H42" s="190"/>
      <c r="I42" s="190"/>
      <c r="J42" s="190"/>
      <c r="K42" s="190"/>
      <c r="L42" s="190"/>
      <c r="M42" s="190"/>
      <c r="N42" s="190"/>
      <c r="O42" s="190"/>
    </row>
    <row r="43" spans="1:15" ht="18.75" customHeight="1">
      <c r="A43" s="657"/>
      <c r="B43" s="658"/>
      <c r="C43" s="659"/>
      <c r="D43" s="659"/>
      <c r="E43" s="190"/>
      <c r="F43" s="190"/>
      <c r="G43" s="190"/>
      <c r="H43" s="190"/>
      <c r="I43" s="190"/>
      <c r="J43" s="190"/>
      <c r="K43" s="190"/>
      <c r="L43" s="190"/>
      <c r="M43" s="190"/>
      <c r="N43" s="190"/>
      <c r="O43" s="190"/>
    </row>
    <row r="44" spans="1:15" ht="18.75" customHeight="1">
      <c r="A44" s="657"/>
      <c r="B44" s="658"/>
      <c r="C44" s="659"/>
      <c r="D44" s="659"/>
      <c r="E44" s="190"/>
      <c r="F44" s="190"/>
      <c r="G44" s="190"/>
      <c r="H44" s="190"/>
      <c r="I44" s="190"/>
      <c r="J44" s="190"/>
      <c r="K44" s="190"/>
      <c r="L44" s="190"/>
      <c r="M44" s="190"/>
      <c r="N44" s="190"/>
      <c r="O44" s="190"/>
    </row>
    <row r="45" spans="1:15" ht="18.75" customHeight="1">
      <c r="A45" s="657"/>
      <c r="B45" s="658"/>
      <c r="C45" s="659"/>
      <c r="D45" s="659"/>
      <c r="E45" s="190"/>
      <c r="F45" s="190"/>
      <c r="G45" s="190"/>
      <c r="H45" s="190"/>
      <c r="I45" s="190"/>
      <c r="J45" s="190"/>
      <c r="K45" s="190"/>
      <c r="L45" s="190"/>
      <c r="M45" s="190"/>
      <c r="N45" s="190"/>
      <c r="O45" s="190"/>
    </row>
    <row r="46" spans="1:15" ht="15.75" customHeight="1">
      <c r="A46" s="661"/>
      <c r="B46" s="666"/>
      <c r="C46" s="663"/>
      <c r="D46" s="663"/>
      <c r="E46" s="190"/>
      <c r="F46" s="190"/>
      <c r="G46" s="190"/>
      <c r="H46" s="190"/>
      <c r="I46" s="190"/>
      <c r="J46" s="190"/>
      <c r="K46" s="190"/>
      <c r="L46" s="190"/>
      <c r="M46" s="190"/>
      <c r="N46" s="190"/>
      <c r="O46" s="190"/>
    </row>
    <row r="47" spans="1:15" ht="15.75" customHeight="1">
      <c r="A47" s="657"/>
      <c r="B47" s="658"/>
      <c r="C47" s="659"/>
      <c r="D47" s="659"/>
      <c r="E47" s="190"/>
      <c r="F47" s="190"/>
      <c r="G47" s="190"/>
      <c r="H47" s="190"/>
      <c r="I47" s="190"/>
      <c r="J47" s="190"/>
      <c r="K47" s="190"/>
      <c r="L47" s="190"/>
      <c r="M47" s="190"/>
      <c r="N47" s="190"/>
      <c r="O47" s="190"/>
    </row>
    <row r="48" spans="1:15" ht="15.75" customHeight="1">
      <c r="A48" s="661"/>
      <c r="B48" s="666"/>
      <c r="C48" s="663"/>
      <c r="D48" s="663"/>
      <c r="E48" s="190"/>
      <c r="F48" s="190"/>
      <c r="G48" s="190"/>
      <c r="H48" s="190"/>
      <c r="I48" s="190"/>
      <c r="J48" s="190"/>
      <c r="K48" s="190"/>
      <c r="L48" s="190"/>
      <c r="M48" s="190"/>
      <c r="N48" s="190"/>
      <c r="O48" s="190"/>
    </row>
    <row r="49" spans="1:15" ht="15.75" customHeight="1">
      <c r="A49" s="657"/>
      <c r="B49" s="658"/>
      <c r="C49" s="659"/>
      <c r="D49" s="659"/>
      <c r="E49" s="190"/>
      <c r="F49" s="190"/>
      <c r="G49" s="190"/>
      <c r="H49" s="190"/>
      <c r="I49" s="190"/>
      <c r="J49" s="190"/>
      <c r="K49" s="190"/>
      <c r="L49" s="190"/>
      <c r="M49" s="190"/>
      <c r="N49" s="190"/>
      <c r="O49" s="190"/>
    </row>
    <row r="50" spans="1:15" ht="18.75" customHeight="1">
      <c r="A50" s="661"/>
      <c r="B50" s="666"/>
      <c r="C50" s="663"/>
      <c r="D50" s="663"/>
      <c r="E50" s="190"/>
      <c r="F50" s="190"/>
      <c r="G50" s="190"/>
      <c r="H50" s="190"/>
      <c r="I50" s="190"/>
      <c r="J50" s="190"/>
      <c r="K50" s="190"/>
      <c r="L50" s="190"/>
      <c r="M50" s="190"/>
      <c r="N50" s="190"/>
      <c r="O50" s="190"/>
    </row>
    <row r="51" spans="1:15" ht="18.75" customHeight="1">
      <c r="A51" s="657"/>
      <c r="B51" s="658"/>
      <c r="C51" s="659"/>
      <c r="D51" s="659"/>
      <c r="E51" s="190"/>
      <c r="F51" s="190"/>
      <c r="G51" s="190"/>
      <c r="H51" s="190"/>
      <c r="I51" s="190"/>
      <c r="J51" s="190"/>
      <c r="K51" s="190"/>
      <c r="L51" s="190"/>
      <c r="M51" s="190"/>
      <c r="N51" s="190"/>
      <c r="O51" s="190"/>
    </row>
    <row r="52" spans="1:15" ht="15.75" customHeight="1">
      <c r="A52" s="657"/>
      <c r="B52" s="658"/>
      <c r="C52" s="659"/>
      <c r="D52" s="659"/>
      <c r="E52" s="190"/>
      <c r="F52" s="190"/>
      <c r="G52" s="190"/>
      <c r="H52" s="190"/>
      <c r="I52" s="190"/>
      <c r="J52" s="190"/>
      <c r="K52" s="190"/>
      <c r="L52" s="190"/>
      <c r="M52" s="190"/>
      <c r="N52" s="190"/>
      <c r="O52" s="190"/>
    </row>
    <row r="53" spans="1:15" ht="15.75" customHeight="1">
      <c r="A53" s="661"/>
      <c r="B53" s="666"/>
      <c r="C53" s="663"/>
      <c r="D53" s="663"/>
      <c r="E53" s="190"/>
      <c r="F53" s="190"/>
      <c r="G53" s="190"/>
      <c r="H53" s="190"/>
      <c r="I53" s="190"/>
      <c r="J53" s="190"/>
      <c r="K53" s="190"/>
      <c r="L53" s="190"/>
      <c r="M53" s="190"/>
      <c r="N53" s="190"/>
      <c r="O53" s="190"/>
    </row>
    <row r="54" spans="1:15" ht="18.75" customHeight="1">
      <c r="A54" s="661"/>
      <c r="B54" s="666"/>
      <c r="C54" s="663"/>
      <c r="D54" s="663"/>
      <c r="E54" s="190"/>
      <c r="F54" s="190"/>
      <c r="G54" s="190"/>
      <c r="H54" s="190"/>
      <c r="I54" s="190"/>
      <c r="J54" s="190"/>
      <c r="K54" s="190"/>
      <c r="L54" s="190"/>
      <c r="M54" s="190"/>
      <c r="N54" s="190"/>
      <c r="O54" s="190"/>
    </row>
    <row r="55" spans="1:15" ht="18.75" customHeight="1">
      <c r="A55" s="1033"/>
      <c r="B55" s="994"/>
      <c r="C55" s="994"/>
      <c r="D55" s="995"/>
      <c r="E55" s="190"/>
      <c r="F55" s="190"/>
      <c r="G55" s="190"/>
      <c r="H55" s="190"/>
      <c r="I55" s="190"/>
      <c r="J55" s="190"/>
      <c r="K55" s="190"/>
      <c r="L55" s="190"/>
      <c r="M55" s="190"/>
      <c r="N55" s="190"/>
      <c r="O55" s="190"/>
    </row>
    <row r="56" spans="1:15" ht="18.75" customHeight="1">
      <c r="A56" s="657"/>
      <c r="B56" s="658"/>
      <c r="C56" s="659"/>
      <c r="D56" s="659"/>
      <c r="E56" s="190"/>
      <c r="F56" s="190"/>
      <c r="G56" s="190"/>
      <c r="H56" s="190"/>
      <c r="I56" s="190"/>
      <c r="J56" s="190"/>
      <c r="K56" s="190"/>
      <c r="L56" s="190"/>
      <c r="M56" s="190"/>
      <c r="N56" s="190"/>
      <c r="O56" s="190"/>
    </row>
    <row r="57" spans="1:15" ht="18.75" customHeight="1">
      <c r="A57" s="657"/>
      <c r="B57" s="658"/>
      <c r="C57" s="659"/>
      <c r="D57" s="659"/>
      <c r="E57" s="190"/>
      <c r="F57" s="190"/>
      <c r="G57" s="190"/>
      <c r="H57" s="190"/>
      <c r="I57" s="190"/>
      <c r="J57" s="190"/>
      <c r="K57" s="190"/>
      <c r="L57" s="190"/>
      <c r="M57" s="190"/>
      <c r="N57" s="190"/>
      <c r="O57" s="190"/>
    </row>
    <row r="58" spans="1:15" ht="18.75" customHeight="1">
      <c r="A58" s="661"/>
      <c r="B58" s="666"/>
      <c r="C58" s="663"/>
      <c r="D58" s="663"/>
      <c r="E58" s="190"/>
      <c r="F58" s="190"/>
      <c r="G58" s="190"/>
      <c r="H58" s="190"/>
      <c r="I58" s="190"/>
      <c r="J58" s="190"/>
      <c r="K58" s="190"/>
      <c r="L58" s="190"/>
      <c r="M58" s="190"/>
      <c r="N58" s="190"/>
      <c r="O58" s="190"/>
    </row>
    <row r="59" spans="1:15" ht="18.75" customHeight="1">
      <c r="A59" s="661"/>
      <c r="B59" s="666"/>
      <c r="C59" s="663"/>
      <c r="D59" s="663"/>
      <c r="E59" s="190"/>
      <c r="F59" s="190"/>
      <c r="G59" s="190"/>
      <c r="H59" s="190"/>
      <c r="I59" s="190"/>
      <c r="J59" s="190"/>
      <c r="K59" s="190"/>
      <c r="L59" s="190"/>
      <c r="M59" s="190"/>
      <c r="N59" s="190"/>
      <c r="O59" s="190"/>
    </row>
    <row r="60" spans="1:15" ht="18.75" customHeight="1">
      <c r="A60" s="661"/>
      <c r="B60" s="666"/>
      <c r="C60" s="663"/>
      <c r="D60" s="663"/>
      <c r="E60" s="190"/>
      <c r="F60" s="190"/>
      <c r="G60" s="190"/>
      <c r="H60" s="190"/>
      <c r="I60" s="190"/>
      <c r="J60" s="190"/>
      <c r="K60" s="190"/>
      <c r="L60" s="190"/>
      <c r="M60" s="190"/>
      <c r="N60" s="190"/>
      <c r="O60" s="190"/>
    </row>
    <row r="61" spans="1:15" ht="15.75" customHeight="1">
      <c r="A61" s="661"/>
      <c r="B61" s="666"/>
      <c r="C61" s="663"/>
      <c r="D61" s="663"/>
      <c r="E61" s="190"/>
      <c r="F61" s="190"/>
      <c r="G61" s="190"/>
      <c r="H61" s="190"/>
      <c r="I61" s="190"/>
      <c r="J61" s="190"/>
      <c r="K61" s="190"/>
      <c r="L61" s="190"/>
      <c r="M61" s="190"/>
      <c r="N61" s="190"/>
      <c r="O61" s="190"/>
    </row>
    <row r="62" spans="1:15" ht="18.75" customHeight="1">
      <c r="A62" s="1031"/>
      <c r="B62" s="994"/>
      <c r="C62" s="994"/>
      <c r="D62" s="995"/>
      <c r="E62" s="190"/>
      <c r="F62" s="190"/>
      <c r="G62" s="190"/>
      <c r="H62" s="190"/>
      <c r="I62" s="190"/>
      <c r="J62" s="190"/>
      <c r="K62" s="190"/>
      <c r="L62" s="190"/>
      <c r="M62" s="190"/>
      <c r="N62" s="190"/>
      <c r="O62" s="190"/>
    </row>
    <row r="63" spans="1:15" ht="18.75" customHeight="1">
      <c r="A63" s="657"/>
      <c r="B63" s="658"/>
      <c r="C63" s="659"/>
      <c r="D63" s="659"/>
      <c r="E63" s="190"/>
      <c r="F63" s="190"/>
      <c r="G63" s="190"/>
      <c r="H63" s="190"/>
      <c r="I63" s="190"/>
      <c r="J63" s="190"/>
      <c r="K63" s="190"/>
      <c r="L63" s="190"/>
      <c r="M63" s="190"/>
      <c r="N63" s="190"/>
      <c r="O63" s="190"/>
    </row>
    <row r="64" spans="1:15" ht="15.75" customHeight="1">
      <c r="A64" s="657"/>
      <c r="B64" s="658"/>
      <c r="C64" s="659"/>
      <c r="D64" s="659"/>
      <c r="E64" s="190"/>
      <c r="F64" s="190"/>
      <c r="G64" s="190"/>
      <c r="H64" s="190"/>
      <c r="I64" s="190"/>
      <c r="J64" s="190"/>
      <c r="K64" s="190"/>
      <c r="L64" s="190"/>
      <c r="M64" s="190"/>
      <c r="N64" s="190"/>
      <c r="O64" s="190"/>
    </row>
    <row r="65" spans="1:15" ht="18.75" customHeight="1">
      <c r="A65" s="657"/>
      <c r="B65" s="658"/>
      <c r="C65" s="659"/>
      <c r="D65" s="659"/>
      <c r="E65" s="190"/>
      <c r="F65" s="190"/>
      <c r="G65" s="190"/>
      <c r="H65" s="190"/>
      <c r="I65" s="190"/>
      <c r="J65" s="190"/>
      <c r="K65" s="190"/>
      <c r="L65" s="190"/>
      <c r="M65" s="190"/>
      <c r="N65" s="190"/>
      <c r="O65" s="190"/>
    </row>
    <row r="66" spans="1:15" ht="15.75" customHeight="1">
      <c r="A66" s="657"/>
      <c r="B66" s="658"/>
      <c r="C66" s="659"/>
      <c r="D66" s="659"/>
      <c r="E66" s="190"/>
      <c r="F66" s="190"/>
      <c r="G66" s="190"/>
      <c r="H66" s="190"/>
      <c r="I66" s="190"/>
      <c r="J66" s="190"/>
      <c r="K66" s="190"/>
      <c r="L66" s="190"/>
      <c r="M66" s="190"/>
      <c r="N66" s="190"/>
      <c r="O66" s="190"/>
    </row>
    <row r="67" spans="1:15" ht="18.75" customHeight="1">
      <c r="A67" s="1031"/>
      <c r="B67" s="994"/>
      <c r="C67" s="994"/>
      <c r="D67" s="995"/>
      <c r="E67" s="190"/>
      <c r="F67" s="190"/>
      <c r="G67" s="190"/>
      <c r="H67" s="190"/>
      <c r="I67" s="190"/>
      <c r="J67" s="190"/>
      <c r="K67" s="190"/>
      <c r="L67" s="190"/>
      <c r="M67" s="190"/>
      <c r="N67" s="190"/>
      <c r="O67" s="190"/>
    </row>
    <row r="68" spans="1:15" ht="18.75" customHeight="1">
      <c r="A68" s="657"/>
      <c r="B68" s="658"/>
      <c r="C68" s="659"/>
      <c r="D68" s="659"/>
      <c r="E68" s="190"/>
      <c r="F68" s="190"/>
      <c r="G68" s="190"/>
      <c r="H68" s="190"/>
      <c r="I68" s="190"/>
      <c r="J68" s="190"/>
      <c r="K68" s="190"/>
      <c r="L68" s="190"/>
      <c r="M68" s="190"/>
      <c r="N68" s="190"/>
      <c r="O68" s="190"/>
    </row>
    <row r="69" spans="1:15" ht="15.75" customHeight="1">
      <c r="A69" s="657"/>
      <c r="B69" s="658"/>
      <c r="C69" s="659"/>
      <c r="D69" s="659"/>
      <c r="E69" s="190"/>
      <c r="F69" s="190"/>
      <c r="G69" s="190"/>
      <c r="H69" s="190"/>
      <c r="I69" s="190"/>
      <c r="J69" s="190"/>
      <c r="K69" s="190"/>
      <c r="L69" s="190"/>
      <c r="M69" s="190"/>
      <c r="N69" s="190"/>
      <c r="O69" s="190"/>
    </row>
    <row r="70" spans="1:15" ht="18.75" customHeight="1">
      <c r="A70" s="661"/>
      <c r="B70" s="666"/>
      <c r="C70" s="663"/>
      <c r="D70" s="663"/>
      <c r="E70" s="190"/>
      <c r="F70" s="190"/>
      <c r="G70" s="190"/>
      <c r="H70" s="190"/>
      <c r="I70" s="190"/>
      <c r="J70" s="190"/>
      <c r="K70" s="190"/>
      <c r="L70" s="190"/>
      <c r="M70" s="190"/>
      <c r="N70" s="190"/>
      <c r="O70" s="190"/>
    </row>
    <row r="71" spans="1:15" ht="18.75" customHeight="1">
      <c r="A71" s="1031"/>
      <c r="B71" s="994"/>
      <c r="C71" s="994"/>
      <c r="D71" s="995"/>
      <c r="E71" s="190"/>
      <c r="F71" s="190"/>
      <c r="G71" s="190"/>
      <c r="H71" s="190"/>
      <c r="I71" s="190"/>
      <c r="J71" s="190"/>
      <c r="K71" s="190"/>
      <c r="L71" s="190"/>
      <c r="M71" s="190"/>
      <c r="N71" s="190"/>
      <c r="O71" s="190"/>
    </row>
    <row r="72" spans="1:15" ht="18.75" customHeight="1">
      <c r="A72" s="657"/>
      <c r="B72" s="665"/>
      <c r="C72" s="659"/>
      <c r="D72" s="659"/>
      <c r="E72" s="190"/>
      <c r="F72" s="190"/>
      <c r="G72" s="190"/>
      <c r="H72" s="190"/>
      <c r="I72" s="190"/>
      <c r="J72" s="190"/>
      <c r="K72" s="190"/>
      <c r="L72" s="190"/>
      <c r="M72" s="190"/>
      <c r="N72" s="190"/>
      <c r="O72" s="190"/>
    </row>
    <row r="73" spans="1:15" ht="18.75" customHeight="1">
      <c r="A73" s="1031"/>
      <c r="B73" s="994"/>
      <c r="C73" s="994"/>
      <c r="D73" s="995"/>
      <c r="E73" s="190"/>
      <c r="F73" s="190"/>
      <c r="G73" s="190"/>
      <c r="H73" s="190"/>
      <c r="I73" s="190"/>
      <c r="J73" s="190"/>
      <c r="K73" s="190"/>
      <c r="L73" s="190"/>
      <c r="M73" s="190"/>
      <c r="N73" s="190"/>
      <c r="O73" s="190"/>
    </row>
    <row r="74" spans="1:15" ht="18.75" customHeight="1">
      <c r="A74" s="657"/>
      <c r="B74" s="658"/>
      <c r="C74" s="659"/>
      <c r="D74" s="659"/>
      <c r="E74" s="190"/>
      <c r="F74" s="190"/>
      <c r="G74" s="190"/>
      <c r="H74" s="190"/>
      <c r="I74" s="190"/>
      <c r="J74" s="190"/>
      <c r="K74" s="190"/>
      <c r="L74" s="190"/>
      <c r="M74" s="190"/>
      <c r="N74" s="190"/>
      <c r="O74" s="190"/>
    </row>
    <row r="75" spans="1:15" ht="18.75" customHeight="1">
      <c r="A75" s="657"/>
      <c r="B75" s="658"/>
      <c r="C75" s="659"/>
      <c r="D75" s="659"/>
      <c r="E75" s="190"/>
      <c r="F75" s="190"/>
      <c r="G75" s="190"/>
      <c r="H75" s="190"/>
      <c r="I75" s="190"/>
      <c r="J75" s="190"/>
      <c r="K75" s="190"/>
      <c r="L75" s="190"/>
      <c r="M75" s="190"/>
      <c r="N75" s="190"/>
      <c r="O75" s="190"/>
    </row>
    <row r="76" spans="1:15" ht="18.75" customHeight="1">
      <c r="A76" s="657"/>
      <c r="B76" s="658"/>
      <c r="C76" s="659"/>
      <c r="D76" s="659"/>
      <c r="E76" s="190"/>
      <c r="F76" s="190"/>
      <c r="G76" s="190"/>
      <c r="H76" s="190"/>
      <c r="I76" s="190"/>
      <c r="J76" s="190"/>
      <c r="K76" s="190"/>
      <c r="L76" s="190"/>
      <c r="M76" s="190"/>
      <c r="N76" s="190"/>
      <c r="O76" s="190"/>
    </row>
    <row r="77" spans="1:15" ht="18.75" customHeight="1">
      <c r="A77" s="657"/>
      <c r="B77" s="658"/>
      <c r="C77" s="659"/>
      <c r="D77" s="659"/>
      <c r="E77" s="190"/>
      <c r="F77" s="190"/>
      <c r="G77" s="190"/>
      <c r="H77" s="190"/>
      <c r="I77" s="190"/>
      <c r="J77" s="190"/>
      <c r="K77" s="190"/>
      <c r="L77" s="190"/>
      <c r="M77" s="190"/>
      <c r="N77" s="190"/>
      <c r="O77" s="190"/>
    </row>
    <row r="78" spans="1:15" ht="18.75" customHeight="1">
      <c r="A78" s="657"/>
      <c r="B78" s="658"/>
      <c r="C78" s="659"/>
      <c r="D78" s="659"/>
      <c r="E78" s="190"/>
      <c r="F78" s="190"/>
      <c r="G78" s="190"/>
      <c r="H78" s="190"/>
      <c r="I78" s="190"/>
      <c r="J78" s="190"/>
      <c r="K78" s="190"/>
      <c r="L78" s="190"/>
      <c r="M78" s="190"/>
      <c r="N78" s="190"/>
      <c r="O78" s="190"/>
    </row>
    <row r="79" spans="1:15" ht="15.75" customHeight="1">
      <c r="A79" s="657"/>
      <c r="B79" s="658"/>
      <c r="C79" s="659"/>
      <c r="D79" s="659"/>
      <c r="E79" s="190"/>
      <c r="F79" s="190"/>
      <c r="G79" s="190"/>
      <c r="H79" s="190"/>
      <c r="I79" s="190"/>
      <c r="J79" s="190"/>
      <c r="K79" s="190"/>
      <c r="L79" s="190"/>
      <c r="M79" s="190"/>
      <c r="N79" s="190"/>
      <c r="O79" s="190"/>
    </row>
    <row r="80" spans="1:15" ht="18.75" customHeight="1">
      <c r="A80" s="661"/>
      <c r="B80" s="666"/>
      <c r="C80" s="663"/>
      <c r="D80" s="663"/>
      <c r="E80" s="190"/>
      <c r="F80" s="190"/>
      <c r="G80" s="190"/>
      <c r="H80" s="190"/>
      <c r="I80" s="190"/>
      <c r="J80" s="190"/>
      <c r="K80" s="190"/>
      <c r="L80" s="190"/>
      <c r="M80" s="190"/>
      <c r="N80" s="190"/>
      <c r="O80" s="190"/>
    </row>
    <row r="81" spans="1:15" ht="18.75" customHeight="1">
      <c r="A81" s="1031"/>
      <c r="B81" s="994"/>
      <c r="C81" s="994"/>
      <c r="D81" s="995"/>
      <c r="E81" s="190"/>
      <c r="F81" s="190"/>
      <c r="G81" s="190"/>
      <c r="H81" s="190"/>
      <c r="I81" s="190"/>
      <c r="J81" s="190"/>
      <c r="K81" s="190"/>
      <c r="L81" s="190"/>
      <c r="M81" s="190"/>
      <c r="N81" s="190"/>
      <c r="O81" s="190"/>
    </row>
    <row r="82" spans="1:15" ht="18.75" customHeight="1">
      <c r="A82" s="657"/>
      <c r="B82" s="665"/>
      <c r="C82" s="659"/>
      <c r="D82" s="659"/>
      <c r="E82" s="190"/>
      <c r="F82" s="190"/>
      <c r="G82" s="190"/>
      <c r="H82" s="190"/>
      <c r="I82" s="190"/>
      <c r="J82" s="190"/>
      <c r="K82" s="190"/>
      <c r="L82" s="190"/>
      <c r="M82" s="190"/>
      <c r="N82" s="190"/>
      <c r="O82" s="190"/>
    </row>
    <row r="83" spans="1:15" ht="18.75" customHeight="1">
      <c r="A83" s="657"/>
      <c r="B83" s="665"/>
      <c r="C83" s="659"/>
      <c r="D83" s="659"/>
      <c r="E83" s="190"/>
      <c r="F83" s="190"/>
      <c r="G83" s="190"/>
      <c r="H83" s="190"/>
      <c r="I83" s="190"/>
      <c r="J83" s="190"/>
      <c r="K83" s="190"/>
      <c r="L83" s="190"/>
      <c r="M83" s="190"/>
      <c r="N83" s="190"/>
      <c r="O83" s="190"/>
    </row>
    <row r="84" spans="1:15" ht="15.75" customHeight="1">
      <c r="A84" s="657"/>
      <c r="B84" s="658"/>
      <c r="C84" s="659"/>
      <c r="D84" s="659"/>
      <c r="E84" s="190"/>
      <c r="F84" s="190"/>
      <c r="G84" s="190"/>
      <c r="H84" s="190"/>
      <c r="I84" s="190"/>
      <c r="J84" s="190"/>
      <c r="K84" s="190"/>
      <c r="L84" s="190"/>
      <c r="M84" s="190"/>
      <c r="N84" s="190"/>
      <c r="O84" s="190"/>
    </row>
    <row r="85" spans="1:15" ht="18.75" customHeight="1">
      <c r="A85" s="657"/>
      <c r="B85" s="658"/>
      <c r="C85" s="659"/>
      <c r="D85" s="659"/>
      <c r="E85" s="190"/>
      <c r="F85" s="190"/>
      <c r="G85" s="190"/>
      <c r="H85" s="190"/>
      <c r="I85" s="190"/>
      <c r="J85" s="190"/>
      <c r="K85" s="190"/>
      <c r="L85" s="190"/>
      <c r="M85" s="190"/>
      <c r="N85" s="190"/>
      <c r="O85" s="190"/>
    </row>
    <row r="86" spans="1:15" ht="18.75" customHeight="1">
      <c r="A86" s="1032"/>
      <c r="B86" s="994"/>
      <c r="C86" s="994"/>
      <c r="D86" s="995"/>
      <c r="E86" s="190"/>
      <c r="F86" s="190"/>
      <c r="G86" s="190"/>
      <c r="H86" s="190"/>
      <c r="I86" s="190"/>
      <c r="J86" s="190"/>
      <c r="K86" s="190"/>
      <c r="L86" s="190"/>
      <c r="M86" s="190"/>
      <c r="N86" s="190"/>
      <c r="O86" s="190"/>
    </row>
    <row r="87" spans="1:15" ht="15.75" customHeight="1">
      <c r="A87" s="661"/>
      <c r="B87" s="666"/>
      <c r="C87" s="663"/>
      <c r="D87" s="663"/>
      <c r="E87" s="190"/>
      <c r="F87" s="190"/>
      <c r="G87" s="190"/>
      <c r="H87" s="190"/>
      <c r="I87" s="190"/>
      <c r="J87" s="190"/>
      <c r="K87" s="190"/>
      <c r="L87" s="190"/>
      <c r="M87" s="190"/>
      <c r="N87" s="190"/>
      <c r="O87" s="190"/>
    </row>
    <row r="88" spans="1:15" ht="18.75" customHeight="1">
      <c r="A88" s="1031"/>
      <c r="B88" s="994"/>
      <c r="C88" s="994"/>
      <c r="D88" s="995"/>
      <c r="E88" s="190"/>
      <c r="F88" s="190"/>
      <c r="G88" s="190"/>
      <c r="H88" s="190"/>
      <c r="I88" s="190"/>
      <c r="J88" s="190"/>
      <c r="K88" s="190"/>
      <c r="L88" s="190"/>
      <c r="M88" s="190"/>
      <c r="N88" s="190"/>
      <c r="O88" s="190"/>
    </row>
    <row r="89" spans="1:15" ht="18.75" customHeight="1">
      <c r="A89" s="657"/>
      <c r="B89" s="658"/>
      <c r="C89" s="659"/>
      <c r="D89" s="659"/>
      <c r="E89" s="190"/>
      <c r="F89" s="190"/>
      <c r="G89" s="190"/>
      <c r="H89" s="190"/>
      <c r="I89" s="190"/>
      <c r="J89" s="190"/>
      <c r="K89" s="190"/>
      <c r="L89" s="190"/>
      <c r="M89" s="190"/>
      <c r="N89" s="190"/>
      <c r="O89" s="190"/>
    </row>
    <row r="90" spans="1:15" ht="18.75" customHeight="1">
      <c r="A90" s="1032"/>
      <c r="B90" s="994"/>
      <c r="C90" s="994"/>
      <c r="D90" s="995"/>
      <c r="E90" s="190"/>
      <c r="F90" s="190"/>
      <c r="G90" s="190"/>
      <c r="H90" s="190"/>
      <c r="I90" s="190"/>
      <c r="J90" s="190"/>
      <c r="K90" s="190"/>
      <c r="L90" s="190"/>
      <c r="M90" s="190"/>
      <c r="N90" s="190"/>
      <c r="O90" s="190"/>
    </row>
    <row r="91" spans="1:15" ht="15.75" customHeight="1">
      <c r="A91" s="661"/>
      <c r="B91" s="666"/>
      <c r="C91" s="663"/>
      <c r="D91" s="663"/>
      <c r="E91" s="190"/>
      <c r="F91" s="190"/>
      <c r="G91" s="190"/>
      <c r="H91" s="190"/>
      <c r="I91" s="190"/>
      <c r="J91" s="190"/>
      <c r="K91" s="190"/>
      <c r="L91" s="190"/>
      <c r="M91" s="190"/>
      <c r="N91" s="190"/>
      <c r="O91" s="190"/>
    </row>
    <row r="92" spans="1:15" ht="15.75" customHeight="1">
      <c r="A92" s="661"/>
      <c r="B92" s="666"/>
      <c r="C92" s="663"/>
      <c r="D92" s="663"/>
      <c r="E92" s="190"/>
      <c r="F92" s="190"/>
      <c r="G92" s="190"/>
      <c r="H92" s="190"/>
      <c r="I92" s="190"/>
      <c r="J92" s="190"/>
      <c r="K92" s="190"/>
      <c r="L92" s="190"/>
      <c r="M92" s="190"/>
      <c r="N92" s="190"/>
      <c r="O92" s="190"/>
    </row>
    <row r="93" spans="1:15" ht="18.75" customHeight="1">
      <c r="A93" s="1032"/>
      <c r="B93" s="994"/>
      <c r="C93" s="994"/>
      <c r="D93" s="995"/>
      <c r="E93" s="190"/>
      <c r="F93" s="190"/>
      <c r="G93" s="190"/>
      <c r="H93" s="190"/>
      <c r="I93" s="190"/>
      <c r="J93" s="190"/>
      <c r="K93" s="190"/>
      <c r="L93" s="190"/>
      <c r="M93" s="190"/>
      <c r="N93" s="190"/>
      <c r="O93" s="190"/>
    </row>
    <row r="94" spans="1:15" ht="18.75" customHeight="1">
      <c r="A94" s="661"/>
      <c r="B94" s="666"/>
      <c r="C94" s="663"/>
      <c r="D94" s="663"/>
      <c r="E94" s="190"/>
      <c r="F94" s="190"/>
      <c r="G94" s="190"/>
      <c r="H94" s="190"/>
      <c r="I94" s="190"/>
      <c r="J94" s="190"/>
      <c r="K94" s="190"/>
      <c r="L94" s="190"/>
      <c r="M94" s="190"/>
      <c r="N94" s="190"/>
      <c r="O94" s="190"/>
    </row>
    <row r="95" spans="1:15" ht="15.75" customHeight="1">
      <c r="A95" s="661"/>
      <c r="B95" s="666"/>
      <c r="C95" s="663"/>
      <c r="D95" s="663"/>
      <c r="E95" s="190"/>
      <c r="F95" s="190"/>
      <c r="G95" s="190"/>
      <c r="H95" s="190"/>
      <c r="I95" s="190"/>
      <c r="J95" s="190"/>
      <c r="K95" s="190"/>
      <c r="L95" s="190"/>
      <c r="M95" s="190"/>
      <c r="N95" s="190"/>
      <c r="O95" s="190"/>
    </row>
    <row r="96" spans="1:15" ht="18.75" customHeight="1">
      <c r="A96" s="1032"/>
      <c r="B96" s="994"/>
      <c r="C96" s="994"/>
      <c r="D96" s="995"/>
      <c r="E96" s="190"/>
      <c r="F96" s="190"/>
      <c r="G96" s="190"/>
      <c r="H96" s="190"/>
      <c r="I96" s="190"/>
      <c r="J96" s="190"/>
      <c r="K96" s="190"/>
      <c r="L96" s="190"/>
      <c r="M96" s="190"/>
      <c r="N96" s="190"/>
      <c r="O96" s="190"/>
    </row>
    <row r="97" spans="1:15" ht="15.75" customHeight="1">
      <c r="A97" s="661"/>
      <c r="B97" s="666"/>
      <c r="C97" s="663"/>
      <c r="D97" s="663"/>
      <c r="E97" s="190"/>
      <c r="F97" s="190"/>
      <c r="G97" s="190"/>
      <c r="H97" s="190"/>
      <c r="I97" s="190"/>
      <c r="J97" s="190"/>
      <c r="K97" s="190"/>
      <c r="L97" s="190"/>
      <c r="M97" s="190"/>
      <c r="N97" s="190"/>
      <c r="O97" s="190"/>
    </row>
    <row r="98" spans="1:15" ht="18.75" customHeight="1">
      <c r="A98" s="1031"/>
      <c r="B98" s="994"/>
      <c r="C98" s="994"/>
      <c r="D98" s="995"/>
      <c r="E98" s="190"/>
      <c r="F98" s="190"/>
      <c r="G98" s="190"/>
      <c r="H98" s="190"/>
      <c r="I98" s="190"/>
      <c r="J98" s="190"/>
      <c r="K98" s="190"/>
      <c r="L98" s="190"/>
      <c r="M98" s="190"/>
      <c r="N98" s="190"/>
      <c r="O98" s="190"/>
    </row>
    <row r="99" spans="1:15" ht="18.75" customHeight="1">
      <c r="A99" s="657"/>
      <c r="B99" s="660"/>
      <c r="C99" s="659"/>
      <c r="D99" s="659"/>
      <c r="E99" s="190"/>
      <c r="F99" s="190"/>
      <c r="G99" s="190"/>
      <c r="H99" s="190"/>
      <c r="I99" s="190"/>
      <c r="J99" s="190"/>
      <c r="K99" s="190"/>
      <c r="L99" s="190"/>
      <c r="M99" s="190"/>
      <c r="N99" s="190"/>
      <c r="O99" s="190"/>
    </row>
    <row r="100" spans="1:15" ht="15.75" customHeight="1">
      <c r="A100" s="657"/>
      <c r="B100" s="658"/>
      <c r="C100" s="659"/>
      <c r="D100" s="659"/>
      <c r="E100" s="190"/>
      <c r="F100" s="190"/>
      <c r="G100" s="190"/>
      <c r="H100" s="190"/>
      <c r="I100" s="190"/>
      <c r="J100" s="190"/>
      <c r="K100" s="190"/>
      <c r="L100" s="190"/>
      <c r="M100" s="190"/>
      <c r="N100" s="190"/>
      <c r="O100" s="190"/>
    </row>
    <row r="101" spans="1:15" ht="18.75" customHeight="1">
      <c r="A101" s="661"/>
      <c r="B101" s="666"/>
      <c r="C101" s="663"/>
      <c r="D101" s="663"/>
      <c r="E101" s="190"/>
      <c r="F101" s="190"/>
      <c r="G101" s="190"/>
      <c r="H101" s="190"/>
      <c r="I101" s="190"/>
      <c r="J101" s="190"/>
      <c r="K101" s="190"/>
      <c r="L101" s="190"/>
      <c r="M101" s="190"/>
      <c r="N101" s="190"/>
      <c r="O101" s="190"/>
    </row>
    <row r="102" spans="1:15" ht="18.75" customHeight="1">
      <c r="A102" s="1031"/>
      <c r="B102" s="994"/>
      <c r="C102" s="994"/>
      <c r="D102" s="995"/>
      <c r="E102" s="190"/>
      <c r="F102" s="190"/>
      <c r="G102" s="190"/>
      <c r="H102" s="190"/>
      <c r="I102" s="190"/>
      <c r="J102" s="190"/>
      <c r="K102" s="190"/>
      <c r="L102" s="190"/>
      <c r="M102" s="190"/>
      <c r="N102" s="190"/>
      <c r="O102" s="190"/>
    </row>
    <row r="103" spans="1:15" ht="15.75" customHeight="1">
      <c r="A103" s="657"/>
      <c r="B103" s="658"/>
      <c r="C103" s="659"/>
      <c r="D103" s="659"/>
      <c r="E103" s="190"/>
      <c r="F103" s="190"/>
      <c r="G103" s="190"/>
      <c r="H103" s="190"/>
      <c r="I103" s="190"/>
      <c r="J103" s="190"/>
      <c r="K103" s="190"/>
      <c r="L103" s="190"/>
      <c r="M103" s="190"/>
      <c r="N103" s="190"/>
      <c r="O103" s="190"/>
    </row>
    <row r="104" spans="1:15" ht="18.75" customHeight="1">
      <c r="A104" s="661"/>
      <c r="B104" s="666"/>
      <c r="C104" s="663"/>
      <c r="D104" s="663"/>
      <c r="E104" s="190"/>
      <c r="F104" s="190"/>
      <c r="G104" s="190"/>
      <c r="H104" s="190"/>
      <c r="I104" s="190"/>
      <c r="J104" s="190"/>
      <c r="K104" s="190"/>
      <c r="L104" s="190"/>
      <c r="M104" s="190"/>
      <c r="N104" s="190"/>
      <c r="O104" s="190"/>
    </row>
    <row r="105" spans="1:15" ht="18.75" customHeight="1">
      <c r="A105" s="661"/>
      <c r="B105" s="666"/>
      <c r="C105" s="663"/>
      <c r="D105" s="663"/>
      <c r="E105" s="190"/>
      <c r="F105" s="190"/>
      <c r="G105" s="190"/>
      <c r="H105" s="190"/>
      <c r="I105" s="190"/>
      <c r="J105" s="190"/>
      <c r="K105" s="190"/>
      <c r="L105" s="190"/>
      <c r="M105" s="190"/>
      <c r="N105" s="190"/>
      <c r="O105" s="190"/>
    </row>
    <row r="106" spans="1:15" ht="18.75" customHeight="1">
      <c r="A106" s="1033"/>
      <c r="B106" s="994"/>
      <c r="C106" s="994"/>
      <c r="D106" s="995"/>
      <c r="E106" s="190"/>
      <c r="F106" s="190"/>
      <c r="G106" s="190"/>
      <c r="H106" s="190"/>
      <c r="I106" s="190"/>
      <c r="J106" s="190"/>
      <c r="K106" s="190"/>
      <c r="L106" s="190"/>
      <c r="M106" s="190"/>
      <c r="N106" s="190"/>
      <c r="O106" s="190"/>
    </row>
    <row r="107" spans="1:15" ht="15.75" customHeight="1">
      <c r="A107" s="657"/>
      <c r="B107" s="658"/>
      <c r="C107" s="659"/>
      <c r="D107" s="659"/>
      <c r="E107" s="190"/>
      <c r="F107" s="190"/>
      <c r="G107" s="190"/>
      <c r="H107" s="190"/>
      <c r="I107" s="190"/>
      <c r="J107" s="190"/>
      <c r="K107" s="190"/>
      <c r="L107" s="190"/>
      <c r="M107" s="190"/>
      <c r="N107" s="190"/>
      <c r="O107" s="190"/>
    </row>
    <row r="108" spans="1:15" ht="15.75" customHeight="1">
      <c r="A108" s="657"/>
      <c r="B108" s="658"/>
      <c r="C108" s="659"/>
      <c r="D108" s="659"/>
      <c r="E108" s="190"/>
      <c r="F108" s="190"/>
      <c r="G108" s="190"/>
      <c r="H108" s="190"/>
      <c r="I108" s="190"/>
      <c r="J108" s="190"/>
      <c r="K108" s="190"/>
      <c r="L108" s="190"/>
      <c r="M108" s="190"/>
      <c r="N108" s="190"/>
      <c r="O108" s="190"/>
    </row>
    <row r="109" spans="1:15" ht="15.75" customHeight="1">
      <c r="A109" s="657"/>
      <c r="B109" s="658"/>
      <c r="C109" s="659"/>
      <c r="D109" s="659"/>
      <c r="E109" s="190"/>
      <c r="F109" s="190"/>
      <c r="G109" s="190"/>
      <c r="H109" s="190"/>
      <c r="I109" s="190"/>
      <c r="J109" s="190"/>
      <c r="K109" s="190"/>
      <c r="L109" s="190"/>
      <c r="M109" s="190"/>
      <c r="N109" s="190"/>
      <c r="O109" s="190"/>
    </row>
    <row r="110" spans="1:15" ht="15.75" customHeight="1">
      <c r="A110" s="657"/>
      <c r="B110" s="658"/>
      <c r="C110" s="659"/>
      <c r="D110" s="659"/>
      <c r="E110" s="190"/>
      <c r="F110" s="190"/>
      <c r="G110" s="190"/>
      <c r="H110" s="190"/>
      <c r="I110" s="190"/>
      <c r="J110" s="190"/>
      <c r="K110" s="190"/>
      <c r="L110" s="190"/>
      <c r="M110" s="190"/>
      <c r="N110" s="190"/>
      <c r="O110" s="190"/>
    </row>
    <row r="111" spans="1:15" ht="15.75" customHeight="1">
      <c r="A111" s="1035"/>
      <c r="B111" s="994"/>
      <c r="C111" s="994"/>
      <c r="D111" s="995"/>
      <c r="E111" s="190"/>
      <c r="F111" s="190"/>
      <c r="G111" s="190"/>
      <c r="H111" s="190"/>
      <c r="I111" s="190"/>
      <c r="J111" s="190"/>
      <c r="K111" s="190"/>
      <c r="L111" s="190"/>
      <c r="M111" s="190"/>
      <c r="N111" s="190"/>
      <c r="O111" s="190"/>
    </row>
    <row r="112" spans="1:15" ht="15.75" customHeight="1">
      <c r="A112" s="1034"/>
      <c r="B112" s="994"/>
      <c r="C112" s="994"/>
      <c r="D112" s="995"/>
      <c r="E112" s="190"/>
      <c r="F112" s="190"/>
      <c r="G112" s="190"/>
      <c r="H112" s="190"/>
      <c r="I112" s="190"/>
      <c r="J112" s="190"/>
      <c r="K112" s="190"/>
      <c r="L112" s="190"/>
      <c r="M112" s="190"/>
      <c r="N112" s="190"/>
      <c r="O112" s="190"/>
    </row>
    <row r="113" spans="1:15" ht="15.75" customHeight="1">
      <c r="A113" s="1031"/>
      <c r="B113" s="994"/>
      <c r="C113" s="994"/>
      <c r="D113" s="995"/>
      <c r="E113" s="190"/>
      <c r="F113" s="190"/>
      <c r="G113" s="190"/>
      <c r="H113" s="190"/>
      <c r="I113" s="190"/>
      <c r="J113" s="190"/>
      <c r="K113" s="190"/>
      <c r="L113" s="190"/>
      <c r="M113" s="190"/>
      <c r="N113" s="190"/>
      <c r="O113" s="190"/>
    </row>
    <row r="114" spans="1:15" ht="15.75" customHeight="1">
      <c r="A114" s="657"/>
      <c r="B114" s="658"/>
      <c r="C114" s="659"/>
      <c r="D114" s="659"/>
      <c r="E114" s="190"/>
      <c r="F114" s="190"/>
      <c r="G114" s="190"/>
      <c r="H114" s="190"/>
      <c r="I114" s="190"/>
      <c r="J114" s="190"/>
      <c r="K114" s="190"/>
      <c r="L114" s="190"/>
      <c r="M114" s="190"/>
      <c r="N114" s="190"/>
      <c r="O114" s="190"/>
    </row>
    <row r="115" spans="1:15" ht="15.75" customHeight="1">
      <c r="A115" s="1031"/>
      <c r="B115" s="994"/>
      <c r="C115" s="994"/>
      <c r="D115" s="995"/>
      <c r="E115" s="190"/>
      <c r="F115" s="190"/>
      <c r="G115" s="190"/>
      <c r="H115" s="190"/>
      <c r="I115" s="190"/>
      <c r="J115" s="190"/>
      <c r="K115" s="190"/>
      <c r="L115" s="190"/>
      <c r="M115" s="190"/>
      <c r="N115" s="190"/>
      <c r="O115" s="190"/>
    </row>
    <row r="116" spans="1:15" ht="15.75" customHeight="1">
      <c r="A116" s="657"/>
      <c r="B116" s="658"/>
      <c r="C116" s="659"/>
      <c r="D116" s="659"/>
      <c r="E116" s="190"/>
      <c r="F116" s="190"/>
      <c r="G116" s="190"/>
      <c r="H116" s="190"/>
      <c r="I116" s="190"/>
      <c r="J116" s="190"/>
      <c r="K116" s="190"/>
      <c r="L116" s="190"/>
      <c r="M116" s="190"/>
      <c r="N116" s="190"/>
      <c r="O116" s="190"/>
    </row>
    <row r="117" spans="1:15" ht="15.75" customHeight="1">
      <c r="A117" s="657"/>
      <c r="B117" s="658"/>
      <c r="C117" s="659"/>
      <c r="D117" s="659"/>
      <c r="E117" s="190"/>
      <c r="F117" s="190"/>
      <c r="G117" s="190"/>
      <c r="H117" s="190"/>
      <c r="I117" s="190"/>
      <c r="J117" s="190"/>
      <c r="K117" s="190"/>
      <c r="L117" s="190"/>
      <c r="M117" s="190"/>
      <c r="N117" s="190"/>
      <c r="O117" s="190"/>
    </row>
    <row r="118" spans="1:15" ht="15.75" customHeight="1">
      <c r="A118" s="1031"/>
      <c r="B118" s="994"/>
      <c r="C118" s="994"/>
      <c r="D118" s="995"/>
      <c r="E118" s="190"/>
      <c r="F118" s="190"/>
      <c r="G118" s="190"/>
      <c r="H118" s="190"/>
      <c r="I118" s="190"/>
      <c r="J118" s="190"/>
      <c r="K118" s="190"/>
      <c r="L118" s="190"/>
      <c r="M118" s="190"/>
      <c r="N118" s="190"/>
      <c r="O118" s="190"/>
    </row>
    <row r="119" spans="1:15" ht="15.75" customHeight="1">
      <c r="A119" s="657"/>
      <c r="B119" s="658"/>
      <c r="C119" s="659"/>
      <c r="D119" s="659"/>
      <c r="E119" s="190"/>
      <c r="F119" s="190"/>
      <c r="G119" s="190"/>
      <c r="H119" s="190"/>
      <c r="I119" s="190"/>
      <c r="J119" s="190"/>
      <c r="K119" s="190"/>
      <c r="L119" s="190"/>
      <c r="M119" s="190"/>
      <c r="N119" s="190"/>
      <c r="O119" s="190"/>
    </row>
    <row r="120" spans="1:15" ht="15.75" customHeight="1">
      <c r="A120" s="1032"/>
      <c r="B120" s="994"/>
      <c r="C120" s="994"/>
      <c r="D120" s="995"/>
      <c r="E120" s="190"/>
      <c r="F120" s="190"/>
      <c r="G120" s="190"/>
      <c r="H120" s="190"/>
      <c r="I120" s="190"/>
      <c r="J120" s="190"/>
      <c r="K120" s="190"/>
      <c r="L120" s="190"/>
      <c r="M120" s="190"/>
      <c r="N120" s="190"/>
      <c r="O120" s="190"/>
    </row>
    <row r="121" spans="1:15" ht="15.75" customHeight="1">
      <c r="A121" s="661"/>
      <c r="B121" s="666"/>
      <c r="C121" s="663"/>
      <c r="D121" s="663"/>
      <c r="E121" s="190"/>
      <c r="F121" s="190"/>
      <c r="G121" s="190"/>
      <c r="H121" s="190"/>
      <c r="I121" s="190"/>
      <c r="J121" s="190"/>
      <c r="K121" s="190"/>
      <c r="L121" s="190"/>
      <c r="M121" s="190"/>
      <c r="N121" s="190"/>
      <c r="O121" s="190"/>
    </row>
    <row r="122" spans="1:15" ht="15.75" customHeight="1">
      <c r="A122" s="1032"/>
      <c r="B122" s="994"/>
      <c r="C122" s="994"/>
      <c r="D122" s="995"/>
      <c r="E122" s="190"/>
      <c r="F122" s="190"/>
      <c r="G122" s="190"/>
      <c r="H122" s="190"/>
      <c r="I122" s="190"/>
      <c r="J122" s="190"/>
      <c r="K122" s="190"/>
      <c r="L122" s="190"/>
      <c r="M122" s="190"/>
      <c r="N122" s="190"/>
      <c r="O122" s="190"/>
    </row>
    <row r="123" spans="1:15" ht="15.75" customHeight="1">
      <c r="A123" s="661"/>
      <c r="B123" s="666"/>
      <c r="C123" s="663"/>
      <c r="D123" s="663"/>
      <c r="E123" s="190"/>
      <c r="F123" s="190"/>
      <c r="G123" s="190"/>
      <c r="H123" s="190"/>
      <c r="I123" s="190"/>
      <c r="J123" s="190"/>
      <c r="K123" s="190"/>
      <c r="L123" s="190"/>
      <c r="M123" s="190"/>
      <c r="N123" s="190"/>
      <c r="O123" s="190"/>
    </row>
    <row r="124" spans="1:15" ht="15.75" customHeight="1">
      <c r="A124" s="1031"/>
      <c r="B124" s="994"/>
      <c r="C124" s="994"/>
      <c r="D124" s="995"/>
      <c r="E124" s="190"/>
      <c r="F124" s="190"/>
      <c r="G124" s="190"/>
      <c r="H124" s="190"/>
      <c r="I124" s="190"/>
      <c r="J124" s="190"/>
      <c r="K124" s="190"/>
      <c r="L124" s="190"/>
      <c r="M124" s="190"/>
      <c r="N124" s="190"/>
      <c r="O124" s="190"/>
    </row>
    <row r="125" spans="1:15" ht="15.75" customHeight="1">
      <c r="A125" s="657"/>
      <c r="B125" s="658"/>
      <c r="C125" s="659"/>
      <c r="D125" s="659"/>
      <c r="E125" s="190"/>
      <c r="F125" s="190"/>
      <c r="G125" s="190"/>
      <c r="H125" s="190"/>
      <c r="I125" s="190"/>
      <c r="J125" s="190"/>
      <c r="K125" s="190"/>
      <c r="L125" s="190"/>
      <c r="M125" s="190"/>
      <c r="N125" s="190"/>
      <c r="O125" s="190"/>
    </row>
    <row r="126" spans="1:15" ht="15.75" customHeight="1">
      <c r="A126" s="657"/>
      <c r="B126" s="658"/>
      <c r="C126" s="659"/>
      <c r="D126" s="659"/>
      <c r="E126" s="190"/>
      <c r="F126" s="190"/>
      <c r="G126" s="190"/>
      <c r="H126" s="190"/>
      <c r="I126" s="190"/>
      <c r="J126" s="190"/>
      <c r="K126" s="190"/>
      <c r="L126" s="190"/>
      <c r="M126" s="190"/>
      <c r="N126" s="190"/>
      <c r="O126" s="190"/>
    </row>
    <row r="127" spans="1:15" ht="15.75" customHeight="1">
      <c r="A127" s="1032"/>
      <c r="B127" s="994"/>
      <c r="C127" s="994"/>
      <c r="D127" s="995"/>
      <c r="E127" s="190"/>
      <c r="F127" s="190"/>
      <c r="G127" s="190"/>
      <c r="H127" s="190"/>
      <c r="I127" s="190"/>
      <c r="J127" s="190"/>
      <c r="K127" s="190"/>
      <c r="L127" s="190"/>
      <c r="M127" s="190"/>
      <c r="N127" s="190"/>
      <c r="O127" s="190"/>
    </row>
    <row r="128" spans="1:15" ht="15.75" customHeight="1">
      <c r="A128" s="661"/>
      <c r="B128" s="666"/>
      <c r="C128" s="663"/>
      <c r="D128" s="663"/>
      <c r="E128" s="190"/>
      <c r="F128" s="190"/>
      <c r="G128" s="190"/>
      <c r="H128" s="190"/>
      <c r="I128" s="190"/>
      <c r="J128" s="190"/>
      <c r="K128" s="190"/>
      <c r="L128" s="190"/>
      <c r="M128" s="190"/>
      <c r="N128" s="190"/>
      <c r="O128" s="190"/>
    </row>
    <row r="129" spans="1:15" ht="15.75" customHeight="1">
      <c r="A129" s="1032"/>
      <c r="B129" s="994"/>
      <c r="C129" s="994"/>
      <c r="D129" s="995"/>
      <c r="E129" s="190"/>
      <c r="F129" s="190"/>
      <c r="G129" s="190"/>
      <c r="H129" s="190"/>
      <c r="I129" s="190"/>
      <c r="J129" s="190"/>
      <c r="K129" s="190"/>
      <c r="L129" s="190"/>
      <c r="M129" s="190"/>
      <c r="N129" s="190"/>
      <c r="O129" s="190"/>
    </row>
    <row r="130" spans="1:15" ht="15.75" customHeight="1">
      <c r="A130" s="661"/>
      <c r="B130" s="666"/>
      <c r="C130" s="663"/>
      <c r="D130" s="663"/>
      <c r="E130" s="190"/>
      <c r="F130" s="190"/>
      <c r="G130" s="190"/>
      <c r="H130" s="190"/>
      <c r="I130" s="190"/>
      <c r="J130" s="190"/>
      <c r="K130" s="190"/>
      <c r="L130" s="190"/>
      <c r="M130" s="190"/>
      <c r="N130" s="190"/>
      <c r="O130" s="190"/>
    </row>
    <row r="131" spans="1:15" ht="15.75" customHeight="1">
      <c r="A131" s="661"/>
      <c r="B131" s="666"/>
      <c r="C131" s="663"/>
      <c r="D131" s="663"/>
      <c r="E131" s="190"/>
      <c r="F131" s="190"/>
      <c r="G131" s="190"/>
      <c r="H131" s="190"/>
      <c r="I131" s="190"/>
      <c r="J131" s="190"/>
      <c r="K131" s="190"/>
      <c r="L131" s="190"/>
      <c r="M131" s="190"/>
      <c r="N131" s="190"/>
      <c r="O131" s="190"/>
    </row>
    <row r="132" spans="1:15" ht="15.75" customHeight="1">
      <c r="A132" s="1032"/>
      <c r="B132" s="994"/>
      <c r="C132" s="994"/>
      <c r="D132" s="995"/>
      <c r="E132" s="190"/>
      <c r="F132" s="190"/>
      <c r="G132" s="190"/>
      <c r="H132" s="190"/>
      <c r="I132" s="190"/>
      <c r="J132" s="190"/>
      <c r="K132" s="190"/>
      <c r="L132" s="190"/>
      <c r="M132" s="190"/>
      <c r="N132" s="190"/>
      <c r="O132" s="190"/>
    </row>
    <row r="133" spans="1:15" ht="15.75" customHeight="1">
      <c r="A133" s="661"/>
      <c r="B133" s="666"/>
      <c r="C133" s="663"/>
      <c r="D133" s="663"/>
      <c r="E133" s="190"/>
      <c r="F133" s="190"/>
      <c r="G133" s="190"/>
      <c r="H133" s="190"/>
      <c r="I133" s="190"/>
      <c r="J133" s="190"/>
      <c r="K133" s="190"/>
      <c r="L133" s="190"/>
      <c r="M133" s="190"/>
      <c r="N133" s="190"/>
      <c r="O133" s="190"/>
    </row>
    <row r="134" spans="1:15" ht="15.75" customHeight="1">
      <c r="A134" s="1033"/>
      <c r="B134" s="994"/>
      <c r="C134" s="994"/>
      <c r="D134" s="995"/>
      <c r="E134" s="190"/>
      <c r="F134" s="190"/>
      <c r="G134" s="190"/>
      <c r="H134" s="190"/>
      <c r="I134" s="190"/>
      <c r="J134" s="190"/>
      <c r="K134" s="190"/>
      <c r="L134" s="190"/>
      <c r="M134" s="190"/>
      <c r="N134" s="190"/>
      <c r="O134" s="190"/>
    </row>
    <row r="135" spans="1:15" ht="15.75" customHeight="1">
      <c r="A135" s="657"/>
      <c r="B135" s="658"/>
      <c r="C135" s="659"/>
      <c r="D135" s="659"/>
      <c r="E135" s="190"/>
      <c r="F135" s="190"/>
      <c r="G135" s="190"/>
      <c r="H135" s="190"/>
      <c r="I135" s="190"/>
      <c r="J135" s="190"/>
      <c r="K135" s="190"/>
      <c r="L135" s="190"/>
      <c r="M135" s="190"/>
      <c r="N135" s="190"/>
      <c r="O135" s="190"/>
    </row>
    <row r="136" spans="1:15" ht="15.75" customHeight="1">
      <c r="A136" s="1032"/>
      <c r="B136" s="994"/>
      <c r="C136" s="994"/>
      <c r="D136" s="995"/>
      <c r="E136" s="190"/>
      <c r="F136" s="190"/>
      <c r="G136" s="190"/>
      <c r="H136" s="190"/>
      <c r="I136" s="190"/>
      <c r="J136" s="190"/>
      <c r="K136" s="190"/>
      <c r="L136" s="190"/>
      <c r="M136" s="190"/>
      <c r="N136" s="190"/>
      <c r="O136" s="190"/>
    </row>
    <row r="137" spans="1:15" ht="15.75" customHeight="1">
      <c r="A137" s="661"/>
      <c r="B137" s="666"/>
      <c r="C137" s="663"/>
      <c r="D137" s="663"/>
      <c r="E137" s="190"/>
      <c r="F137" s="190"/>
      <c r="G137" s="190"/>
      <c r="H137" s="190"/>
      <c r="I137" s="190"/>
      <c r="J137" s="190"/>
      <c r="K137" s="190"/>
      <c r="L137" s="190"/>
      <c r="M137" s="190"/>
      <c r="N137" s="190"/>
      <c r="O137" s="190"/>
    </row>
    <row r="138" spans="1:15" ht="15.75" customHeight="1">
      <c r="A138" s="661"/>
      <c r="B138" s="666"/>
      <c r="C138" s="663"/>
      <c r="D138" s="663"/>
      <c r="E138" s="190"/>
      <c r="F138" s="190"/>
      <c r="G138" s="190"/>
      <c r="H138" s="190"/>
      <c r="I138" s="190"/>
      <c r="J138" s="190"/>
      <c r="K138" s="190"/>
      <c r="L138" s="190"/>
      <c r="M138" s="190"/>
      <c r="N138" s="190"/>
      <c r="O138" s="190"/>
    </row>
    <row r="139" spans="1:15" ht="15.75" customHeight="1">
      <c r="A139" s="1032"/>
      <c r="B139" s="994"/>
      <c r="C139" s="994"/>
      <c r="D139" s="995"/>
      <c r="E139" s="190"/>
      <c r="F139" s="190"/>
      <c r="G139" s="190"/>
      <c r="H139" s="190"/>
      <c r="I139" s="190"/>
      <c r="J139" s="190"/>
      <c r="K139" s="190"/>
      <c r="L139" s="190"/>
      <c r="M139" s="190"/>
      <c r="N139" s="190"/>
      <c r="O139" s="190"/>
    </row>
    <row r="140" spans="1:15" ht="15.75" customHeight="1">
      <c r="A140" s="661"/>
      <c r="B140" s="666"/>
      <c r="C140" s="663"/>
      <c r="D140" s="663"/>
      <c r="E140" s="190"/>
      <c r="F140" s="190"/>
      <c r="G140" s="190"/>
      <c r="H140" s="190"/>
      <c r="I140" s="190"/>
      <c r="J140" s="190"/>
      <c r="K140" s="190"/>
      <c r="L140" s="190"/>
      <c r="M140" s="190"/>
      <c r="N140" s="190"/>
      <c r="O140" s="190"/>
    </row>
    <row r="141" spans="1:15" ht="15.75" customHeight="1">
      <c r="A141" s="661"/>
      <c r="B141" s="666"/>
      <c r="C141" s="663"/>
      <c r="D141" s="663"/>
      <c r="E141" s="190"/>
      <c r="F141" s="190"/>
      <c r="G141" s="190"/>
      <c r="H141" s="190"/>
      <c r="I141" s="190"/>
      <c r="J141" s="190"/>
      <c r="K141" s="190"/>
      <c r="L141" s="190"/>
      <c r="M141" s="190"/>
      <c r="N141" s="190"/>
      <c r="O141" s="190"/>
    </row>
    <row r="142" spans="1:15" ht="15.75" customHeight="1">
      <c r="A142" s="1032"/>
      <c r="B142" s="994"/>
      <c r="C142" s="994"/>
      <c r="D142" s="995"/>
      <c r="E142" s="190"/>
      <c r="F142" s="190"/>
      <c r="G142" s="190"/>
      <c r="H142" s="190"/>
      <c r="I142" s="190"/>
      <c r="J142" s="190"/>
      <c r="K142" s="190"/>
      <c r="L142" s="190"/>
      <c r="M142" s="190"/>
      <c r="N142" s="190"/>
      <c r="O142" s="190"/>
    </row>
    <row r="143" spans="1:15" ht="15.75" customHeight="1">
      <c r="A143" s="661"/>
      <c r="B143" s="666"/>
      <c r="C143" s="663"/>
      <c r="D143" s="663"/>
      <c r="E143" s="190"/>
      <c r="F143" s="190"/>
      <c r="G143" s="190"/>
      <c r="H143" s="190"/>
      <c r="I143" s="190"/>
      <c r="J143" s="190"/>
      <c r="K143" s="190"/>
      <c r="L143" s="190"/>
      <c r="M143" s="190"/>
      <c r="N143" s="190"/>
      <c r="O143" s="190"/>
    </row>
    <row r="144" spans="1:15" ht="15.75" customHeight="1">
      <c r="A144" s="661"/>
      <c r="B144" s="666"/>
      <c r="C144" s="663"/>
      <c r="D144" s="663"/>
      <c r="E144" s="190"/>
      <c r="F144" s="190"/>
      <c r="G144" s="190"/>
      <c r="H144" s="190"/>
      <c r="I144" s="190"/>
      <c r="J144" s="190"/>
      <c r="K144" s="190"/>
      <c r="L144" s="190"/>
      <c r="M144" s="190"/>
      <c r="N144" s="190"/>
      <c r="O144" s="190"/>
    </row>
    <row r="145" spans="1:15" ht="15.75" customHeight="1">
      <c r="A145" s="1032"/>
      <c r="B145" s="994"/>
      <c r="C145" s="994"/>
      <c r="D145" s="995"/>
      <c r="E145" s="190"/>
      <c r="F145" s="190"/>
      <c r="G145" s="190"/>
      <c r="H145" s="190"/>
      <c r="I145" s="190"/>
      <c r="J145" s="190"/>
      <c r="K145" s="190"/>
      <c r="L145" s="190"/>
      <c r="M145" s="190"/>
      <c r="N145" s="190"/>
      <c r="O145" s="190"/>
    </row>
    <row r="146" spans="1:15" ht="15.75" customHeight="1">
      <c r="A146" s="661"/>
      <c r="B146" s="666"/>
      <c r="C146" s="663"/>
      <c r="D146" s="663"/>
      <c r="E146" s="190"/>
      <c r="F146" s="190"/>
      <c r="G146" s="190"/>
      <c r="H146" s="190"/>
      <c r="I146" s="190"/>
      <c r="J146" s="190"/>
      <c r="K146" s="190"/>
      <c r="L146" s="190"/>
      <c r="M146" s="190"/>
      <c r="N146" s="190"/>
      <c r="O146" s="190"/>
    </row>
    <row r="147" spans="1:15" ht="15.75" customHeight="1">
      <c r="A147" s="661"/>
      <c r="B147" s="666"/>
      <c r="C147" s="663"/>
      <c r="D147" s="663"/>
      <c r="E147" s="190"/>
      <c r="F147" s="190"/>
      <c r="G147" s="190"/>
      <c r="H147" s="190"/>
      <c r="I147" s="190"/>
      <c r="J147" s="190"/>
      <c r="K147" s="190"/>
      <c r="L147" s="190"/>
      <c r="M147" s="190"/>
      <c r="N147" s="190"/>
      <c r="O147" s="190"/>
    </row>
    <row r="148" spans="1:15" ht="15.75" customHeight="1">
      <c r="A148" s="1032"/>
      <c r="B148" s="994"/>
      <c r="C148" s="994"/>
      <c r="D148" s="995"/>
      <c r="E148" s="190"/>
      <c r="F148" s="190"/>
      <c r="G148" s="190"/>
      <c r="H148" s="190"/>
      <c r="I148" s="190"/>
      <c r="J148" s="190"/>
      <c r="K148" s="190"/>
      <c r="L148" s="190"/>
      <c r="M148" s="190"/>
      <c r="N148" s="190"/>
      <c r="O148" s="190"/>
    </row>
    <row r="149" spans="1:15" ht="15.75" customHeight="1">
      <c r="A149" s="661"/>
      <c r="B149" s="666"/>
      <c r="C149" s="663"/>
      <c r="D149" s="663"/>
      <c r="E149" s="190"/>
      <c r="F149" s="190"/>
      <c r="G149" s="190"/>
      <c r="H149" s="190"/>
      <c r="I149" s="190"/>
      <c r="J149" s="190"/>
      <c r="K149" s="190"/>
      <c r="L149" s="190"/>
      <c r="M149" s="190"/>
      <c r="N149" s="190"/>
      <c r="O149" s="190"/>
    </row>
    <row r="150" spans="1:15" ht="15.75" customHeight="1">
      <c r="A150" s="1031"/>
      <c r="B150" s="994"/>
      <c r="C150" s="994"/>
      <c r="D150" s="995"/>
      <c r="E150" s="190"/>
      <c r="F150" s="190"/>
      <c r="G150" s="190"/>
      <c r="H150" s="190"/>
      <c r="I150" s="190"/>
      <c r="J150" s="190"/>
      <c r="K150" s="190"/>
      <c r="L150" s="190"/>
      <c r="M150" s="190"/>
      <c r="N150" s="190"/>
      <c r="O150" s="190"/>
    </row>
    <row r="151" spans="1:15" ht="15.75" customHeight="1">
      <c r="A151" s="657"/>
      <c r="B151" s="658"/>
      <c r="C151" s="659"/>
      <c r="D151" s="659"/>
      <c r="E151" s="190"/>
      <c r="F151" s="190"/>
      <c r="G151" s="190"/>
      <c r="H151" s="190"/>
      <c r="I151" s="190"/>
      <c r="J151" s="190"/>
      <c r="K151" s="190"/>
      <c r="L151" s="190"/>
      <c r="M151" s="190"/>
      <c r="N151" s="190"/>
      <c r="O151" s="190"/>
    </row>
    <row r="152" spans="1:15" ht="15.75" customHeight="1">
      <c r="A152" s="657"/>
      <c r="B152" s="658"/>
      <c r="C152" s="659"/>
      <c r="D152" s="659"/>
      <c r="E152" s="190"/>
      <c r="F152" s="190"/>
      <c r="G152" s="190"/>
      <c r="H152" s="190"/>
      <c r="I152" s="190"/>
      <c r="J152" s="190"/>
      <c r="K152" s="190"/>
      <c r="L152" s="190"/>
      <c r="M152" s="190"/>
      <c r="N152" s="190"/>
      <c r="O152" s="190"/>
    </row>
    <row r="153" spans="1:15" ht="15.75" customHeight="1">
      <c r="A153" s="1034"/>
      <c r="B153" s="994"/>
      <c r="C153" s="994"/>
      <c r="D153" s="995"/>
      <c r="E153" s="190"/>
      <c r="F153" s="190"/>
      <c r="G153" s="190"/>
      <c r="H153" s="190"/>
      <c r="I153" s="190"/>
      <c r="J153" s="190"/>
      <c r="K153" s="190"/>
      <c r="L153" s="190"/>
      <c r="M153" s="190"/>
      <c r="N153" s="190"/>
      <c r="O153" s="190"/>
    </row>
    <row r="154" spans="1:15" ht="15.75" customHeight="1">
      <c r="A154" s="1031"/>
      <c r="B154" s="994"/>
      <c r="C154" s="994"/>
      <c r="D154" s="995"/>
      <c r="E154" s="190"/>
      <c r="F154" s="190"/>
      <c r="G154" s="190"/>
      <c r="H154" s="190"/>
      <c r="I154" s="190"/>
      <c r="J154" s="190"/>
      <c r="K154" s="190"/>
      <c r="L154" s="190"/>
      <c r="M154" s="190"/>
      <c r="N154" s="190"/>
      <c r="O154" s="190"/>
    </row>
    <row r="155" spans="1:15" ht="15.75" customHeight="1">
      <c r="A155" s="657"/>
      <c r="B155" s="658"/>
      <c r="C155" s="659"/>
      <c r="D155" s="669"/>
      <c r="E155" s="190"/>
      <c r="F155" s="190"/>
      <c r="G155" s="190"/>
      <c r="H155" s="190"/>
      <c r="I155" s="190"/>
      <c r="J155" s="190"/>
      <c r="K155" s="190"/>
      <c r="L155" s="190"/>
      <c r="M155" s="190"/>
      <c r="N155" s="190"/>
      <c r="O155" s="190"/>
    </row>
    <row r="156" spans="1:15" ht="15.75" customHeight="1">
      <c r="A156" s="1031"/>
      <c r="B156" s="994"/>
      <c r="C156" s="994"/>
      <c r="D156" s="995"/>
      <c r="E156" s="190"/>
      <c r="F156" s="190"/>
      <c r="G156" s="190"/>
      <c r="H156" s="190"/>
      <c r="I156" s="190"/>
      <c r="J156" s="190"/>
      <c r="K156" s="190"/>
      <c r="L156" s="190"/>
      <c r="M156" s="190"/>
      <c r="N156" s="190"/>
      <c r="O156" s="190"/>
    </row>
    <row r="157" spans="1:15" ht="15.75" customHeight="1">
      <c r="A157" s="657"/>
      <c r="B157" s="658"/>
      <c r="C157" s="659"/>
      <c r="D157" s="669"/>
      <c r="E157" s="190"/>
      <c r="F157" s="190"/>
      <c r="G157" s="190"/>
      <c r="H157" s="190"/>
      <c r="I157" s="190"/>
      <c r="J157" s="190"/>
      <c r="K157" s="190"/>
      <c r="L157" s="190"/>
      <c r="M157" s="190"/>
      <c r="N157" s="190"/>
      <c r="O157" s="190"/>
    </row>
    <row r="158" spans="1:15" ht="15.75" customHeight="1">
      <c r="A158" s="657"/>
      <c r="B158" s="658"/>
      <c r="C158" s="659"/>
      <c r="D158" s="669"/>
      <c r="E158" s="190"/>
      <c r="F158" s="190"/>
      <c r="G158" s="190"/>
      <c r="H158" s="190"/>
      <c r="I158" s="190"/>
      <c r="J158" s="190"/>
      <c r="K158" s="190"/>
      <c r="L158" s="190"/>
      <c r="M158" s="190"/>
      <c r="N158" s="190"/>
      <c r="O158" s="190"/>
    </row>
    <row r="159" spans="1:15" ht="15.75" customHeight="1">
      <c r="A159" s="1031"/>
      <c r="B159" s="994"/>
      <c r="C159" s="994"/>
      <c r="D159" s="995"/>
      <c r="E159" s="190"/>
      <c r="F159" s="190"/>
      <c r="G159" s="190"/>
      <c r="H159" s="190"/>
      <c r="I159" s="190"/>
      <c r="J159" s="190"/>
      <c r="K159" s="190"/>
      <c r="L159" s="190"/>
      <c r="M159" s="190"/>
      <c r="N159" s="190"/>
      <c r="O159" s="190"/>
    </row>
    <row r="160" spans="1:15" ht="15.75" customHeight="1">
      <c r="A160" s="657"/>
      <c r="B160" s="658"/>
      <c r="C160" s="659"/>
      <c r="D160" s="669"/>
      <c r="E160" s="190"/>
      <c r="F160" s="190"/>
      <c r="G160" s="190"/>
      <c r="H160" s="190"/>
      <c r="I160" s="190"/>
      <c r="J160" s="190"/>
      <c r="K160" s="190"/>
      <c r="L160" s="190"/>
      <c r="M160" s="190"/>
      <c r="N160" s="190"/>
      <c r="O160" s="190"/>
    </row>
    <row r="161" spans="1:15" ht="15.75" customHeight="1">
      <c r="A161" s="1032"/>
      <c r="B161" s="994"/>
      <c r="C161" s="994"/>
      <c r="D161" s="995"/>
      <c r="E161" s="190"/>
      <c r="F161" s="190"/>
      <c r="G161" s="190"/>
      <c r="H161" s="190"/>
      <c r="I161" s="190"/>
      <c r="J161" s="190"/>
      <c r="K161" s="190"/>
      <c r="L161" s="190"/>
      <c r="M161" s="190"/>
      <c r="N161" s="190"/>
      <c r="O161" s="190"/>
    </row>
    <row r="162" spans="1:15" ht="15.75" customHeight="1">
      <c r="A162" s="661"/>
      <c r="B162" s="666"/>
      <c r="C162" s="663"/>
      <c r="D162" s="670"/>
      <c r="E162" s="190"/>
      <c r="F162" s="190"/>
      <c r="G162" s="190"/>
      <c r="H162" s="190"/>
      <c r="I162" s="190"/>
      <c r="J162" s="190"/>
      <c r="K162" s="190"/>
      <c r="L162" s="190"/>
      <c r="M162" s="190"/>
      <c r="N162" s="190"/>
      <c r="O162" s="190"/>
    </row>
    <row r="163" spans="1:15" ht="15.75" customHeight="1">
      <c r="A163" s="1032"/>
      <c r="B163" s="994"/>
      <c r="C163" s="994"/>
      <c r="D163" s="995"/>
      <c r="E163" s="190"/>
      <c r="F163" s="190"/>
      <c r="G163" s="190"/>
      <c r="H163" s="190"/>
      <c r="I163" s="190"/>
      <c r="J163" s="190"/>
      <c r="K163" s="190"/>
      <c r="L163" s="190"/>
      <c r="M163" s="190"/>
      <c r="N163" s="190"/>
      <c r="O163" s="190"/>
    </row>
    <row r="164" spans="1:15" ht="15.75" customHeight="1">
      <c r="A164" s="661"/>
      <c r="B164" s="666"/>
      <c r="C164" s="663"/>
      <c r="D164" s="670"/>
      <c r="E164" s="190"/>
      <c r="F164" s="190"/>
      <c r="G164" s="190"/>
      <c r="H164" s="190"/>
      <c r="I164" s="190"/>
      <c r="J164" s="190"/>
      <c r="K164" s="190"/>
      <c r="L164" s="190"/>
      <c r="M164" s="190"/>
      <c r="N164" s="190"/>
      <c r="O164" s="190"/>
    </row>
    <row r="165" spans="1:15" ht="15.75" customHeight="1">
      <c r="A165" s="1031"/>
      <c r="B165" s="994"/>
      <c r="C165" s="994"/>
      <c r="D165" s="995"/>
      <c r="E165" s="190"/>
      <c r="F165" s="190"/>
      <c r="G165" s="190"/>
      <c r="H165" s="190"/>
      <c r="I165" s="190"/>
      <c r="J165" s="190"/>
      <c r="K165" s="190"/>
      <c r="L165" s="190"/>
      <c r="M165" s="190"/>
      <c r="N165" s="190"/>
      <c r="O165" s="190"/>
    </row>
    <row r="166" spans="1:15" ht="15.75" customHeight="1">
      <c r="A166" s="657"/>
      <c r="B166" s="658"/>
      <c r="C166" s="659"/>
      <c r="D166" s="669"/>
      <c r="E166" s="190"/>
      <c r="F166" s="190"/>
      <c r="G166" s="190"/>
      <c r="H166" s="190"/>
      <c r="I166" s="190"/>
      <c r="J166" s="190"/>
      <c r="K166" s="190"/>
      <c r="L166" s="190"/>
      <c r="M166" s="190"/>
      <c r="N166" s="190"/>
      <c r="O166" s="190"/>
    </row>
    <row r="167" spans="1:15" ht="15.75" customHeight="1">
      <c r="A167" s="657"/>
      <c r="B167" s="658"/>
      <c r="C167" s="659"/>
      <c r="D167" s="669"/>
      <c r="E167" s="190"/>
      <c r="F167" s="190"/>
      <c r="G167" s="190"/>
      <c r="H167" s="190"/>
      <c r="I167" s="190"/>
      <c r="J167" s="190"/>
      <c r="K167" s="190"/>
      <c r="L167" s="190"/>
      <c r="M167" s="190"/>
      <c r="N167" s="190"/>
      <c r="O167" s="190"/>
    </row>
    <row r="168" spans="1:15" ht="15.75" customHeight="1">
      <c r="A168" s="1032"/>
      <c r="B168" s="994"/>
      <c r="C168" s="994"/>
      <c r="D168" s="995"/>
      <c r="E168" s="190"/>
      <c r="F168" s="190"/>
      <c r="G168" s="190"/>
      <c r="H168" s="190"/>
      <c r="I168" s="190"/>
      <c r="J168" s="190"/>
      <c r="K168" s="190"/>
      <c r="L168" s="190"/>
      <c r="M168" s="190"/>
      <c r="N168" s="190"/>
      <c r="O168" s="190"/>
    </row>
    <row r="169" spans="1:15" ht="15.75" customHeight="1">
      <c r="A169" s="661"/>
      <c r="B169" s="666"/>
      <c r="C169" s="663"/>
      <c r="D169" s="670"/>
      <c r="E169" s="190"/>
      <c r="F169" s="190"/>
      <c r="G169" s="190"/>
      <c r="H169" s="190"/>
      <c r="I169" s="190"/>
      <c r="J169" s="190"/>
      <c r="K169" s="190"/>
      <c r="L169" s="190"/>
      <c r="M169" s="190"/>
      <c r="N169" s="190"/>
      <c r="O169" s="190"/>
    </row>
    <row r="170" spans="1:15" ht="15.75" customHeight="1">
      <c r="A170" s="1032"/>
      <c r="B170" s="994"/>
      <c r="C170" s="994"/>
      <c r="D170" s="995"/>
      <c r="E170" s="190"/>
      <c r="F170" s="190"/>
      <c r="G170" s="190"/>
      <c r="H170" s="190"/>
      <c r="I170" s="190"/>
      <c r="J170" s="190"/>
      <c r="K170" s="190"/>
      <c r="L170" s="190"/>
      <c r="M170" s="190"/>
      <c r="N170" s="190"/>
      <c r="O170" s="190"/>
    </row>
    <row r="171" spans="1:15" ht="15.75" customHeight="1">
      <c r="A171" s="661"/>
      <c r="B171" s="666"/>
      <c r="C171" s="663"/>
      <c r="D171" s="670"/>
      <c r="E171" s="190"/>
      <c r="F171" s="190"/>
      <c r="G171" s="190"/>
      <c r="H171" s="190"/>
      <c r="I171" s="190"/>
      <c r="J171" s="190"/>
      <c r="K171" s="190"/>
      <c r="L171" s="190"/>
      <c r="M171" s="190"/>
      <c r="N171" s="190"/>
      <c r="O171" s="190"/>
    </row>
    <row r="172" spans="1:15" ht="15.75" customHeight="1">
      <c r="A172" s="661"/>
      <c r="B172" s="666"/>
      <c r="C172" s="663"/>
      <c r="D172" s="670"/>
      <c r="E172" s="190"/>
      <c r="F172" s="190"/>
      <c r="G172" s="190"/>
      <c r="H172" s="190"/>
      <c r="I172" s="190"/>
      <c r="J172" s="190"/>
      <c r="K172" s="190"/>
      <c r="L172" s="190"/>
      <c r="M172" s="190"/>
      <c r="N172" s="190"/>
      <c r="O172" s="190"/>
    </row>
    <row r="173" spans="1:15" ht="15.75" customHeight="1">
      <c r="A173" s="1032"/>
      <c r="B173" s="994"/>
      <c r="C173" s="994"/>
      <c r="D173" s="995"/>
      <c r="E173" s="190"/>
      <c r="F173" s="190"/>
      <c r="G173" s="190"/>
      <c r="H173" s="190"/>
      <c r="I173" s="190"/>
      <c r="J173" s="190"/>
      <c r="K173" s="190"/>
      <c r="L173" s="190"/>
      <c r="M173" s="190"/>
      <c r="N173" s="190"/>
      <c r="O173" s="190"/>
    </row>
    <row r="174" spans="1:15" ht="15.75" customHeight="1">
      <c r="A174" s="661"/>
      <c r="B174" s="666"/>
      <c r="C174" s="663"/>
      <c r="D174" s="670"/>
      <c r="E174" s="190"/>
      <c r="F174" s="190"/>
      <c r="G174" s="190"/>
      <c r="H174" s="190"/>
      <c r="I174" s="190"/>
      <c r="J174" s="190"/>
      <c r="K174" s="190"/>
      <c r="L174" s="190"/>
      <c r="M174" s="190"/>
      <c r="N174" s="190"/>
      <c r="O174" s="190"/>
    </row>
    <row r="175" spans="1:15" ht="15.75" customHeight="1">
      <c r="A175" s="1033"/>
      <c r="B175" s="994"/>
      <c r="C175" s="994"/>
      <c r="D175" s="995"/>
      <c r="E175" s="190"/>
      <c r="F175" s="190"/>
      <c r="G175" s="190"/>
      <c r="H175" s="190"/>
      <c r="I175" s="190"/>
      <c r="J175" s="190"/>
      <c r="K175" s="190"/>
      <c r="L175" s="190"/>
      <c r="M175" s="190"/>
      <c r="N175" s="190"/>
      <c r="O175" s="190"/>
    </row>
    <row r="176" spans="1:15" ht="15.75" customHeight="1">
      <c r="A176" s="657"/>
      <c r="B176" s="658"/>
      <c r="C176" s="659"/>
      <c r="D176" s="669"/>
      <c r="E176" s="190"/>
      <c r="F176" s="190"/>
      <c r="G176" s="190"/>
      <c r="H176" s="190"/>
      <c r="I176" s="190"/>
      <c r="J176" s="190"/>
      <c r="K176" s="190"/>
      <c r="L176" s="190"/>
      <c r="M176" s="190"/>
      <c r="N176" s="190"/>
      <c r="O176" s="190"/>
    </row>
    <row r="177" spans="1:15" ht="15.75" customHeight="1">
      <c r="A177" s="1032"/>
      <c r="B177" s="994"/>
      <c r="C177" s="994"/>
      <c r="D177" s="995"/>
      <c r="E177" s="190"/>
      <c r="F177" s="190"/>
      <c r="G177" s="190"/>
      <c r="H177" s="190"/>
      <c r="I177" s="190"/>
      <c r="J177" s="190"/>
      <c r="K177" s="190"/>
      <c r="L177" s="190"/>
      <c r="M177" s="190"/>
      <c r="N177" s="190"/>
      <c r="O177" s="190"/>
    </row>
    <row r="178" spans="1:15" ht="15.75" customHeight="1">
      <c r="A178" s="661"/>
      <c r="B178" s="666"/>
      <c r="C178" s="663"/>
      <c r="D178" s="670"/>
      <c r="E178" s="190"/>
      <c r="F178" s="190"/>
      <c r="G178" s="190"/>
      <c r="H178" s="190"/>
      <c r="I178" s="190"/>
      <c r="J178" s="190"/>
      <c r="K178" s="190"/>
      <c r="L178" s="190"/>
      <c r="M178" s="190"/>
      <c r="N178" s="190"/>
      <c r="O178" s="190"/>
    </row>
    <row r="179" spans="1:15" ht="15.75" customHeight="1">
      <c r="A179" s="661"/>
      <c r="B179" s="666"/>
      <c r="C179" s="663"/>
      <c r="D179" s="670"/>
      <c r="E179" s="190"/>
      <c r="F179" s="190"/>
      <c r="G179" s="190"/>
      <c r="H179" s="190"/>
      <c r="I179" s="190"/>
      <c r="J179" s="190"/>
      <c r="K179" s="190"/>
      <c r="L179" s="190"/>
      <c r="M179" s="190"/>
      <c r="N179" s="190"/>
      <c r="O179" s="190"/>
    </row>
    <row r="180" spans="1:15" ht="15.75" customHeight="1">
      <c r="A180" s="1032"/>
      <c r="B180" s="994"/>
      <c r="C180" s="994"/>
      <c r="D180" s="995"/>
      <c r="E180" s="190"/>
      <c r="F180" s="190"/>
      <c r="G180" s="190"/>
      <c r="H180" s="190"/>
      <c r="I180" s="190"/>
      <c r="J180" s="190"/>
      <c r="K180" s="190"/>
      <c r="L180" s="190"/>
      <c r="M180" s="190"/>
      <c r="N180" s="190"/>
      <c r="O180" s="190"/>
    </row>
    <row r="181" spans="1:15" ht="15.75" customHeight="1">
      <c r="A181" s="661"/>
      <c r="B181" s="666"/>
      <c r="C181" s="663"/>
      <c r="D181" s="670"/>
      <c r="E181" s="190"/>
      <c r="F181" s="190"/>
      <c r="G181" s="190"/>
      <c r="H181" s="190"/>
      <c r="I181" s="190"/>
      <c r="J181" s="190"/>
      <c r="K181" s="190"/>
      <c r="L181" s="190"/>
      <c r="M181" s="190"/>
      <c r="N181" s="190"/>
      <c r="O181" s="190"/>
    </row>
    <row r="182" spans="1:15" ht="15.75" customHeight="1">
      <c r="A182" s="661"/>
      <c r="B182" s="666"/>
      <c r="C182" s="663"/>
      <c r="D182" s="670"/>
      <c r="E182" s="190"/>
      <c r="F182" s="190"/>
      <c r="G182" s="190"/>
      <c r="H182" s="190"/>
      <c r="I182" s="190"/>
      <c r="J182" s="190"/>
      <c r="K182" s="190"/>
      <c r="L182" s="190"/>
      <c r="M182" s="190"/>
      <c r="N182" s="190"/>
      <c r="O182" s="190"/>
    </row>
    <row r="183" spans="1:15" ht="15.75" customHeight="1">
      <c r="A183" s="1032"/>
      <c r="B183" s="994"/>
      <c r="C183" s="994"/>
      <c r="D183" s="995"/>
      <c r="E183" s="190"/>
      <c r="F183" s="190"/>
      <c r="G183" s="190"/>
      <c r="H183" s="190"/>
      <c r="I183" s="190"/>
      <c r="J183" s="190"/>
      <c r="K183" s="190"/>
      <c r="L183" s="190"/>
      <c r="M183" s="190"/>
      <c r="N183" s="190"/>
      <c r="O183" s="190"/>
    </row>
    <row r="184" spans="1:15" ht="15.75" customHeight="1">
      <c r="A184" s="661"/>
      <c r="B184" s="666"/>
      <c r="C184" s="663"/>
      <c r="D184" s="670"/>
      <c r="E184" s="190"/>
      <c r="F184" s="190"/>
      <c r="G184" s="190"/>
      <c r="H184" s="190"/>
      <c r="I184" s="190"/>
      <c r="J184" s="190"/>
      <c r="K184" s="190"/>
      <c r="L184" s="190"/>
      <c r="M184" s="190"/>
      <c r="N184" s="190"/>
      <c r="O184" s="190"/>
    </row>
    <row r="185" spans="1:15" ht="15.75" customHeight="1">
      <c r="A185" s="661"/>
      <c r="B185" s="666"/>
      <c r="C185" s="663"/>
      <c r="D185" s="670"/>
      <c r="E185" s="190"/>
      <c r="F185" s="190"/>
      <c r="G185" s="190"/>
      <c r="H185" s="190"/>
      <c r="I185" s="190"/>
      <c r="J185" s="190"/>
      <c r="K185" s="190"/>
      <c r="L185" s="190"/>
      <c r="M185" s="190"/>
      <c r="N185" s="190"/>
      <c r="O185" s="190"/>
    </row>
    <row r="186" spans="1:15" ht="15.75" customHeight="1">
      <c r="A186" s="1032"/>
      <c r="B186" s="994"/>
      <c r="C186" s="994"/>
      <c r="D186" s="995"/>
      <c r="E186" s="190"/>
      <c r="F186" s="190"/>
      <c r="G186" s="190"/>
      <c r="H186" s="190"/>
      <c r="I186" s="190"/>
      <c r="J186" s="190"/>
      <c r="K186" s="190"/>
      <c r="L186" s="190"/>
      <c r="M186" s="190"/>
      <c r="N186" s="190"/>
      <c r="O186" s="190"/>
    </row>
    <row r="187" spans="1:15" ht="15.75" customHeight="1">
      <c r="A187" s="661"/>
      <c r="B187" s="666"/>
      <c r="C187" s="663"/>
      <c r="D187" s="670"/>
      <c r="E187" s="190"/>
      <c r="F187" s="190"/>
      <c r="G187" s="190"/>
      <c r="H187" s="190"/>
      <c r="I187" s="190"/>
      <c r="J187" s="190"/>
      <c r="K187" s="190"/>
      <c r="L187" s="190"/>
      <c r="M187" s="190"/>
      <c r="N187" s="190"/>
      <c r="O187" s="190"/>
    </row>
    <row r="188" spans="1:15" ht="15.75" customHeight="1">
      <c r="A188" s="661"/>
      <c r="B188" s="666"/>
      <c r="C188" s="663"/>
      <c r="D188" s="670"/>
      <c r="E188" s="190"/>
      <c r="F188" s="190"/>
      <c r="G188" s="190"/>
      <c r="H188" s="190"/>
      <c r="I188" s="190"/>
      <c r="J188" s="190"/>
      <c r="K188" s="190"/>
      <c r="L188" s="190"/>
      <c r="M188" s="190"/>
      <c r="N188" s="190"/>
      <c r="O188" s="190"/>
    </row>
    <row r="189" spans="1:15" ht="15.75" customHeight="1">
      <c r="A189" s="1032"/>
      <c r="B189" s="994"/>
      <c r="C189" s="994"/>
      <c r="D189" s="995"/>
      <c r="E189" s="190"/>
      <c r="F189" s="190"/>
      <c r="G189" s="190"/>
      <c r="H189" s="190"/>
      <c r="I189" s="190"/>
      <c r="J189" s="190"/>
      <c r="K189" s="190"/>
      <c r="L189" s="190"/>
      <c r="M189" s="190"/>
      <c r="N189" s="190"/>
      <c r="O189" s="190"/>
    </row>
    <row r="190" spans="1:15" ht="15.75" customHeight="1">
      <c r="A190" s="661"/>
      <c r="B190" s="666"/>
      <c r="C190" s="663"/>
      <c r="D190" s="670"/>
      <c r="E190" s="190"/>
      <c r="F190" s="190"/>
      <c r="G190" s="190"/>
      <c r="H190" s="190"/>
      <c r="I190" s="190"/>
      <c r="J190" s="190"/>
      <c r="K190" s="190"/>
      <c r="L190" s="190"/>
      <c r="M190" s="190"/>
      <c r="N190" s="190"/>
      <c r="O190" s="190"/>
    </row>
    <row r="191" spans="1:15" ht="15.75" customHeight="1">
      <c r="A191" s="1031"/>
      <c r="B191" s="994"/>
      <c r="C191" s="994"/>
      <c r="D191" s="995"/>
      <c r="E191" s="190"/>
      <c r="F191" s="190"/>
      <c r="G191" s="190"/>
      <c r="H191" s="190"/>
      <c r="I191" s="190"/>
      <c r="J191" s="190"/>
      <c r="K191" s="190"/>
      <c r="L191" s="190"/>
      <c r="M191" s="190"/>
      <c r="N191" s="190"/>
      <c r="O191" s="190"/>
    </row>
    <row r="192" spans="1:15" ht="15.75" customHeight="1">
      <c r="A192" s="657"/>
      <c r="B192" s="658"/>
      <c r="C192" s="659"/>
      <c r="D192" s="669"/>
      <c r="E192" s="190"/>
      <c r="F192" s="190"/>
      <c r="G192" s="190"/>
      <c r="H192" s="190"/>
      <c r="I192" s="190"/>
      <c r="J192" s="190"/>
      <c r="K192" s="190"/>
      <c r="L192" s="190"/>
      <c r="M192" s="190"/>
      <c r="N192" s="190"/>
      <c r="O192" s="190"/>
    </row>
    <row r="193" spans="1:15" ht="15.75" customHeight="1">
      <c r="A193" s="657"/>
      <c r="B193" s="658"/>
      <c r="C193" s="659"/>
      <c r="D193" s="669"/>
      <c r="E193" s="190"/>
      <c r="F193" s="190"/>
      <c r="G193" s="190"/>
      <c r="H193" s="190"/>
      <c r="I193" s="190"/>
      <c r="J193" s="190"/>
      <c r="K193" s="190"/>
      <c r="L193" s="190"/>
      <c r="M193" s="190"/>
      <c r="N193" s="190"/>
      <c r="O193" s="190"/>
    </row>
  </sheetData>
  <mergeCells count="56">
    <mergeCell ref="B1:C1"/>
    <mergeCell ref="A3:C3"/>
    <mergeCell ref="A4:C4"/>
    <mergeCell ref="A5:C5"/>
    <mergeCell ref="A22:D22"/>
    <mergeCell ref="A40:D40"/>
    <mergeCell ref="A41:D41"/>
    <mergeCell ref="A55:D55"/>
    <mergeCell ref="A62:D62"/>
    <mergeCell ref="A67:D67"/>
    <mergeCell ref="A71:D71"/>
    <mergeCell ref="A73:D73"/>
    <mergeCell ref="A81:D81"/>
    <mergeCell ref="A86:D86"/>
    <mergeCell ref="A88:D88"/>
    <mergeCell ref="A90:D90"/>
    <mergeCell ref="A93:D93"/>
    <mergeCell ref="A96:D96"/>
    <mergeCell ref="A98:D98"/>
    <mergeCell ref="A102:D102"/>
    <mergeCell ref="A106:D106"/>
    <mergeCell ref="A111:D111"/>
    <mergeCell ref="A112:D112"/>
    <mergeCell ref="A113:D113"/>
    <mergeCell ref="A115:D115"/>
    <mergeCell ref="A118:D118"/>
    <mergeCell ref="A120:D120"/>
    <mergeCell ref="A122:D122"/>
    <mergeCell ref="A124:D124"/>
    <mergeCell ref="A127:D127"/>
    <mergeCell ref="A129:D129"/>
    <mergeCell ref="A132:D132"/>
    <mergeCell ref="A134:D134"/>
    <mergeCell ref="A136:D136"/>
    <mergeCell ref="A139:D139"/>
    <mergeCell ref="A142:D142"/>
    <mergeCell ref="A145:D145"/>
    <mergeCell ref="A148:D148"/>
    <mergeCell ref="A150:D150"/>
    <mergeCell ref="A153:D153"/>
    <mergeCell ref="A154:D154"/>
    <mergeCell ref="A156:D156"/>
    <mergeCell ref="A159:D159"/>
    <mergeCell ref="A161:D161"/>
    <mergeCell ref="A163:D163"/>
    <mergeCell ref="A165:D165"/>
    <mergeCell ref="A168:D168"/>
    <mergeCell ref="A170:D170"/>
    <mergeCell ref="A173:D173"/>
    <mergeCell ref="A175:D175"/>
    <mergeCell ref="A191:D191"/>
    <mergeCell ref="A177:D177"/>
    <mergeCell ref="A180:D180"/>
    <mergeCell ref="A183:D183"/>
    <mergeCell ref="A186:D186"/>
    <mergeCell ref="A189:D189"/>
  </mergeCell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771"/>
  <sheetViews>
    <sheetView zoomScale="85" zoomScaleNormal="85" workbookViewId="0">
      <pane ySplit="3" topLeftCell="A15" activePane="bottomLeft" state="frozen"/>
      <selection pane="bottomLeft" activeCell="E238" sqref="E238"/>
    </sheetView>
  </sheetViews>
  <sheetFormatPr defaultColWidth="14.44140625" defaultRowHeight="14.4"/>
  <cols>
    <col min="1" max="1" width="6.5546875" style="546" customWidth="1"/>
    <col min="2" max="2" width="60.88671875" style="546" customWidth="1"/>
    <col min="3" max="3" width="19.5546875" style="546" customWidth="1"/>
    <col min="4" max="4" width="13" style="546" customWidth="1"/>
    <col min="5" max="5" width="101.109375" style="617" customWidth="1"/>
    <col min="6" max="6" width="11.109375" style="546" customWidth="1"/>
    <col min="7" max="7" width="14.5546875" style="546" customWidth="1"/>
    <col min="8" max="8" width="6.44140625" style="618" customWidth="1"/>
    <col min="9" max="9" width="15.44140625" style="546" customWidth="1"/>
    <col min="10" max="25" width="9.109375" style="546" customWidth="1"/>
    <col min="26" max="16384" width="14.44140625" style="546"/>
  </cols>
  <sheetData>
    <row r="1" spans="1:25" ht="18">
      <c r="A1" s="1042" t="s">
        <v>586</v>
      </c>
      <c r="B1" s="1043"/>
      <c r="C1" s="1043"/>
      <c r="D1" s="1043"/>
      <c r="E1" s="1043"/>
      <c r="F1" s="1043"/>
      <c r="G1" s="1043"/>
      <c r="H1" s="622"/>
      <c r="I1" s="640"/>
      <c r="J1" s="640"/>
      <c r="K1" s="640"/>
      <c r="L1" s="640"/>
      <c r="M1" s="640"/>
      <c r="N1" s="640"/>
      <c r="O1" s="640"/>
      <c r="P1" s="640"/>
      <c r="Q1" s="640"/>
      <c r="R1" s="640"/>
      <c r="S1" s="640"/>
      <c r="T1" s="640"/>
      <c r="U1" s="640"/>
      <c r="V1" s="640"/>
      <c r="W1" s="640"/>
      <c r="X1" s="640"/>
      <c r="Y1" s="640"/>
    </row>
    <row r="2" spans="1:25" ht="18">
      <c r="A2" s="593"/>
      <c r="B2" s="594"/>
      <c r="C2" s="594"/>
      <c r="D2" s="594"/>
      <c r="E2" s="623"/>
      <c r="F2" s="594"/>
      <c r="G2" s="594"/>
      <c r="H2" s="622"/>
      <c r="I2" s="640"/>
      <c r="J2" s="640"/>
      <c r="K2" s="640"/>
      <c r="L2" s="640"/>
      <c r="M2" s="640"/>
      <c r="N2" s="640"/>
      <c r="O2" s="640"/>
      <c r="P2" s="640"/>
      <c r="Q2" s="640"/>
      <c r="R2" s="640"/>
      <c r="S2" s="640"/>
      <c r="T2" s="640"/>
      <c r="U2" s="640"/>
      <c r="V2" s="640"/>
      <c r="W2" s="640"/>
      <c r="X2" s="640"/>
      <c r="Y2" s="640"/>
    </row>
    <row r="3" spans="1:25" ht="34.799999999999997">
      <c r="A3" s="595" t="s">
        <v>1</v>
      </c>
      <c r="B3" s="595" t="s">
        <v>442</v>
      </c>
      <c r="C3" s="595" t="s">
        <v>443</v>
      </c>
      <c r="D3" s="595" t="s">
        <v>587</v>
      </c>
      <c r="E3" s="624" t="s">
        <v>588</v>
      </c>
      <c r="F3" s="595" t="s">
        <v>589</v>
      </c>
      <c r="G3" s="595" t="s">
        <v>590</v>
      </c>
      <c r="H3" s="622"/>
      <c r="I3" s="640" t="e">
        <f>COUNTIFS([215]Usecase!G:G,"&lt;4")</f>
        <v>#VALUE!</v>
      </c>
      <c r="J3" s="640"/>
      <c r="K3" s="640"/>
      <c r="L3" s="640"/>
      <c r="M3" s="640"/>
      <c r="N3" s="640"/>
      <c r="O3" s="640"/>
      <c r="P3" s="640"/>
      <c r="Q3" s="640"/>
      <c r="R3" s="640"/>
      <c r="S3" s="640"/>
      <c r="T3" s="640"/>
      <c r="U3" s="640"/>
      <c r="V3" s="640"/>
      <c r="W3" s="640"/>
      <c r="X3" s="640"/>
      <c r="Y3" s="640"/>
    </row>
    <row r="4" spans="1:25" ht="18">
      <c r="A4" s="596" t="s">
        <v>251</v>
      </c>
      <c r="B4" s="597" t="s">
        <v>444</v>
      </c>
      <c r="C4" s="598"/>
      <c r="D4" s="619"/>
      <c r="E4" s="625"/>
      <c r="F4" s="626"/>
      <c r="G4" s="626"/>
      <c r="H4" s="622"/>
      <c r="I4" s="641"/>
      <c r="J4" s="641"/>
      <c r="K4" s="641"/>
      <c r="L4" s="641"/>
      <c r="M4" s="641"/>
      <c r="N4" s="641"/>
      <c r="O4" s="641"/>
      <c r="P4" s="641"/>
      <c r="Q4" s="641"/>
      <c r="R4" s="641"/>
      <c r="S4" s="641"/>
      <c r="T4" s="641"/>
      <c r="U4" s="641"/>
      <c r="V4" s="641"/>
      <c r="W4" s="641"/>
      <c r="X4" s="641"/>
      <c r="Y4" s="641"/>
    </row>
    <row r="5" spans="1:25" ht="18">
      <c r="A5" s="599" t="s">
        <v>11</v>
      </c>
      <c r="B5" s="600" t="s">
        <v>1346</v>
      </c>
      <c r="C5" s="598"/>
      <c r="D5" s="619"/>
      <c r="E5" s="625"/>
      <c r="F5" s="627"/>
      <c r="G5" s="627"/>
      <c r="H5" s="628"/>
      <c r="I5" s="641"/>
      <c r="J5" s="641"/>
      <c r="K5" s="641"/>
      <c r="L5" s="641"/>
      <c r="M5" s="641"/>
      <c r="N5" s="641"/>
      <c r="O5" s="641"/>
      <c r="P5" s="641"/>
      <c r="Q5" s="641"/>
      <c r="R5" s="641"/>
      <c r="S5" s="641"/>
      <c r="T5" s="641"/>
      <c r="U5" s="641"/>
      <c r="V5" s="641"/>
      <c r="W5" s="641"/>
      <c r="X5" s="641"/>
      <c r="Y5" s="641"/>
    </row>
    <row r="6" spans="1:25" ht="18">
      <c r="A6" s="601">
        <f>MAX($A$1:A5)+1</f>
        <v>1</v>
      </c>
      <c r="B6" s="602" t="s">
        <v>445</v>
      </c>
      <c r="C6" s="602" t="s">
        <v>1346</v>
      </c>
      <c r="D6" s="619"/>
      <c r="E6" s="625"/>
      <c r="F6" s="629" t="s">
        <v>256</v>
      </c>
      <c r="G6" s="630">
        <v>2</v>
      </c>
      <c r="H6" s="628" t="str">
        <f>F6&amp;"-"&amp;G6</f>
        <v>B-2</v>
      </c>
      <c r="I6" s="640"/>
      <c r="J6" s="640"/>
      <c r="K6" s="640"/>
      <c r="L6" s="640"/>
      <c r="M6" s="640"/>
      <c r="N6" s="640"/>
      <c r="O6" s="640"/>
      <c r="P6" s="640"/>
      <c r="Q6" s="640"/>
      <c r="R6" s="640"/>
      <c r="S6" s="640"/>
      <c r="T6" s="640"/>
      <c r="U6" s="640"/>
      <c r="V6" s="640"/>
      <c r="W6" s="640"/>
      <c r="X6" s="640"/>
      <c r="Y6" s="640"/>
    </row>
    <row r="7" spans="1:25" ht="33.6">
      <c r="A7" s="601"/>
      <c r="B7" s="602"/>
      <c r="C7" s="598"/>
      <c r="D7" s="619"/>
      <c r="E7" s="1136" t="s">
        <v>1347</v>
      </c>
      <c r="F7" s="629"/>
      <c r="G7" s="630"/>
      <c r="H7" s="628"/>
      <c r="I7" s="640"/>
      <c r="J7" s="640"/>
      <c r="K7" s="640"/>
      <c r="L7" s="640"/>
      <c r="M7" s="640"/>
      <c r="N7" s="640"/>
      <c r="O7" s="640"/>
      <c r="P7" s="640"/>
      <c r="Q7" s="640"/>
      <c r="R7" s="640"/>
      <c r="S7" s="640"/>
      <c r="T7" s="640"/>
      <c r="U7" s="640"/>
      <c r="V7" s="640"/>
      <c r="W7" s="640"/>
      <c r="X7" s="640"/>
      <c r="Y7" s="640"/>
    </row>
    <row r="8" spans="1:25" ht="67.2">
      <c r="A8" s="601"/>
      <c r="B8" s="602"/>
      <c r="C8" s="598"/>
      <c r="D8" s="619"/>
      <c r="E8" s="1136" t="s">
        <v>1348</v>
      </c>
      <c r="F8" s="629"/>
      <c r="G8" s="630"/>
      <c r="H8" s="628"/>
      <c r="I8" s="640"/>
      <c r="J8" s="640"/>
      <c r="K8" s="640"/>
      <c r="L8" s="640"/>
      <c r="M8" s="640"/>
      <c r="N8" s="640"/>
      <c r="O8" s="640"/>
      <c r="P8" s="640"/>
      <c r="Q8" s="640"/>
      <c r="R8" s="640"/>
      <c r="S8" s="640"/>
      <c r="T8" s="640"/>
      <c r="U8" s="640"/>
      <c r="V8" s="640"/>
      <c r="W8" s="640"/>
      <c r="X8" s="640"/>
      <c r="Y8" s="640"/>
    </row>
    <row r="9" spans="1:25" ht="18">
      <c r="A9" s="601">
        <f>MAX($A$1:A6)+1</f>
        <v>2</v>
      </c>
      <c r="B9" s="602" t="s">
        <v>446</v>
      </c>
      <c r="C9" s="602" t="s">
        <v>1346</v>
      </c>
      <c r="D9" s="619"/>
      <c r="E9" s="602"/>
      <c r="F9" s="629" t="s">
        <v>256</v>
      </c>
      <c r="G9" s="630">
        <v>2</v>
      </c>
      <c r="H9" s="628" t="str">
        <f t="shared" ref="H9:H179" si="0">F9&amp;"-"&amp;G9</f>
        <v>B-2</v>
      </c>
      <c r="I9" s="640"/>
      <c r="J9" s="640"/>
      <c r="K9" s="640"/>
      <c r="L9" s="640"/>
      <c r="M9" s="640"/>
      <c r="N9" s="640"/>
      <c r="O9" s="640"/>
      <c r="P9" s="640"/>
      <c r="Q9" s="640"/>
      <c r="R9" s="640"/>
      <c r="S9" s="640"/>
      <c r="T9" s="640"/>
      <c r="U9" s="640"/>
      <c r="V9" s="640"/>
      <c r="W9" s="640"/>
      <c r="X9" s="640"/>
      <c r="Y9" s="640"/>
    </row>
    <row r="10" spans="1:25" ht="33.6">
      <c r="A10" s="601"/>
      <c r="B10" s="602"/>
      <c r="C10" s="602"/>
      <c r="D10" s="619"/>
      <c r="E10" s="1136" t="s">
        <v>1349</v>
      </c>
      <c r="F10" s="629"/>
      <c r="G10" s="630"/>
      <c r="H10" s="628"/>
      <c r="I10" s="640"/>
      <c r="J10" s="640"/>
      <c r="K10" s="640"/>
      <c r="L10" s="640"/>
      <c r="M10" s="640"/>
      <c r="N10" s="640"/>
      <c r="O10" s="640"/>
      <c r="P10" s="640"/>
      <c r="Q10" s="640"/>
      <c r="R10" s="640"/>
      <c r="S10" s="640"/>
      <c r="T10" s="640"/>
      <c r="U10" s="640"/>
      <c r="V10" s="640"/>
      <c r="W10" s="640"/>
      <c r="X10" s="640"/>
      <c r="Y10" s="640"/>
    </row>
    <row r="11" spans="1:25" ht="33.6">
      <c r="A11" s="601"/>
      <c r="B11" s="602"/>
      <c r="C11" s="602"/>
      <c r="D11" s="619"/>
      <c r="E11" s="602" t="s">
        <v>1350</v>
      </c>
      <c r="F11" s="629"/>
      <c r="G11" s="630"/>
      <c r="H11" s="628"/>
      <c r="I11" s="640"/>
      <c r="J11" s="640"/>
      <c r="K11" s="640"/>
      <c r="L11" s="640"/>
      <c r="M11" s="640"/>
      <c r="N11" s="640"/>
      <c r="O11" s="640"/>
      <c r="P11" s="640"/>
      <c r="Q11" s="640"/>
      <c r="R11" s="640"/>
      <c r="S11" s="640"/>
      <c r="T11" s="640"/>
      <c r="U11" s="640"/>
      <c r="V11" s="640"/>
      <c r="W11" s="640"/>
      <c r="X11" s="640"/>
      <c r="Y11" s="640"/>
    </row>
    <row r="12" spans="1:25" ht="18">
      <c r="A12" s="601">
        <f>MAX($A$1:A9)+1</f>
        <v>3</v>
      </c>
      <c r="B12" s="602" t="s">
        <v>447</v>
      </c>
      <c r="C12" s="602" t="s">
        <v>1346</v>
      </c>
      <c r="D12" s="620"/>
      <c r="E12" s="602"/>
      <c r="F12" s="629" t="s">
        <v>256</v>
      </c>
      <c r="G12" s="630">
        <v>2</v>
      </c>
      <c r="H12" s="628" t="str">
        <f t="shared" si="0"/>
        <v>B-2</v>
      </c>
      <c r="I12" s="640"/>
      <c r="J12" s="640"/>
      <c r="K12" s="640"/>
      <c r="L12" s="640"/>
      <c r="M12" s="640"/>
      <c r="N12" s="640"/>
      <c r="O12" s="640"/>
      <c r="P12" s="640"/>
      <c r="Q12" s="640"/>
      <c r="R12" s="640"/>
      <c r="S12" s="640"/>
      <c r="T12" s="640"/>
      <c r="U12" s="640"/>
      <c r="V12" s="640"/>
      <c r="W12" s="640"/>
      <c r="X12" s="640"/>
      <c r="Y12" s="640"/>
    </row>
    <row r="13" spans="1:25" ht="33.6">
      <c r="A13" s="601"/>
      <c r="B13" s="602"/>
      <c r="C13" s="602"/>
      <c r="D13" s="620"/>
      <c r="E13" s="1137" t="s">
        <v>1351</v>
      </c>
      <c r="F13" s="629"/>
      <c r="G13" s="630"/>
      <c r="H13" s="628"/>
      <c r="I13" s="640"/>
      <c r="J13" s="640"/>
      <c r="K13" s="640"/>
      <c r="L13" s="640"/>
      <c r="M13" s="640"/>
      <c r="N13" s="640"/>
      <c r="O13" s="640"/>
      <c r="P13" s="640"/>
      <c r="Q13" s="640"/>
      <c r="R13" s="640"/>
      <c r="S13" s="640"/>
      <c r="T13" s="640"/>
      <c r="U13" s="640"/>
      <c r="V13" s="640"/>
      <c r="W13" s="640"/>
      <c r="X13" s="640"/>
      <c r="Y13" s="640"/>
    </row>
    <row r="14" spans="1:25" ht="33.6">
      <c r="A14" s="601"/>
      <c r="B14" s="602"/>
      <c r="C14" s="602"/>
      <c r="D14" s="620"/>
      <c r="E14" s="631" t="s">
        <v>1352</v>
      </c>
      <c r="F14" s="629"/>
      <c r="G14" s="630"/>
      <c r="H14" s="628"/>
      <c r="I14" s="640"/>
      <c r="J14" s="640"/>
      <c r="K14" s="640"/>
      <c r="L14" s="640"/>
      <c r="M14" s="640"/>
      <c r="N14" s="640"/>
      <c r="O14" s="640"/>
      <c r="P14" s="640"/>
      <c r="Q14" s="640"/>
      <c r="R14" s="640"/>
      <c r="S14" s="640"/>
      <c r="T14" s="640"/>
      <c r="U14" s="640"/>
      <c r="V14" s="640"/>
      <c r="W14" s="640"/>
      <c r="X14" s="640"/>
      <c r="Y14" s="640"/>
    </row>
    <row r="15" spans="1:25" ht="18">
      <c r="A15" s="601">
        <f>MAX($A$1:A12)+1</f>
        <v>4</v>
      </c>
      <c r="B15" s="603" t="s">
        <v>448</v>
      </c>
      <c r="C15" s="602" t="s">
        <v>1346</v>
      </c>
      <c r="D15" s="619"/>
      <c r="E15" s="602"/>
      <c r="F15" s="629" t="s">
        <v>256</v>
      </c>
      <c r="G15" s="630">
        <v>5</v>
      </c>
      <c r="H15" s="628" t="str">
        <f t="shared" si="0"/>
        <v>B-5</v>
      </c>
      <c r="I15" s="640"/>
      <c r="J15" s="640"/>
      <c r="K15" s="640"/>
      <c r="L15" s="640"/>
      <c r="M15" s="640"/>
      <c r="N15" s="640"/>
      <c r="O15" s="640"/>
      <c r="P15" s="640"/>
      <c r="Q15" s="640"/>
      <c r="R15" s="640"/>
      <c r="S15" s="640"/>
      <c r="T15" s="640"/>
      <c r="U15" s="640"/>
      <c r="V15" s="640"/>
      <c r="W15" s="640"/>
      <c r="X15" s="640"/>
      <c r="Y15" s="640"/>
    </row>
    <row r="16" spans="1:25" ht="33.6">
      <c r="A16" s="601"/>
      <c r="B16" s="603"/>
      <c r="C16" s="602"/>
      <c r="D16" s="619"/>
      <c r="E16" s="1138" t="s">
        <v>1353</v>
      </c>
      <c r="F16" s="629"/>
      <c r="G16" s="630"/>
      <c r="H16" s="628"/>
      <c r="I16" s="640"/>
      <c r="J16" s="640"/>
      <c r="K16" s="640"/>
      <c r="L16" s="640"/>
      <c r="M16" s="640"/>
      <c r="N16" s="640"/>
      <c r="O16" s="640"/>
      <c r="P16" s="640"/>
      <c r="Q16" s="640"/>
      <c r="R16" s="640"/>
      <c r="S16" s="640"/>
      <c r="T16" s="640"/>
      <c r="U16" s="640"/>
      <c r="V16" s="640"/>
      <c r="W16" s="640"/>
      <c r="X16" s="640"/>
      <c r="Y16" s="640"/>
    </row>
    <row r="17" spans="1:25" ht="33.6">
      <c r="A17" s="601"/>
      <c r="B17" s="603"/>
      <c r="C17" s="602"/>
      <c r="D17" s="619"/>
      <c r="E17" s="632" t="s">
        <v>1354</v>
      </c>
      <c r="F17" s="629"/>
      <c r="G17" s="630"/>
      <c r="H17" s="628"/>
      <c r="I17" s="640"/>
      <c r="J17" s="640"/>
      <c r="K17" s="640"/>
      <c r="L17" s="640"/>
      <c r="M17" s="640"/>
      <c r="N17" s="640"/>
      <c r="O17" s="640"/>
      <c r="P17" s="640"/>
      <c r="Q17" s="640"/>
      <c r="R17" s="640"/>
      <c r="S17" s="640"/>
      <c r="T17" s="640"/>
      <c r="U17" s="640"/>
      <c r="V17" s="640"/>
      <c r="W17" s="640"/>
      <c r="X17" s="640"/>
      <c r="Y17" s="640"/>
    </row>
    <row r="18" spans="1:25" ht="33.6">
      <c r="A18" s="601"/>
      <c r="B18" s="603"/>
      <c r="C18" s="602"/>
      <c r="D18" s="619"/>
      <c r="E18" s="632" t="s">
        <v>1355</v>
      </c>
      <c r="F18" s="629"/>
      <c r="G18" s="630"/>
      <c r="H18" s="628"/>
      <c r="I18" s="640"/>
      <c r="J18" s="640"/>
      <c r="K18" s="640"/>
      <c r="L18" s="640"/>
      <c r="M18" s="640"/>
      <c r="N18" s="640"/>
      <c r="O18" s="640"/>
      <c r="P18" s="640"/>
      <c r="Q18" s="640"/>
      <c r="R18" s="640"/>
      <c r="S18" s="640"/>
      <c r="T18" s="640"/>
      <c r="U18" s="640"/>
      <c r="V18" s="640"/>
      <c r="W18" s="640"/>
      <c r="X18" s="640"/>
      <c r="Y18" s="640"/>
    </row>
    <row r="19" spans="1:25" ht="33.6">
      <c r="A19" s="601"/>
      <c r="B19" s="603"/>
      <c r="C19" s="602"/>
      <c r="D19" s="619"/>
      <c r="E19" s="632" t="s">
        <v>1356</v>
      </c>
      <c r="F19" s="629"/>
      <c r="G19" s="630"/>
      <c r="H19" s="628"/>
      <c r="I19" s="640"/>
      <c r="J19" s="640"/>
      <c r="K19" s="640"/>
      <c r="L19" s="640"/>
      <c r="M19" s="640"/>
      <c r="N19" s="640"/>
      <c r="O19" s="640"/>
      <c r="P19" s="640"/>
      <c r="Q19" s="640"/>
      <c r="R19" s="640"/>
      <c r="S19" s="640"/>
      <c r="T19" s="640"/>
      <c r="U19" s="640"/>
      <c r="V19" s="640"/>
      <c r="W19" s="640"/>
      <c r="X19" s="640"/>
      <c r="Y19" s="640"/>
    </row>
    <row r="20" spans="1:25" ht="33.6">
      <c r="A20" s="601"/>
      <c r="B20" s="603"/>
      <c r="C20" s="602"/>
      <c r="D20" s="619"/>
      <c r="E20" s="632" t="s">
        <v>1357</v>
      </c>
      <c r="F20" s="629"/>
      <c r="G20" s="630"/>
      <c r="H20" s="628"/>
      <c r="I20" s="640"/>
      <c r="J20" s="640"/>
      <c r="K20" s="640"/>
      <c r="L20" s="640"/>
      <c r="M20" s="640"/>
      <c r="N20" s="640"/>
      <c r="O20" s="640"/>
      <c r="P20" s="640"/>
      <c r="Q20" s="640"/>
      <c r="R20" s="640"/>
      <c r="S20" s="640"/>
      <c r="T20" s="640"/>
      <c r="U20" s="640"/>
      <c r="V20" s="640"/>
      <c r="W20" s="640"/>
      <c r="X20" s="640"/>
      <c r="Y20" s="640"/>
    </row>
    <row r="21" spans="1:25" ht="18">
      <c r="A21" s="601">
        <f>MAX($A$1:A15)+1</f>
        <v>5</v>
      </c>
      <c r="B21" s="603" t="s">
        <v>449</v>
      </c>
      <c r="C21" s="602" t="s">
        <v>1346</v>
      </c>
      <c r="D21" s="620"/>
      <c r="E21" s="602"/>
      <c r="F21" s="629" t="s">
        <v>256</v>
      </c>
      <c r="G21" s="630">
        <v>5</v>
      </c>
      <c r="H21" s="628" t="str">
        <f t="shared" si="0"/>
        <v>B-5</v>
      </c>
      <c r="I21" s="640"/>
      <c r="J21" s="640"/>
      <c r="K21" s="640"/>
      <c r="L21" s="640"/>
      <c r="M21" s="640"/>
      <c r="N21" s="640"/>
      <c r="O21" s="640"/>
      <c r="P21" s="640"/>
      <c r="Q21" s="640"/>
      <c r="R21" s="640"/>
      <c r="S21" s="640"/>
      <c r="T21" s="640"/>
      <c r="U21" s="640"/>
      <c r="V21" s="640"/>
      <c r="W21" s="640"/>
      <c r="X21" s="640"/>
      <c r="Y21" s="640"/>
    </row>
    <row r="22" spans="1:25" ht="33.6">
      <c r="A22" s="601"/>
      <c r="B22" s="603"/>
      <c r="C22" s="602"/>
      <c r="D22" s="620"/>
      <c r="E22" s="1138" t="s">
        <v>1358</v>
      </c>
      <c r="F22" s="629"/>
      <c r="G22" s="630"/>
      <c r="H22" s="628"/>
      <c r="I22" s="640"/>
      <c r="J22" s="640"/>
      <c r="K22" s="640"/>
      <c r="L22" s="640"/>
      <c r="M22" s="640"/>
      <c r="N22" s="640"/>
      <c r="O22" s="640"/>
      <c r="P22" s="640"/>
      <c r="Q22" s="640"/>
      <c r="R22" s="640"/>
      <c r="S22" s="640"/>
      <c r="T22" s="640"/>
      <c r="U22" s="640"/>
      <c r="V22" s="640"/>
      <c r="W22" s="640"/>
      <c r="X22" s="640"/>
      <c r="Y22" s="640"/>
    </row>
    <row r="23" spans="1:25" ht="33.6">
      <c r="A23" s="601"/>
      <c r="B23" s="603"/>
      <c r="C23" s="602"/>
      <c r="D23" s="620"/>
      <c r="E23" s="632" t="s">
        <v>1359</v>
      </c>
      <c r="F23" s="629"/>
      <c r="G23" s="630"/>
      <c r="H23" s="628"/>
      <c r="I23" s="640"/>
      <c r="J23" s="640"/>
      <c r="K23" s="640"/>
      <c r="L23" s="640"/>
      <c r="M23" s="640"/>
      <c r="N23" s="640"/>
      <c r="O23" s="640"/>
      <c r="P23" s="640"/>
      <c r="Q23" s="640"/>
      <c r="R23" s="640"/>
      <c r="S23" s="640"/>
      <c r="T23" s="640"/>
      <c r="U23" s="640"/>
      <c r="V23" s="640"/>
      <c r="W23" s="640"/>
      <c r="X23" s="640"/>
      <c r="Y23" s="640"/>
    </row>
    <row r="24" spans="1:25" ht="33.6">
      <c r="A24" s="601"/>
      <c r="B24" s="603"/>
      <c r="C24" s="602"/>
      <c r="D24" s="620"/>
      <c r="E24" s="632" t="s">
        <v>1360</v>
      </c>
      <c r="F24" s="629"/>
      <c r="G24" s="630"/>
      <c r="H24" s="628"/>
      <c r="I24" s="640"/>
      <c r="J24" s="640"/>
      <c r="K24" s="640"/>
      <c r="L24" s="640"/>
      <c r="M24" s="640"/>
      <c r="N24" s="640"/>
      <c r="O24" s="640"/>
      <c r="P24" s="640"/>
      <c r="Q24" s="640"/>
      <c r="R24" s="640"/>
      <c r="S24" s="640"/>
      <c r="T24" s="640"/>
      <c r="U24" s="640"/>
      <c r="V24" s="640"/>
      <c r="W24" s="640"/>
      <c r="X24" s="640"/>
      <c r="Y24" s="640"/>
    </row>
    <row r="25" spans="1:25" ht="33.6">
      <c r="A25" s="601"/>
      <c r="B25" s="603"/>
      <c r="C25" s="602"/>
      <c r="D25" s="620"/>
      <c r="E25" s="632" t="s">
        <v>1361</v>
      </c>
      <c r="F25" s="629"/>
      <c r="G25" s="630"/>
      <c r="H25" s="628"/>
      <c r="I25" s="640"/>
      <c r="J25" s="640"/>
      <c r="K25" s="640"/>
      <c r="L25" s="640"/>
      <c r="M25" s="640"/>
      <c r="N25" s="640"/>
      <c r="O25" s="640"/>
      <c r="P25" s="640"/>
      <c r="Q25" s="640"/>
      <c r="R25" s="640"/>
      <c r="S25" s="640"/>
      <c r="T25" s="640"/>
      <c r="U25" s="640"/>
      <c r="V25" s="640"/>
      <c r="W25" s="640"/>
      <c r="X25" s="640"/>
      <c r="Y25" s="640"/>
    </row>
    <row r="26" spans="1:25" ht="33.6">
      <c r="A26" s="601"/>
      <c r="B26" s="603"/>
      <c r="C26" s="602"/>
      <c r="D26" s="620"/>
      <c r="E26" s="632" t="s">
        <v>1362</v>
      </c>
      <c r="F26" s="629"/>
      <c r="G26" s="630"/>
      <c r="H26" s="628"/>
      <c r="I26" s="640"/>
      <c r="J26" s="640"/>
      <c r="K26" s="640"/>
      <c r="L26" s="640"/>
      <c r="M26" s="640"/>
      <c r="N26" s="640"/>
      <c r="O26" s="640"/>
      <c r="P26" s="640"/>
      <c r="Q26" s="640"/>
      <c r="R26" s="640"/>
      <c r="S26" s="640"/>
      <c r="T26" s="640"/>
      <c r="U26" s="640"/>
      <c r="V26" s="640"/>
      <c r="W26" s="640"/>
      <c r="X26" s="640"/>
      <c r="Y26" s="640"/>
    </row>
    <row r="27" spans="1:25" ht="18">
      <c r="A27" s="601">
        <f>MAX($A$1:A21)+1</f>
        <v>6</v>
      </c>
      <c r="B27" s="603" t="s">
        <v>450</v>
      </c>
      <c r="C27" s="602" t="s">
        <v>1346</v>
      </c>
      <c r="D27" s="619"/>
      <c r="E27" s="602"/>
      <c r="F27" s="629" t="s">
        <v>256</v>
      </c>
      <c r="G27" s="630">
        <v>6</v>
      </c>
      <c r="H27" s="628" t="str">
        <f t="shared" si="0"/>
        <v>B-6</v>
      </c>
      <c r="I27" s="640"/>
      <c r="J27" s="640"/>
      <c r="K27" s="640"/>
      <c r="L27" s="640"/>
      <c r="M27" s="640"/>
      <c r="N27" s="640"/>
      <c r="O27" s="640"/>
      <c r="P27" s="640"/>
      <c r="Q27" s="640"/>
      <c r="R27" s="640"/>
      <c r="S27" s="640"/>
      <c r="T27" s="640"/>
      <c r="U27" s="640"/>
      <c r="V27" s="640"/>
      <c r="W27" s="640"/>
      <c r="X27" s="640"/>
      <c r="Y27" s="640"/>
    </row>
    <row r="28" spans="1:25" ht="33.6">
      <c r="A28" s="601"/>
      <c r="B28" s="603"/>
      <c r="C28" s="602"/>
      <c r="D28" s="619"/>
      <c r="E28" s="1138" t="s">
        <v>1363</v>
      </c>
      <c r="F28" s="629"/>
      <c r="G28" s="630"/>
      <c r="H28" s="628"/>
      <c r="I28" s="640"/>
      <c r="J28" s="640"/>
      <c r="K28" s="640"/>
      <c r="L28" s="640"/>
      <c r="M28" s="640"/>
      <c r="N28" s="640"/>
      <c r="O28" s="640"/>
      <c r="P28" s="640"/>
      <c r="Q28" s="640"/>
      <c r="R28" s="640"/>
      <c r="S28" s="640"/>
      <c r="T28" s="640"/>
      <c r="U28" s="640"/>
      <c r="V28" s="640"/>
      <c r="W28" s="640"/>
      <c r="X28" s="640"/>
      <c r="Y28" s="640"/>
    </row>
    <row r="29" spans="1:25" ht="33.6">
      <c r="A29" s="601"/>
      <c r="B29" s="603"/>
      <c r="C29" s="602"/>
      <c r="D29" s="619"/>
      <c r="E29" s="632" t="s">
        <v>1364</v>
      </c>
      <c r="F29" s="629"/>
      <c r="G29" s="630"/>
      <c r="H29" s="628"/>
      <c r="I29" s="640"/>
      <c r="J29" s="640"/>
      <c r="K29" s="640"/>
      <c r="L29" s="640"/>
      <c r="M29" s="640"/>
      <c r="N29" s="640"/>
      <c r="O29" s="640"/>
      <c r="P29" s="640"/>
      <c r="Q29" s="640"/>
      <c r="R29" s="640"/>
      <c r="S29" s="640"/>
      <c r="T29" s="640"/>
      <c r="U29" s="640"/>
      <c r="V29" s="640"/>
      <c r="W29" s="640"/>
      <c r="X29" s="640"/>
      <c r="Y29" s="640"/>
    </row>
    <row r="30" spans="1:25" ht="33.6">
      <c r="A30" s="601"/>
      <c r="B30" s="603"/>
      <c r="C30" s="602"/>
      <c r="D30" s="619"/>
      <c r="E30" s="632" t="s">
        <v>1365</v>
      </c>
      <c r="F30" s="629"/>
      <c r="G30" s="630"/>
      <c r="H30" s="628"/>
      <c r="I30" s="640"/>
      <c r="J30" s="640"/>
      <c r="K30" s="640"/>
      <c r="L30" s="640"/>
      <c r="M30" s="640"/>
      <c r="N30" s="640"/>
      <c r="O30" s="640"/>
      <c r="P30" s="640"/>
      <c r="Q30" s="640"/>
      <c r="R30" s="640"/>
      <c r="S30" s="640"/>
      <c r="T30" s="640"/>
      <c r="U30" s="640"/>
      <c r="V30" s="640"/>
      <c r="W30" s="640"/>
      <c r="X30" s="640"/>
      <c r="Y30" s="640"/>
    </row>
    <row r="31" spans="1:25" ht="33.6">
      <c r="A31" s="601"/>
      <c r="B31" s="603"/>
      <c r="C31" s="602"/>
      <c r="D31" s="619"/>
      <c r="E31" s="632" t="s">
        <v>1366</v>
      </c>
      <c r="F31" s="629"/>
      <c r="G31" s="630"/>
      <c r="H31" s="628"/>
      <c r="I31" s="640"/>
      <c r="J31" s="640"/>
      <c r="K31" s="640"/>
      <c r="L31" s="640"/>
      <c r="M31" s="640"/>
      <c r="N31" s="640"/>
      <c r="O31" s="640"/>
      <c r="P31" s="640"/>
      <c r="Q31" s="640"/>
      <c r="R31" s="640"/>
      <c r="S31" s="640"/>
      <c r="T31" s="640"/>
      <c r="U31" s="640"/>
      <c r="V31" s="640"/>
      <c r="W31" s="640"/>
      <c r="X31" s="640"/>
      <c r="Y31" s="640"/>
    </row>
    <row r="32" spans="1:25" ht="33.6">
      <c r="A32" s="601"/>
      <c r="B32" s="603"/>
      <c r="C32" s="602"/>
      <c r="D32" s="619"/>
      <c r="E32" s="632" t="s">
        <v>1367</v>
      </c>
      <c r="F32" s="629"/>
      <c r="G32" s="630"/>
      <c r="H32" s="628"/>
      <c r="I32" s="640"/>
      <c r="J32" s="640"/>
      <c r="K32" s="640"/>
      <c r="L32" s="640"/>
      <c r="M32" s="640"/>
      <c r="N32" s="640"/>
      <c r="O32" s="640"/>
      <c r="P32" s="640"/>
      <c r="Q32" s="640"/>
      <c r="R32" s="640"/>
      <c r="S32" s="640"/>
      <c r="T32" s="640"/>
      <c r="U32" s="640"/>
      <c r="V32" s="640"/>
      <c r="W32" s="640"/>
      <c r="X32" s="640"/>
      <c r="Y32" s="640"/>
    </row>
    <row r="33" spans="1:25" ht="33.6">
      <c r="A33" s="601"/>
      <c r="B33" s="603"/>
      <c r="C33" s="602"/>
      <c r="D33" s="619"/>
      <c r="E33" s="632" t="s">
        <v>1368</v>
      </c>
      <c r="F33" s="629"/>
      <c r="G33" s="630"/>
      <c r="H33" s="628"/>
      <c r="I33" s="640"/>
      <c r="J33" s="640"/>
      <c r="K33" s="640"/>
      <c r="L33" s="640"/>
      <c r="M33" s="640"/>
      <c r="N33" s="640"/>
      <c r="O33" s="640"/>
      <c r="P33" s="640"/>
      <c r="Q33" s="640"/>
      <c r="R33" s="640"/>
      <c r="S33" s="640"/>
      <c r="T33" s="640"/>
      <c r="U33" s="640"/>
      <c r="V33" s="640"/>
      <c r="W33" s="640"/>
      <c r="X33" s="640"/>
      <c r="Y33" s="640"/>
    </row>
    <row r="34" spans="1:25" ht="18">
      <c r="A34" s="601">
        <f>MAX($A$1:A27)+1</f>
        <v>7</v>
      </c>
      <c r="B34" s="603" t="s">
        <v>451</v>
      </c>
      <c r="C34" s="602" t="s">
        <v>1346</v>
      </c>
      <c r="D34" s="620"/>
      <c r="E34" s="602"/>
      <c r="F34" s="629" t="s">
        <v>256</v>
      </c>
      <c r="G34" s="630">
        <v>3</v>
      </c>
      <c r="H34" s="628" t="str">
        <f t="shared" si="0"/>
        <v>B-3</v>
      </c>
      <c r="I34" s="640"/>
      <c r="J34" s="640"/>
      <c r="K34" s="640"/>
      <c r="L34" s="640"/>
      <c r="M34" s="640"/>
      <c r="N34" s="640"/>
      <c r="O34" s="640"/>
      <c r="P34" s="640"/>
      <c r="Q34" s="640"/>
      <c r="R34" s="640"/>
      <c r="S34" s="640"/>
      <c r="T34" s="640"/>
      <c r="U34" s="640"/>
      <c r="V34" s="640"/>
      <c r="W34" s="640"/>
      <c r="X34" s="640"/>
      <c r="Y34" s="640"/>
    </row>
    <row r="35" spans="1:25" ht="33.6">
      <c r="A35" s="601"/>
      <c r="B35" s="603"/>
      <c r="C35" s="602"/>
      <c r="D35" s="620"/>
      <c r="E35" s="1138" t="s">
        <v>1369</v>
      </c>
      <c r="F35" s="629"/>
      <c r="G35" s="630"/>
      <c r="H35" s="628"/>
      <c r="I35" s="640"/>
      <c r="J35" s="640"/>
      <c r="K35" s="640"/>
      <c r="L35" s="640"/>
      <c r="M35" s="640"/>
      <c r="N35" s="640"/>
      <c r="O35" s="640"/>
      <c r="P35" s="640"/>
      <c r="Q35" s="640"/>
      <c r="R35" s="640"/>
      <c r="S35" s="640"/>
      <c r="T35" s="640"/>
      <c r="U35" s="640"/>
      <c r="V35" s="640"/>
      <c r="W35" s="640"/>
      <c r="X35" s="640"/>
      <c r="Y35" s="640"/>
    </row>
    <row r="36" spans="1:25" ht="33.6">
      <c r="A36" s="601"/>
      <c r="B36" s="603"/>
      <c r="C36" s="602"/>
      <c r="D36" s="620"/>
      <c r="E36" s="632" t="s">
        <v>1370</v>
      </c>
      <c r="F36" s="629"/>
      <c r="G36" s="630"/>
      <c r="H36" s="628"/>
      <c r="I36" s="640"/>
      <c r="J36" s="640"/>
      <c r="K36" s="640"/>
      <c r="L36" s="640"/>
      <c r="M36" s="640"/>
      <c r="N36" s="640"/>
      <c r="O36" s="640"/>
      <c r="P36" s="640"/>
      <c r="Q36" s="640"/>
      <c r="R36" s="640"/>
      <c r="S36" s="640"/>
      <c r="T36" s="640"/>
      <c r="U36" s="640"/>
      <c r="V36" s="640"/>
      <c r="W36" s="640"/>
      <c r="X36" s="640"/>
      <c r="Y36" s="640"/>
    </row>
    <row r="37" spans="1:25" ht="33.6">
      <c r="A37" s="601"/>
      <c r="B37" s="603"/>
      <c r="C37" s="602"/>
      <c r="D37" s="620"/>
      <c r="E37" s="633" t="s">
        <v>1371</v>
      </c>
      <c r="F37" s="629"/>
      <c r="G37" s="630"/>
      <c r="H37" s="628"/>
      <c r="I37" s="640"/>
      <c r="J37" s="640"/>
      <c r="K37" s="640"/>
      <c r="L37" s="640"/>
      <c r="M37" s="640"/>
      <c r="N37" s="640"/>
      <c r="O37" s="640"/>
      <c r="P37" s="640"/>
      <c r="Q37" s="640"/>
      <c r="R37" s="640"/>
      <c r="S37" s="640"/>
      <c r="T37" s="640"/>
      <c r="U37" s="640"/>
      <c r="V37" s="640"/>
      <c r="W37" s="640"/>
      <c r="X37" s="640"/>
      <c r="Y37" s="640"/>
    </row>
    <row r="38" spans="1:25" ht="18">
      <c r="A38" s="601">
        <f>MAX($A$1:A34)+1</f>
        <v>8</v>
      </c>
      <c r="B38" s="602" t="s">
        <v>452</v>
      </c>
      <c r="C38" s="602" t="s">
        <v>1346</v>
      </c>
      <c r="D38" s="619"/>
      <c r="E38" s="602"/>
      <c r="F38" s="634" t="s">
        <v>256</v>
      </c>
      <c r="G38" s="635">
        <v>6</v>
      </c>
      <c r="H38" s="628" t="str">
        <f t="shared" si="0"/>
        <v>B-6</v>
      </c>
      <c r="I38" s="640"/>
      <c r="J38" s="640"/>
      <c r="K38" s="640"/>
      <c r="L38" s="640"/>
      <c r="M38" s="640"/>
      <c r="N38" s="640"/>
      <c r="O38" s="640"/>
      <c r="P38" s="640"/>
      <c r="Q38" s="640"/>
      <c r="R38" s="640"/>
      <c r="S38" s="640"/>
      <c r="T38" s="640"/>
      <c r="U38" s="640"/>
      <c r="V38" s="640"/>
      <c r="W38" s="640"/>
      <c r="X38" s="640"/>
      <c r="Y38" s="640"/>
    </row>
    <row r="39" spans="1:25" ht="33.6">
      <c r="A39" s="601"/>
      <c r="B39" s="602"/>
      <c r="C39" s="602"/>
      <c r="D39" s="619"/>
      <c r="E39" s="1139" t="s">
        <v>1372</v>
      </c>
      <c r="F39" s="634"/>
      <c r="G39" s="635"/>
      <c r="H39" s="628"/>
      <c r="I39" s="640"/>
      <c r="J39" s="640"/>
      <c r="K39" s="640"/>
      <c r="L39" s="640"/>
      <c r="M39" s="640"/>
      <c r="N39" s="640"/>
      <c r="O39" s="640"/>
      <c r="P39" s="640"/>
      <c r="Q39" s="640"/>
      <c r="R39" s="640"/>
      <c r="S39" s="640"/>
      <c r="T39" s="640"/>
      <c r="U39" s="640"/>
      <c r="V39" s="640"/>
      <c r="W39" s="640"/>
      <c r="X39" s="640"/>
      <c r="Y39" s="640"/>
    </row>
    <row r="40" spans="1:25" ht="33.6">
      <c r="A40" s="601"/>
      <c r="B40" s="602"/>
      <c r="C40" s="602"/>
      <c r="D40" s="619"/>
      <c r="E40" s="633" t="s">
        <v>1373</v>
      </c>
      <c r="F40" s="634"/>
      <c r="G40" s="635"/>
      <c r="H40" s="628"/>
      <c r="I40" s="640"/>
      <c r="J40" s="640"/>
      <c r="K40" s="640"/>
      <c r="L40" s="640"/>
      <c r="M40" s="640"/>
      <c r="N40" s="640"/>
      <c r="O40" s="640"/>
      <c r="P40" s="640"/>
      <c r="Q40" s="640"/>
      <c r="R40" s="640"/>
      <c r="S40" s="640"/>
      <c r="T40" s="640"/>
      <c r="U40" s="640"/>
      <c r="V40" s="640"/>
      <c r="W40" s="640"/>
      <c r="X40" s="640"/>
      <c r="Y40" s="640"/>
    </row>
    <row r="41" spans="1:25" ht="33.6">
      <c r="A41" s="601"/>
      <c r="B41" s="602"/>
      <c r="C41" s="602"/>
      <c r="D41" s="619"/>
      <c r="E41" s="633" t="s">
        <v>1374</v>
      </c>
      <c r="F41" s="634"/>
      <c r="G41" s="635"/>
      <c r="H41" s="628"/>
      <c r="I41" s="640"/>
      <c r="J41" s="640"/>
      <c r="K41" s="640"/>
      <c r="L41" s="640"/>
      <c r="M41" s="640"/>
      <c r="N41" s="640"/>
      <c r="O41" s="640"/>
      <c r="P41" s="640"/>
      <c r="Q41" s="640"/>
      <c r="R41" s="640"/>
      <c r="S41" s="640"/>
      <c r="T41" s="640"/>
      <c r="U41" s="640"/>
      <c r="V41" s="640"/>
      <c r="W41" s="640"/>
      <c r="X41" s="640"/>
      <c r="Y41" s="640"/>
    </row>
    <row r="42" spans="1:25" ht="33.6">
      <c r="A42" s="601"/>
      <c r="B42" s="602"/>
      <c r="C42" s="602"/>
      <c r="D42" s="619"/>
      <c r="E42" s="633" t="s">
        <v>1375</v>
      </c>
      <c r="F42" s="634"/>
      <c r="G42" s="635"/>
      <c r="H42" s="628"/>
      <c r="I42" s="640"/>
      <c r="J42" s="640"/>
      <c r="K42" s="640"/>
      <c r="L42" s="640"/>
      <c r="M42" s="640"/>
      <c r="N42" s="640"/>
      <c r="O42" s="640"/>
      <c r="P42" s="640"/>
      <c r="Q42" s="640"/>
      <c r="R42" s="640"/>
      <c r="S42" s="640"/>
      <c r="T42" s="640"/>
      <c r="U42" s="640"/>
      <c r="V42" s="640"/>
      <c r="W42" s="640"/>
      <c r="X42" s="640"/>
      <c r="Y42" s="640"/>
    </row>
    <row r="43" spans="1:25" ht="33.6">
      <c r="A43" s="601"/>
      <c r="B43" s="602"/>
      <c r="C43" s="602"/>
      <c r="D43" s="619"/>
      <c r="E43" s="633" t="s">
        <v>1376</v>
      </c>
      <c r="F43" s="634"/>
      <c r="G43" s="635"/>
      <c r="H43" s="628"/>
      <c r="I43" s="640"/>
      <c r="J43" s="640"/>
      <c r="K43" s="640"/>
      <c r="L43" s="640"/>
      <c r="M43" s="640"/>
      <c r="N43" s="640"/>
      <c r="O43" s="640"/>
      <c r="P43" s="640"/>
      <c r="Q43" s="640"/>
      <c r="R43" s="640"/>
      <c r="S43" s="640"/>
      <c r="T43" s="640"/>
      <c r="U43" s="640"/>
      <c r="V43" s="640"/>
      <c r="W43" s="640"/>
      <c r="X43" s="640"/>
      <c r="Y43" s="640"/>
    </row>
    <row r="44" spans="1:25" ht="33.6">
      <c r="A44" s="601"/>
      <c r="B44" s="602"/>
      <c r="C44" s="602"/>
      <c r="D44" s="619"/>
      <c r="E44" s="633" t="s">
        <v>1377</v>
      </c>
      <c r="F44" s="634"/>
      <c r="G44" s="635"/>
      <c r="H44" s="628"/>
      <c r="I44" s="640"/>
      <c r="J44" s="640"/>
      <c r="K44" s="640"/>
      <c r="L44" s="640"/>
      <c r="M44" s="640"/>
      <c r="N44" s="640"/>
      <c r="O44" s="640"/>
      <c r="P44" s="640"/>
      <c r="Q44" s="640"/>
      <c r="R44" s="640"/>
      <c r="S44" s="640"/>
      <c r="T44" s="640"/>
      <c r="U44" s="640"/>
      <c r="V44" s="640"/>
      <c r="W44" s="640"/>
      <c r="X44" s="640"/>
      <c r="Y44" s="640"/>
    </row>
    <row r="45" spans="1:25" ht="18">
      <c r="A45" s="601">
        <f>MAX($A$1:A38)+1</f>
        <v>9</v>
      </c>
      <c r="B45" s="602" t="s">
        <v>453</v>
      </c>
      <c r="C45" s="602" t="s">
        <v>1346</v>
      </c>
      <c r="D45" s="620"/>
      <c r="E45" s="602"/>
      <c r="F45" s="634" t="s">
        <v>256</v>
      </c>
      <c r="G45" s="630">
        <v>6</v>
      </c>
      <c r="H45" s="628" t="str">
        <f t="shared" si="0"/>
        <v>B-6</v>
      </c>
      <c r="I45" s="640"/>
      <c r="J45" s="640"/>
      <c r="K45" s="640"/>
      <c r="L45" s="640"/>
      <c r="M45" s="640"/>
      <c r="N45" s="640"/>
      <c r="O45" s="640"/>
      <c r="P45" s="640"/>
      <c r="Q45" s="640"/>
      <c r="R45" s="640"/>
      <c r="S45" s="640"/>
      <c r="T45" s="640"/>
      <c r="U45" s="640"/>
      <c r="V45" s="640"/>
      <c r="W45" s="640"/>
      <c r="X45" s="640"/>
      <c r="Y45" s="640"/>
    </row>
    <row r="46" spans="1:25" ht="33.6">
      <c r="A46" s="601"/>
      <c r="B46" s="602"/>
      <c r="C46" s="602"/>
      <c r="D46" s="620"/>
      <c r="E46" s="1139" t="s">
        <v>1378</v>
      </c>
      <c r="F46" s="634"/>
      <c r="G46" s="630"/>
      <c r="H46" s="628"/>
      <c r="I46" s="640"/>
      <c r="J46" s="640"/>
      <c r="K46" s="640"/>
      <c r="L46" s="640"/>
      <c r="M46" s="640"/>
      <c r="N46" s="640"/>
      <c r="O46" s="640"/>
      <c r="P46" s="640"/>
      <c r="Q46" s="640"/>
      <c r="R46" s="640"/>
      <c r="S46" s="640"/>
      <c r="T46" s="640"/>
      <c r="U46" s="640"/>
      <c r="V46" s="640"/>
      <c r="W46" s="640"/>
      <c r="X46" s="640"/>
      <c r="Y46" s="640"/>
    </row>
    <row r="47" spans="1:25" ht="33.6">
      <c r="A47" s="601"/>
      <c r="B47" s="602"/>
      <c r="C47" s="602"/>
      <c r="D47" s="620"/>
      <c r="E47" s="633" t="s">
        <v>1379</v>
      </c>
      <c r="F47" s="634"/>
      <c r="G47" s="630"/>
      <c r="H47" s="628"/>
      <c r="I47" s="640"/>
      <c r="J47" s="640"/>
      <c r="K47" s="640"/>
      <c r="L47" s="640"/>
      <c r="M47" s="640"/>
      <c r="N47" s="640"/>
      <c r="O47" s="640"/>
      <c r="P47" s="640"/>
      <c r="Q47" s="640"/>
      <c r="R47" s="640"/>
      <c r="S47" s="640"/>
      <c r="T47" s="640"/>
      <c r="U47" s="640"/>
      <c r="V47" s="640"/>
      <c r="W47" s="640"/>
      <c r="X47" s="640"/>
      <c r="Y47" s="640"/>
    </row>
    <row r="48" spans="1:25" ht="33.6">
      <c r="A48" s="601"/>
      <c r="B48" s="602"/>
      <c r="C48" s="602"/>
      <c r="D48" s="620"/>
      <c r="E48" s="633" t="s">
        <v>1380</v>
      </c>
      <c r="F48" s="634"/>
      <c r="G48" s="630"/>
      <c r="H48" s="628"/>
      <c r="I48" s="640"/>
      <c r="J48" s="640"/>
      <c r="K48" s="640"/>
      <c r="L48" s="640"/>
      <c r="M48" s="640"/>
      <c r="N48" s="640"/>
      <c r="O48" s="640"/>
      <c r="P48" s="640"/>
      <c r="Q48" s="640"/>
      <c r="R48" s="640"/>
      <c r="S48" s="640"/>
      <c r="T48" s="640"/>
      <c r="U48" s="640"/>
      <c r="V48" s="640"/>
      <c r="W48" s="640"/>
      <c r="X48" s="640"/>
      <c r="Y48" s="640"/>
    </row>
    <row r="49" spans="1:25" ht="18">
      <c r="A49" s="601"/>
      <c r="B49" s="602"/>
      <c r="C49" s="602"/>
      <c r="D49" s="620"/>
      <c r="E49" s="633" t="s">
        <v>1381</v>
      </c>
      <c r="F49" s="634"/>
      <c r="G49" s="630"/>
      <c r="H49" s="628"/>
      <c r="I49" s="640"/>
      <c r="J49" s="640"/>
      <c r="K49" s="640"/>
      <c r="L49" s="640"/>
      <c r="M49" s="640"/>
      <c r="N49" s="640"/>
      <c r="O49" s="640"/>
      <c r="P49" s="640"/>
      <c r="Q49" s="640"/>
      <c r="R49" s="640"/>
      <c r="S49" s="640"/>
      <c r="T49" s="640"/>
      <c r="U49" s="640"/>
      <c r="V49" s="640"/>
      <c r="W49" s="640"/>
      <c r="X49" s="640"/>
      <c r="Y49" s="640"/>
    </row>
    <row r="50" spans="1:25" ht="33.6">
      <c r="A50" s="601"/>
      <c r="B50" s="602"/>
      <c r="C50" s="602"/>
      <c r="D50" s="620"/>
      <c r="E50" s="633" t="s">
        <v>1382</v>
      </c>
      <c r="F50" s="634"/>
      <c r="G50" s="630"/>
      <c r="H50" s="628"/>
      <c r="I50" s="640"/>
      <c r="J50" s="640"/>
      <c r="K50" s="640"/>
      <c r="L50" s="640"/>
      <c r="M50" s="640"/>
      <c r="N50" s="640"/>
      <c r="O50" s="640"/>
      <c r="P50" s="640"/>
      <c r="Q50" s="640"/>
      <c r="R50" s="640"/>
      <c r="S50" s="640"/>
      <c r="T50" s="640"/>
      <c r="U50" s="640"/>
      <c r="V50" s="640"/>
      <c r="W50" s="640"/>
      <c r="X50" s="640"/>
      <c r="Y50" s="640"/>
    </row>
    <row r="51" spans="1:25" ht="33.6">
      <c r="A51" s="601"/>
      <c r="B51" s="602"/>
      <c r="C51" s="602"/>
      <c r="D51" s="620"/>
      <c r="E51" s="633" t="s">
        <v>1383</v>
      </c>
      <c r="F51" s="634"/>
      <c r="G51" s="630"/>
      <c r="H51" s="628"/>
      <c r="I51" s="640"/>
      <c r="J51" s="640"/>
      <c r="K51" s="640"/>
      <c r="L51" s="640"/>
      <c r="M51" s="640"/>
      <c r="N51" s="640"/>
      <c r="O51" s="640"/>
      <c r="P51" s="640"/>
      <c r="Q51" s="640"/>
      <c r="R51" s="640"/>
      <c r="S51" s="640"/>
      <c r="T51" s="640"/>
      <c r="U51" s="640"/>
      <c r="V51" s="640"/>
      <c r="W51" s="640"/>
      <c r="X51" s="640"/>
      <c r="Y51" s="640"/>
    </row>
    <row r="52" spans="1:25" ht="18">
      <c r="A52" s="601">
        <f>MAX($A$1:A45)+1</f>
        <v>10</v>
      </c>
      <c r="B52" s="602" t="s">
        <v>454</v>
      </c>
      <c r="C52" s="602" t="s">
        <v>1346</v>
      </c>
      <c r="D52" s="619"/>
      <c r="E52" s="602"/>
      <c r="F52" s="634" t="s">
        <v>256</v>
      </c>
      <c r="G52" s="630">
        <v>4</v>
      </c>
      <c r="H52" s="628" t="str">
        <f t="shared" si="0"/>
        <v>B-4</v>
      </c>
      <c r="I52" s="640"/>
      <c r="J52" s="640"/>
      <c r="K52" s="640"/>
      <c r="L52" s="640"/>
      <c r="M52" s="640"/>
      <c r="N52" s="640"/>
      <c r="O52" s="640"/>
      <c r="P52" s="640"/>
      <c r="Q52" s="640"/>
      <c r="R52" s="640"/>
      <c r="S52" s="640"/>
      <c r="T52" s="640"/>
      <c r="U52" s="640"/>
      <c r="V52" s="640"/>
      <c r="W52" s="640"/>
      <c r="X52" s="640"/>
      <c r="Y52" s="640"/>
    </row>
    <row r="53" spans="1:25" ht="33.6">
      <c r="A53" s="601"/>
      <c r="B53" s="602"/>
      <c r="C53" s="602"/>
      <c r="D53" s="619"/>
      <c r="E53" s="1139" t="s">
        <v>1384</v>
      </c>
      <c r="F53" s="634"/>
      <c r="G53" s="630"/>
      <c r="H53" s="628"/>
      <c r="I53" s="640"/>
      <c r="J53" s="640"/>
      <c r="K53" s="640"/>
      <c r="L53" s="640"/>
      <c r="M53" s="640"/>
      <c r="N53" s="640"/>
      <c r="O53" s="640"/>
      <c r="P53" s="640"/>
      <c r="Q53" s="640"/>
      <c r="R53" s="640"/>
      <c r="S53" s="640"/>
      <c r="T53" s="640"/>
      <c r="U53" s="640"/>
      <c r="V53" s="640"/>
      <c r="W53" s="640"/>
      <c r="X53" s="640"/>
      <c r="Y53" s="640"/>
    </row>
    <row r="54" spans="1:25" ht="50.4">
      <c r="A54" s="601"/>
      <c r="B54" s="602"/>
      <c r="C54" s="602"/>
      <c r="D54" s="619"/>
      <c r="E54" s="633" t="s">
        <v>1385</v>
      </c>
      <c r="F54" s="634"/>
      <c r="G54" s="630"/>
      <c r="H54" s="628"/>
      <c r="I54" s="640"/>
      <c r="J54" s="640"/>
      <c r="K54" s="640"/>
      <c r="L54" s="640"/>
      <c r="M54" s="640"/>
      <c r="N54" s="640"/>
      <c r="O54" s="640"/>
      <c r="P54" s="640"/>
      <c r="Q54" s="640"/>
      <c r="R54" s="640"/>
      <c r="S54" s="640"/>
      <c r="T54" s="640"/>
      <c r="U54" s="640"/>
      <c r="V54" s="640"/>
      <c r="W54" s="640"/>
      <c r="X54" s="640"/>
      <c r="Y54" s="640"/>
    </row>
    <row r="55" spans="1:25" ht="33.6">
      <c r="A55" s="601"/>
      <c r="B55" s="602"/>
      <c r="C55" s="602"/>
      <c r="D55" s="619"/>
      <c r="E55" s="633" t="s">
        <v>1386</v>
      </c>
      <c r="F55" s="634"/>
      <c r="G55" s="630"/>
      <c r="H55" s="628"/>
      <c r="I55" s="640"/>
      <c r="J55" s="640"/>
      <c r="K55" s="640"/>
      <c r="L55" s="640"/>
      <c r="M55" s="640"/>
      <c r="N55" s="640"/>
      <c r="O55" s="640"/>
      <c r="P55" s="640"/>
      <c r="Q55" s="640"/>
      <c r="R55" s="640"/>
      <c r="S55" s="640"/>
      <c r="T55" s="640"/>
      <c r="U55" s="640"/>
      <c r="V55" s="640"/>
      <c r="W55" s="640"/>
      <c r="X55" s="640"/>
      <c r="Y55" s="640"/>
    </row>
    <row r="56" spans="1:25" ht="33.6">
      <c r="A56" s="601"/>
      <c r="B56" s="602"/>
      <c r="C56" s="602"/>
      <c r="D56" s="619"/>
      <c r="E56" s="633" t="s">
        <v>1387</v>
      </c>
      <c r="F56" s="634"/>
      <c r="G56" s="630"/>
      <c r="H56" s="628"/>
      <c r="I56" s="640"/>
      <c r="J56" s="640"/>
      <c r="K56" s="640"/>
      <c r="L56" s="640"/>
      <c r="M56" s="640"/>
      <c r="N56" s="640"/>
      <c r="O56" s="640"/>
      <c r="P56" s="640"/>
      <c r="Q56" s="640"/>
      <c r="R56" s="640"/>
      <c r="S56" s="640"/>
      <c r="T56" s="640"/>
      <c r="U56" s="640"/>
      <c r="V56" s="640"/>
      <c r="W56" s="640"/>
      <c r="X56" s="640"/>
      <c r="Y56" s="640"/>
    </row>
    <row r="57" spans="1:25" ht="18">
      <c r="A57" s="601">
        <f>MAX($A$1:A52)+1</f>
        <v>11</v>
      </c>
      <c r="B57" s="602" t="s">
        <v>455</v>
      </c>
      <c r="C57" s="602" t="s">
        <v>1346</v>
      </c>
      <c r="D57" s="620"/>
      <c r="E57" s="602"/>
      <c r="F57" s="634" t="s">
        <v>256</v>
      </c>
      <c r="G57" s="630">
        <v>2</v>
      </c>
      <c r="H57" s="628" t="str">
        <f t="shared" si="0"/>
        <v>B-2</v>
      </c>
      <c r="I57" s="640"/>
      <c r="J57" s="640"/>
      <c r="K57" s="640"/>
      <c r="L57" s="640"/>
      <c r="M57" s="640"/>
      <c r="N57" s="640"/>
      <c r="O57" s="640"/>
      <c r="P57" s="640"/>
      <c r="Q57" s="640"/>
      <c r="R57" s="640"/>
      <c r="S57" s="640"/>
      <c r="T57" s="640"/>
      <c r="U57" s="640"/>
      <c r="V57" s="640"/>
      <c r="W57" s="640"/>
      <c r="X57" s="640"/>
      <c r="Y57" s="640"/>
    </row>
    <row r="58" spans="1:25" ht="33.6">
      <c r="A58" s="601"/>
      <c r="B58" s="602"/>
      <c r="C58" s="602"/>
      <c r="D58" s="620"/>
      <c r="E58" s="1139" t="s">
        <v>1388</v>
      </c>
      <c r="F58" s="634"/>
      <c r="G58" s="630"/>
      <c r="H58" s="628"/>
      <c r="I58" s="640"/>
      <c r="J58" s="640"/>
      <c r="K58" s="640"/>
      <c r="L58" s="640"/>
      <c r="M58" s="640"/>
      <c r="N58" s="640"/>
      <c r="O58" s="640"/>
      <c r="P58" s="640"/>
      <c r="Q58" s="640"/>
      <c r="R58" s="640"/>
      <c r="S58" s="640"/>
      <c r="T58" s="640"/>
      <c r="U58" s="640"/>
      <c r="V58" s="640"/>
      <c r="W58" s="640"/>
      <c r="X58" s="640"/>
      <c r="Y58" s="640"/>
    </row>
    <row r="59" spans="1:25" ht="33.6">
      <c r="A59" s="601"/>
      <c r="B59" s="602"/>
      <c r="C59" s="602"/>
      <c r="D59" s="620"/>
      <c r="E59" s="633" t="s">
        <v>1389</v>
      </c>
      <c r="F59" s="634"/>
      <c r="G59" s="630"/>
      <c r="H59" s="628"/>
      <c r="I59" s="640"/>
      <c r="J59" s="640"/>
      <c r="K59" s="640"/>
      <c r="L59" s="640"/>
      <c r="M59" s="640"/>
      <c r="N59" s="640"/>
      <c r="O59" s="640"/>
      <c r="P59" s="640"/>
      <c r="Q59" s="640"/>
      <c r="R59" s="640"/>
      <c r="S59" s="640"/>
      <c r="T59" s="640"/>
      <c r="U59" s="640"/>
      <c r="V59" s="640"/>
      <c r="W59" s="640"/>
      <c r="X59" s="640"/>
      <c r="Y59" s="640"/>
    </row>
    <row r="60" spans="1:25" ht="18">
      <c r="A60" s="601">
        <f>MAX($A$1:A57)+1</f>
        <v>12</v>
      </c>
      <c r="B60" s="602" t="s">
        <v>456</v>
      </c>
      <c r="C60" s="602" t="s">
        <v>1346</v>
      </c>
      <c r="D60" s="619"/>
      <c r="E60" s="602"/>
      <c r="F60" s="634" t="s">
        <v>256</v>
      </c>
      <c r="G60" s="630">
        <v>2</v>
      </c>
      <c r="H60" s="628" t="str">
        <f t="shared" si="0"/>
        <v>B-2</v>
      </c>
      <c r="I60" s="640"/>
      <c r="J60" s="640"/>
      <c r="K60" s="640"/>
      <c r="L60" s="640"/>
      <c r="M60" s="640"/>
      <c r="N60" s="640"/>
      <c r="O60" s="640"/>
      <c r="P60" s="640"/>
      <c r="Q60" s="640"/>
      <c r="R60" s="640"/>
      <c r="S60" s="640"/>
      <c r="T60" s="640"/>
      <c r="U60" s="640"/>
      <c r="V60" s="640"/>
      <c r="W60" s="640"/>
      <c r="X60" s="640"/>
      <c r="Y60" s="640"/>
    </row>
    <row r="61" spans="1:25" ht="33.6">
      <c r="A61" s="601"/>
      <c r="B61" s="602"/>
      <c r="C61" s="602"/>
      <c r="D61" s="619"/>
      <c r="E61" s="1139" t="s">
        <v>1390</v>
      </c>
      <c r="F61" s="634"/>
      <c r="G61" s="630"/>
      <c r="H61" s="628"/>
      <c r="I61" s="640"/>
      <c r="J61" s="640"/>
      <c r="K61" s="640"/>
      <c r="L61" s="640"/>
      <c r="M61" s="640"/>
      <c r="N61" s="640"/>
      <c r="O61" s="640"/>
      <c r="P61" s="640"/>
      <c r="Q61" s="640"/>
      <c r="R61" s="640"/>
      <c r="S61" s="640"/>
      <c r="T61" s="640"/>
      <c r="U61" s="640"/>
      <c r="V61" s="640"/>
      <c r="W61" s="640"/>
      <c r="X61" s="640"/>
      <c r="Y61" s="640"/>
    </row>
    <row r="62" spans="1:25" ht="33.6">
      <c r="A62" s="601"/>
      <c r="B62" s="602"/>
      <c r="C62" s="602"/>
      <c r="D62" s="619"/>
      <c r="E62" s="633" t="s">
        <v>1391</v>
      </c>
      <c r="F62" s="634"/>
      <c r="G62" s="630"/>
      <c r="H62" s="628"/>
      <c r="I62" s="640"/>
      <c r="J62" s="640"/>
      <c r="K62" s="640"/>
      <c r="L62" s="640"/>
      <c r="M62" s="640"/>
      <c r="N62" s="640"/>
      <c r="O62" s="640"/>
      <c r="P62" s="640"/>
      <c r="Q62" s="640"/>
      <c r="R62" s="640"/>
      <c r="S62" s="640"/>
      <c r="T62" s="640"/>
      <c r="U62" s="640"/>
      <c r="V62" s="640"/>
      <c r="W62" s="640"/>
      <c r="X62" s="640"/>
      <c r="Y62" s="640"/>
    </row>
    <row r="63" spans="1:25" s="615" customFormat="1" ht="17.399999999999999">
      <c r="A63" s="604" t="s">
        <v>14</v>
      </c>
      <c r="B63" s="605" t="s">
        <v>453</v>
      </c>
      <c r="C63" s="602"/>
      <c r="D63" s="621"/>
      <c r="E63" s="602"/>
      <c r="F63" s="636"/>
      <c r="G63" s="637"/>
      <c r="H63" s="638"/>
      <c r="I63" s="642"/>
      <c r="J63" s="642"/>
      <c r="K63" s="642"/>
      <c r="L63" s="642"/>
      <c r="M63" s="642"/>
      <c r="N63" s="642"/>
      <c r="O63" s="642"/>
      <c r="P63" s="642"/>
      <c r="Q63" s="642"/>
      <c r="R63" s="642"/>
      <c r="S63" s="642"/>
      <c r="T63" s="642"/>
      <c r="U63" s="642"/>
      <c r="V63" s="642"/>
      <c r="W63" s="642"/>
      <c r="X63" s="642"/>
      <c r="Y63" s="642"/>
    </row>
    <row r="64" spans="1:25" ht="18">
      <c r="A64" s="604" t="s">
        <v>457</v>
      </c>
      <c r="B64" s="605" t="s">
        <v>458</v>
      </c>
      <c r="C64" s="602"/>
      <c r="D64" s="620"/>
      <c r="E64" s="602"/>
      <c r="F64" s="636"/>
      <c r="G64" s="639"/>
      <c r="H64" s="628" t="str">
        <f t="shared" si="0"/>
        <v>-</v>
      </c>
      <c r="I64" s="640"/>
      <c r="J64" s="640"/>
      <c r="K64" s="640"/>
      <c r="L64" s="640"/>
      <c r="M64" s="640"/>
      <c r="N64" s="640"/>
      <c r="O64" s="640"/>
      <c r="P64" s="640"/>
      <c r="Q64" s="640"/>
      <c r="R64" s="640"/>
      <c r="S64" s="640"/>
      <c r="T64" s="640"/>
      <c r="U64" s="640"/>
      <c r="V64" s="640"/>
      <c r="W64" s="640"/>
      <c r="X64" s="640"/>
      <c r="Y64" s="640"/>
    </row>
    <row r="65" spans="1:25" ht="18">
      <c r="A65" s="601">
        <f>MAX($A$1:A64)+1</f>
        <v>13</v>
      </c>
      <c r="B65" s="602" t="s">
        <v>459</v>
      </c>
      <c r="C65" s="602" t="s">
        <v>1346</v>
      </c>
      <c r="D65" s="619"/>
      <c r="E65" s="602"/>
      <c r="F65" s="634" t="s">
        <v>256</v>
      </c>
      <c r="G65" s="630">
        <v>9</v>
      </c>
      <c r="H65" s="628" t="str">
        <f t="shared" si="0"/>
        <v>B-9</v>
      </c>
      <c r="I65" s="640"/>
      <c r="J65" s="640"/>
      <c r="K65" s="640"/>
      <c r="L65" s="640"/>
      <c r="M65" s="640"/>
      <c r="N65" s="640"/>
      <c r="O65" s="640"/>
      <c r="P65" s="640"/>
      <c r="Q65" s="640"/>
      <c r="R65" s="640"/>
      <c r="S65" s="640"/>
      <c r="T65" s="640"/>
      <c r="U65" s="640"/>
      <c r="V65" s="640"/>
      <c r="W65" s="640"/>
      <c r="X65" s="640"/>
      <c r="Y65" s="640"/>
    </row>
    <row r="66" spans="1:25" ht="33.6">
      <c r="A66" s="601"/>
      <c r="B66" s="602"/>
      <c r="C66" s="602"/>
      <c r="D66" s="619"/>
      <c r="E66" s="1139" t="s">
        <v>1392</v>
      </c>
      <c r="F66" s="634"/>
      <c r="G66" s="630"/>
      <c r="H66" s="628"/>
      <c r="I66" s="640"/>
      <c r="J66" s="640"/>
      <c r="K66" s="640"/>
      <c r="L66" s="640"/>
      <c r="M66" s="640"/>
      <c r="N66" s="640"/>
      <c r="O66" s="640"/>
      <c r="P66" s="640"/>
      <c r="Q66" s="640"/>
      <c r="R66" s="640"/>
      <c r="S66" s="640"/>
      <c r="T66" s="640"/>
      <c r="U66" s="640"/>
      <c r="V66" s="640"/>
      <c r="W66" s="640"/>
      <c r="X66" s="640"/>
      <c r="Y66" s="640"/>
    </row>
    <row r="67" spans="1:25" ht="50.4">
      <c r="A67" s="601"/>
      <c r="B67" s="602"/>
      <c r="C67" s="602"/>
      <c r="D67" s="619"/>
      <c r="E67" s="633" t="s">
        <v>1393</v>
      </c>
      <c r="F67" s="634"/>
      <c r="G67" s="630"/>
      <c r="H67" s="628"/>
      <c r="I67" s="640"/>
      <c r="J67" s="640"/>
      <c r="K67" s="640"/>
      <c r="L67" s="640"/>
      <c r="M67" s="640"/>
      <c r="N67" s="640"/>
      <c r="O67" s="640"/>
      <c r="P67" s="640"/>
      <c r="Q67" s="640"/>
      <c r="R67" s="640"/>
      <c r="S67" s="640"/>
      <c r="T67" s="640"/>
      <c r="U67" s="640"/>
      <c r="V67" s="640"/>
      <c r="W67" s="640"/>
      <c r="X67" s="640"/>
      <c r="Y67" s="640"/>
    </row>
    <row r="68" spans="1:25" ht="33.6">
      <c r="A68" s="601"/>
      <c r="B68" s="602"/>
      <c r="C68" s="602"/>
      <c r="D68" s="619"/>
      <c r="E68" s="633" t="s">
        <v>1394</v>
      </c>
      <c r="F68" s="634"/>
      <c r="G68" s="630"/>
      <c r="H68" s="628"/>
      <c r="I68" s="640"/>
      <c r="J68" s="640"/>
      <c r="K68" s="640"/>
      <c r="L68" s="640"/>
      <c r="M68" s="640"/>
      <c r="N68" s="640"/>
      <c r="O68" s="640"/>
      <c r="P68" s="640"/>
      <c r="Q68" s="640"/>
      <c r="R68" s="640"/>
      <c r="S68" s="640"/>
      <c r="T68" s="640"/>
      <c r="U68" s="640"/>
      <c r="V68" s="640"/>
      <c r="W68" s="640"/>
      <c r="X68" s="640"/>
      <c r="Y68" s="640"/>
    </row>
    <row r="69" spans="1:25" ht="50.4">
      <c r="A69" s="601"/>
      <c r="B69" s="602"/>
      <c r="C69" s="602"/>
      <c r="D69" s="619"/>
      <c r="E69" s="633" t="s">
        <v>1395</v>
      </c>
      <c r="F69" s="634"/>
      <c r="G69" s="630"/>
      <c r="H69" s="628"/>
      <c r="I69" s="640"/>
      <c r="J69" s="640"/>
      <c r="K69" s="640"/>
      <c r="L69" s="640"/>
      <c r="M69" s="640"/>
      <c r="N69" s="640"/>
      <c r="O69" s="640"/>
      <c r="P69" s="640"/>
      <c r="Q69" s="640"/>
      <c r="R69" s="640"/>
      <c r="S69" s="640"/>
      <c r="T69" s="640"/>
      <c r="U69" s="640"/>
      <c r="V69" s="640"/>
      <c r="W69" s="640"/>
      <c r="X69" s="640"/>
      <c r="Y69" s="640"/>
    </row>
    <row r="70" spans="1:25" ht="50.4">
      <c r="A70" s="601"/>
      <c r="B70" s="602"/>
      <c r="C70" s="602"/>
      <c r="D70" s="619"/>
      <c r="E70" s="633" t="s">
        <v>1396</v>
      </c>
      <c r="F70" s="634"/>
      <c r="G70" s="630"/>
      <c r="H70" s="628"/>
      <c r="I70" s="640"/>
      <c r="J70" s="640"/>
      <c r="K70" s="640"/>
      <c r="L70" s="640"/>
      <c r="M70" s="640"/>
      <c r="N70" s="640"/>
      <c r="O70" s="640"/>
      <c r="P70" s="640"/>
      <c r="Q70" s="640"/>
      <c r="R70" s="640"/>
      <c r="S70" s="640"/>
      <c r="T70" s="640"/>
      <c r="U70" s="640"/>
      <c r="V70" s="640"/>
      <c r="W70" s="640"/>
      <c r="X70" s="640"/>
      <c r="Y70" s="640"/>
    </row>
    <row r="71" spans="1:25" ht="50.4">
      <c r="A71" s="601"/>
      <c r="B71" s="602"/>
      <c r="C71" s="602"/>
      <c r="D71" s="619"/>
      <c r="E71" s="633" t="s">
        <v>1397</v>
      </c>
      <c r="F71" s="634"/>
      <c r="G71" s="630"/>
      <c r="H71" s="628"/>
      <c r="I71" s="640"/>
      <c r="J71" s="640"/>
      <c r="K71" s="640"/>
      <c r="L71" s="640"/>
      <c r="M71" s="640"/>
      <c r="N71" s="640"/>
      <c r="O71" s="640"/>
      <c r="P71" s="640"/>
      <c r="Q71" s="640"/>
      <c r="R71" s="640"/>
      <c r="S71" s="640"/>
      <c r="T71" s="640"/>
      <c r="U71" s="640"/>
      <c r="V71" s="640"/>
      <c r="W71" s="640"/>
      <c r="X71" s="640"/>
      <c r="Y71" s="640"/>
    </row>
    <row r="72" spans="1:25" ht="33.6">
      <c r="A72" s="601"/>
      <c r="B72" s="602"/>
      <c r="C72" s="602"/>
      <c r="D72" s="619"/>
      <c r="E72" s="633" t="s">
        <v>1398</v>
      </c>
      <c r="F72" s="634"/>
      <c r="G72" s="630"/>
      <c r="H72" s="628"/>
      <c r="I72" s="640"/>
      <c r="J72" s="640"/>
      <c r="K72" s="640"/>
      <c r="L72" s="640"/>
      <c r="M72" s="640"/>
      <c r="N72" s="640"/>
      <c r="O72" s="640"/>
      <c r="P72" s="640"/>
      <c r="Q72" s="640"/>
      <c r="R72" s="640"/>
      <c r="S72" s="640"/>
      <c r="T72" s="640"/>
      <c r="U72" s="640"/>
      <c r="V72" s="640"/>
      <c r="W72" s="640"/>
      <c r="X72" s="640"/>
      <c r="Y72" s="640"/>
    </row>
    <row r="73" spans="1:25" ht="33.6">
      <c r="A73" s="601"/>
      <c r="B73" s="602"/>
      <c r="C73" s="602"/>
      <c r="D73" s="619"/>
      <c r="E73" s="633" t="s">
        <v>1399</v>
      </c>
      <c r="F73" s="634"/>
      <c r="G73" s="630"/>
      <c r="H73" s="628"/>
      <c r="I73" s="640"/>
      <c r="J73" s="640"/>
      <c r="K73" s="640"/>
      <c r="L73" s="640"/>
      <c r="M73" s="640"/>
      <c r="N73" s="640"/>
      <c r="O73" s="640"/>
      <c r="P73" s="640"/>
      <c r="Q73" s="640"/>
      <c r="R73" s="640"/>
      <c r="S73" s="640"/>
      <c r="T73" s="640"/>
      <c r="U73" s="640"/>
      <c r="V73" s="640"/>
      <c r="W73" s="640"/>
      <c r="X73" s="640"/>
      <c r="Y73" s="640"/>
    </row>
    <row r="74" spans="1:25" ht="33.6">
      <c r="A74" s="601"/>
      <c r="B74" s="602"/>
      <c r="C74" s="602"/>
      <c r="D74" s="619"/>
      <c r="E74" s="633" t="s">
        <v>1400</v>
      </c>
      <c r="F74" s="634"/>
      <c r="G74" s="630"/>
      <c r="H74" s="628"/>
      <c r="I74" s="640"/>
      <c r="J74" s="640"/>
      <c r="K74" s="640"/>
      <c r="L74" s="640"/>
      <c r="M74" s="640"/>
      <c r="N74" s="640"/>
      <c r="O74" s="640"/>
      <c r="P74" s="640"/>
      <c r="Q74" s="640"/>
      <c r="R74" s="640"/>
      <c r="S74" s="640"/>
      <c r="T74" s="640"/>
      <c r="U74" s="640"/>
      <c r="V74" s="640"/>
      <c r="W74" s="640"/>
      <c r="X74" s="640"/>
      <c r="Y74" s="640"/>
    </row>
    <row r="75" spans="1:25" ht="18">
      <c r="A75" s="601">
        <f>MAX($A$1:A65)+1</f>
        <v>14</v>
      </c>
      <c r="B75" s="602" t="s">
        <v>460</v>
      </c>
      <c r="C75" s="602" t="s">
        <v>1346</v>
      </c>
      <c r="D75" s="620"/>
      <c r="E75" s="633"/>
      <c r="F75" s="634" t="s">
        <v>256</v>
      </c>
      <c r="G75" s="630">
        <v>5</v>
      </c>
      <c r="H75" s="628" t="str">
        <f t="shared" si="0"/>
        <v>B-5</v>
      </c>
      <c r="I75" s="640"/>
      <c r="J75" s="640"/>
      <c r="K75" s="640"/>
      <c r="L75" s="640"/>
      <c r="M75" s="640"/>
      <c r="N75" s="640"/>
      <c r="O75" s="640"/>
      <c r="P75" s="640"/>
      <c r="Q75" s="640"/>
      <c r="R75" s="640"/>
      <c r="S75" s="640"/>
      <c r="T75" s="640"/>
      <c r="U75" s="640"/>
      <c r="V75" s="640"/>
      <c r="W75" s="640"/>
      <c r="X75" s="640"/>
      <c r="Y75" s="640"/>
    </row>
    <row r="76" spans="1:25" ht="50.4">
      <c r="A76" s="601"/>
      <c r="B76" s="602"/>
      <c r="C76" s="602"/>
      <c r="D76" s="620"/>
      <c r="E76" s="1139" t="s">
        <v>1401</v>
      </c>
      <c r="F76" s="634"/>
      <c r="G76" s="630"/>
      <c r="H76" s="628"/>
      <c r="I76" s="640"/>
      <c r="J76" s="640"/>
      <c r="K76" s="640"/>
      <c r="L76" s="640"/>
      <c r="M76" s="640"/>
      <c r="N76" s="640"/>
      <c r="O76" s="640"/>
      <c r="P76" s="640"/>
      <c r="Q76" s="640"/>
      <c r="R76" s="640"/>
      <c r="S76" s="640"/>
      <c r="T76" s="640"/>
      <c r="U76" s="640"/>
      <c r="V76" s="640"/>
      <c r="W76" s="640"/>
      <c r="X76" s="640"/>
      <c r="Y76" s="640"/>
    </row>
    <row r="77" spans="1:25" ht="50.4">
      <c r="A77" s="601"/>
      <c r="B77" s="602"/>
      <c r="C77" s="602"/>
      <c r="D77" s="620"/>
      <c r="E77" s="633" t="s">
        <v>1402</v>
      </c>
      <c r="F77" s="634"/>
      <c r="G77" s="630"/>
      <c r="H77" s="628"/>
      <c r="I77" s="640"/>
      <c r="J77" s="640"/>
      <c r="K77" s="640"/>
      <c r="L77" s="640"/>
      <c r="M77" s="640"/>
      <c r="N77" s="640"/>
      <c r="O77" s="640"/>
      <c r="P77" s="640"/>
      <c r="Q77" s="640"/>
      <c r="R77" s="640"/>
      <c r="S77" s="640"/>
      <c r="T77" s="640"/>
      <c r="U77" s="640"/>
      <c r="V77" s="640"/>
      <c r="W77" s="640"/>
      <c r="X77" s="640"/>
      <c r="Y77" s="640"/>
    </row>
    <row r="78" spans="1:25" ht="33.6">
      <c r="A78" s="601"/>
      <c r="B78" s="602"/>
      <c r="C78" s="602"/>
      <c r="D78" s="620"/>
      <c r="E78" s="633" t="s">
        <v>1403</v>
      </c>
      <c r="F78" s="634"/>
      <c r="G78" s="630"/>
      <c r="H78" s="628"/>
      <c r="I78" s="640"/>
      <c r="J78" s="640"/>
      <c r="K78" s="640"/>
      <c r="L78" s="640"/>
      <c r="M78" s="640"/>
      <c r="N78" s="640"/>
      <c r="O78" s="640"/>
      <c r="P78" s="640"/>
      <c r="Q78" s="640"/>
      <c r="R78" s="640"/>
      <c r="S78" s="640"/>
      <c r="T78" s="640"/>
      <c r="U78" s="640"/>
      <c r="V78" s="640"/>
      <c r="W78" s="640"/>
      <c r="X78" s="640"/>
      <c r="Y78" s="640"/>
    </row>
    <row r="79" spans="1:25" ht="50.4">
      <c r="A79" s="601"/>
      <c r="B79" s="602"/>
      <c r="C79" s="602"/>
      <c r="D79" s="620"/>
      <c r="E79" s="633" t="s">
        <v>1404</v>
      </c>
      <c r="F79" s="634"/>
      <c r="G79" s="630"/>
      <c r="H79" s="628"/>
      <c r="I79" s="640"/>
      <c r="J79" s="640"/>
      <c r="K79" s="640"/>
      <c r="L79" s="640"/>
      <c r="M79" s="640"/>
      <c r="N79" s="640"/>
      <c r="O79" s="640"/>
      <c r="P79" s="640"/>
      <c r="Q79" s="640"/>
      <c r="R79" s="640"/>
      <c r="S79" s="640"/>
      <c r="T79" s="640"/>
      <c r="U79" s="640"/>
      <c r="V79" s="640"/>
      <c r="W79" s="640"/>
      <c r="X79" s="640"/>
      <c r="Y79" s="640"/>
    </row>
    <row r="80" spans="1:25" ht="33.6">
      <c r="A80" s="601"/>
      <c r="B80" s="602"/>
      <c r="C80" s="602"/>
      <c r="D80" s="620"/>
      <c r="E80" s="633" t="s">
        <v>1405</v>
      </c>
      <c r="F80" s="634"/>
      <c r="G80" s="630"/>
      <c r="H80" s="628"/>
      <c r="I80" s="640"/>
      <c r="J80" s="640"/>
      <c r="K80" s="640"/>
      <c r="L80" s="640"/>
      <c r="M80" s="640"/>
      <c r="N80" s="640"/>
      <c r="O80" s="640"/>
      <c r="P80" s="640"/>
      <c r="Q80" s="640"/>
      <c r="R80" s="640"/>
      <c r="S80" s="640"/>
      <c r="T80" s="640"/>
      <c r="U80" s="640"/>
      <c r="V80" s="640"/>
      <c r="W80" s="640"/>
      <c r="X80" s="640"/>
      <c r="Y80" s="640"/>
    </row>
    <row r="81" spans="1:25" ht="18">
      <c r="A81" s="601">
        <f>MAX($A$1:A75)+1</f>
        <v>15</v>
      </c>
      <c r="B81" s="602" t="s">
        <v>461</v>
      </c>
      <c r="C81" s="602" t="s">
        <v>1346</v>
      </c>
      <c r="D81" s="619"/>
      <c r="E81" s="633"/>
      <c r="F81" s="634" t="s">
        <v>256</v>
      </c>
      <c r="G81" s="630">
        <v>4</v>
      </c>
      <c r="H81" s="628" t="str">
        <f t="shared" si="0"/>
        <v>B-4</v>
      </c>
      <c r="I81" s="640"/>
      <c r="J81" s="640"/>
      <c r="K81" s="640"/>
      <c r="L81" s="640"/>
      <c r="M81" s="640"/>
      <c r="N81" s="640"/>
      <c r="O81" s="640"/>
      <c r="P81" s="640"/>
      <c r="Q81" s="640"/>
      <c r="R81" s="640"/>
      <c r="S81" s="640"/>
      <c r="T81" s="640"/>
      <c r="U81" s="640"/>
      <c r="V81" s="640"/>
      <c r="W81" s="640"/>
      <c r="X81" s="640"/>
      <c r="Y81" s="640"/>
    </row>
    <row r="82" spans="1:25" ht="50.4">
      <c r="A82" s="601"/>
      <c r="B82" s="602"/>
      <c r="C82" s="602"/>
      <c r="D82" s="619"/>
      <c r="E82" s="1139" t="s">
        <v>1406</v>
      </c>
      <c r="F82" s="634"/>
      <c r="G82" s="630"/>
      <c r="H82" s="628"/>
      <c r="I82" s="640"/>
      <c r="J82" s="640"/>
      <c r="K82" s="640"/>
      <c r="L82" s="640"/>
      <c r="M82" s="640"/>
      <c r="N82" s="640"/>
      <c r="O82" s="640"/>
      <c r="P82" s="640"/>
      <c r="Q82" s="640"/>
      <c r="R82" s="640"/>
      <c r="S82" s="640"/>
      <c r="T82" s="640"/>
      <c r="U82" s="640"/>
      <c r="V82" s="640"/>
      <c r="W82" s="640"/>
      <c r="X82" s="640"/>
      <c r="Y82" s="640"/>
    </row>
    <row r="83" spans="1:25" ht="50.4">
      <c r="A83" s="601"/>
      <c r="B83" s="602"/>
      <c r="C83" s="602"/>
      <c r="D83" s="619"/>
      <c r="E83" s="633" t="s">
        <v>1407</v>
      </c>
      <c r="F83" s="634"/>
      <c r="G83" s="630"/>
      <c r="H83" s="628"/>
      <c r="I83" s="640"/>
      <c r="J83" s="640"/>
      <c r="K83" s="640"/>
      <c r="L83" s="640"/>
      <c r="M83" s="640"/>
      <c r="N83" s="640"/>
      <c r="O83" s="640"/>
      <c r="P83" s="640"/>
      <c r="Q83" s="640"/>
      <c r="R83" s="640"/>
      <c r="S83" s="640"/>
      <c r="T83" s="640"/>
      <c r="U83" s="640"/>
      <c r="V83" s="640"/>
      <c r="W83" s="640"/>
      <c r="X83" s="640"/>
      <c r="Y83" s="640"/>
    </row>
    <row r="84" spans="1:25" ht="50.4">
      <c r="A84" s="601"/>
      <c r="B84" s="602"/>
      <c r="C84" s="602"/>
      <c r="D84" s="619"/>
      <c r="E84" s="633" t="s">
        <v>1408</v>
      </c>
      <c r="F84" s="634"/>
      <c r="G84" s="630"/>
      <c r="H84" s="628"/>
      <c r="I84" s="640"/>
      <c r="J84" s="640"/>
      <c r="K84" s="640"/>
      <c r="L84" s="640"/>
      <c r="M84" s="640"/>
      <c r="N84" s="640"/>
      <c r="O84" s="640"/>
      <c r="P84" s="640"/>
      <c r="Q84" s="640"/>
      <c r="R84" s="640"/>
      <c r="S84" s="640"/>
      <c r="T84" s="640"/>
      <c r="U84" s="640"/>
      <c r="V84" s="640"/>
      <c r="W84" s="640"/>
      <c r="X84" s="640"/>
      <c r="Y84" s="640"/>
    </row>
    <row r="85" spans="1:25" ht="33.6">
      <c r="A85" s="601"/>
      <c r="B85" s="602"/>
      <c r="C85" s="602"/>
      <c r="D85" s="619"/>
      <c r="E85" s="633" t="s">
        <v>1409</v>
      </c>
      <c r="F85" s="634"/>
      <c r="G85" s="630"/>
      <c r="H85" s="628"/>
      <c r="I85" s="640"/>
      <c r="J85" s="640"/>
      <c r="K85" s="640"/>
      <c r="L85" s="640"/>
      <c r="M85" s="640"/>
      <c r="N85" s="640"/>
      <c r="O85" s="640"/>
      <c r="P85" s="640"/>
      <c r="Q85" s="640"/>
      <c r="R85" s="640"/>
      <c r="S85" s="640"/>
      <c r="T85" s="640"/>
      <c r="U85" s="640"/>
      <c r="V85" s="640"/>
      <c r="W85" s="640"/>
      <c r="X85" s="640"/>
      <c r="Y85" s="640"/>
    </row>
    <row r="86" spans="1:25" ht="18">
      <c r="A86" s="601">
        <f>MAX($A$1:A81)+1</f>
        <v>16</v>
      </c>
      <c r="B86" s="602" t="s">
        <v>462</v>
      </c>
      <c r="C86" s="602" t="s">
        <v>1346</v>
      </c>
      <c r="D86" s="620"/>
      <c r="E86" s="633"/>
      <c r="F86" s="634" t="s">
        <v>256</v>
      </c>
      <c r="G86" s="630">
        <v>4</v>
      </c>
      <c r="H86" s="628" t="str">
        <f t="shared" si="0"/>
        <v>B-4</v>
      </c>
      <c r="I86" s="640"/>
      <c r="J86" s="640"/>
      <c r="K86" s="640"/>
      <c r="L86" s="640"/>
      <c r="M86" s="640"/>
      <c r="N86" s="640"/>
      <c r="O86" s="640"/>
      <c r="P86" s="640"/>
      <c r="Q86" s="640"/>
      <c r="R86" s="640"/>
      <c r="S86" s="640"/>
      <c r="T86" s="640"/>
      <c r="U86" s="640"/>
      <c r="V86" s="640"/>
      <c r="W86" s="640"/>
      <c r="X86" s="640"/>
      <c r="Y86" s="640"/>
    </row>
    <row r="87" spans="1:25" ht="33.6">
      <c r="A87" s="601"/>
      <c r="B87" s="602"/>
      <c r="C87" s="602"/>
      <c r="D87" s="620"/>
      <c r="E87" s="1139" t="s">
        <v>1410</v>
      </c>
      <c r="F87" s="634"/>
      <c r="G87" s="630"/>
      <c r="H87" s="628"/>
      <c r="I87" s="640"/>
      <c r="J87" s="640"/>
      <c r="K87" s="640"/>
      <c r="L87" s="640"/>
      <c r="M87" s="640"/>
      <c r="N87" s="640"/>
      <c r="O87" s="640"/>
      <c r="P87" s="640"/>
      <c r="Q87" s="640"/>
      <c r="R87" s="640"/>
      <c r="S87" s="640"/>
      <c r="T87" s="640"/>
      <c r="U87" s="640"/>
      <c r="V87" s="640"/>
      <c r="W87" s="640"/>
      <c r="X87" s="640"/>
      <c r="Y87" s="640"/>
    </row>
    <row r="88" spans="1:25" ht="33.6">
      <c r="A88" s="601"/>
      <c r="B88" s="602"/>
      <c r="C88" s="602"/>
      <c r="D88" s="620"/>
      <c r="E88" s="633" t="s">
        <v>1411</v>
      </c>
      <c r="F88" s="634"/>
      <c r="G88" s="630"/>
      <c r="H88" s="628"/>
      <c r="I88" s="640"/>
      <c r="J88" s="640"/>
      <c r="K88" s="640"/>
      <c r="L88" s="640"/>
      <c r="M88" s="640"/>
      <c r="N88" s="640"/>
      <c r="O88" s="640"/>
      <c r="P88" s="640"/>
      <c r="Q88" s="640"/>
      <c r="R88" s="640"/>
      <c r="S88" s="640"/>
      <c r="T88" s="640"/>
      <c r="U88" s="640"/>
      <c r="V88" s="640"/>
      <c r="W88" s="640"/>
      <c r="X88" s="640"/>
      <c r="Y88" s="640"/>
    </row>
    <row r="89" spans="1:25" ht="33.6">
      <c r="A89" s="601"/>
      <c r="B89" s="602"/>
      <c r="C89" s="602"/>
      <c r="D89" s="620"/>
      <c r="E89" s="633" t="s">
        <v>1412</v>
      </c>
      <c r="F89" s="634"/>
      <c r="G89" s="630"/>
      <c r="H89" s="628"/>
      <c r="I89" s="640"/>
      <c r="J89" s="640"/>
      <c r="K89" s="640"/>
      <c r="L89" s="640"/>
      <c r="M89" s="640"/>
      <c r="N89" s="640"/>
      <c r="O89" s="640"/>
      <c r="P89" s="640"/>
      <c r="Q89" s="640"/>
      <c r="R89" s="640"/>
      <c r="S89" s="640"/>
      <c r="T89" s="640"/>
      <c r="U89" s="640"/>
      <c r="V89" s="640"/>
      <c r="W89" s="640"/>
      <c r="X89" s="640"/>
      <c r="Y89" s="640"/>
    </row>
    <row r="90" spans="1:25" ht="33.6">
      <c r="A90" s="601"/>
      <c r="B90" s="602"/>
      <c r="C90" s="602"/>
      <c r="D90" s="620"/>
      <c r="E90" s="633" t="s">
        <v>1413</v>
      </c>
      <c r="F90" s="634"/>
      <c r="G90" s="630"/>
      <c r="H90" s="628"/>
      <c r="I90" s="640"/>
      <c r="J90" s="640"/>
      <c r="K90" s="640"/>
      <c r="L90" s="640"/>
      <c r="M90" s="640"/>
      <c r="N90" s="640"/>
      <c r="O90" s="640"/>
      <c r="P90" s="640"/>
      <c r="Q90" s="640"/>
      <c r="R90" s="640"/>
      <c r="S90" s="640"/>
      <c r="T90" s="640"/>
      <c r="U90" s="640"/>
      <c r="V90" s="640"/>
      <c r="W90" s="640"/>
      <c r="X90" s="640"/>
      <c r="Y90" s="640"/>
    </row>
    <row r="91" spans="1:25" ht="18">
      <c r="A91" s="601">
        <f>MAX($A$1:A86)+1</f>
        <v>17</v>
      </c>
      <c r="B91" s="602" t="s">
        <v>463</v>
      </c>
      <c r="C91" s="602" t="s">
        <v>1346</v>
      </c>
      <c r="D91" s="619"/>
      <c r="E91" s="643"/>
      <c r="F91" s="634" t="s">
        <v>256</v>
      </c>
      <c r="G91" s="630">
        <v>4</v>
      </c>
      <c r="H91" s="628" t="str">
        <f t="shared" si="0"/>
        <v>B-4</v>
      </c>
      <c r="I91" s="640"/>
      <c r="J91" s="640"/>
      <c r="K91" s="640"/>
      <c r="L91" s="640"/>
      <c r="M91" s="640"/>
      <c r="N91" s="640"/>
      <c r="O91" s="640"/>
      <c r="P91" s="640"/>
      <c r="Q91" s="640"/>
      <c r="R91" s="640"/>
      <c r="S91" s="640"/>
      <c r="T91" s="640"/>
      <c r="U91" s="640"/>
      <c r="V91" s="640"/>
      <c r="W91" s="640"/>
      <c r="X91" s="640"/>
      <c r="Y91" s="640"/>
    </row>
    <row r="92" spans="1:25" ht="33.6">
      <c r="A92" s="601"/>
      <c r="B92" s="602"/>
      <c r="C92" s="602"/>
      <c r="D92" s="619"/>
      <c r="E92" s="1139" t="s">
        <v>1414</v>
      </c>
      <c r="F92" s="634"/>
      <c r="G92" s="630"/>
      <c r="H92" s="628"/>
      <c r="I92" s="640"/>
      <c r="J92" s="640"/>
      <c r="K92" s="640"/>
      <c r="L92" s="640"/>
      <c r="M92" s="640"/>
      <c r="N92" s="640"/>
      <c r="O92" s="640"/>
      <c r="P92" s="640"/>
      <c r="Q92" s="640"/>
      <c r="R92" s="640"/>
      <c r="S92" s="640"/>
      <c r="T92" s="640"/>
      <c r="U92" s="640"/>
      <c r="V92" s="640"/>
      <c r="W92" s="640"/>
      <c r="X92" s="640"/>
      <c r="Y92" s="640"/>
    </row>
    <row r="93" spans="1:25" ht="50.4">
      <c r="A93" s="601"/>
      <c r="B93" s="602"/>
      <c r="C93" s="602"/>
      <c r="D93" s="619"/>
      <c r="E93" s="633" t="s">
        <v>1415</v>
      </c>
      <c r="F93" s="634"/>
      <c r="G93" s="630"/>
      <c r="H93" s="628"/>
      <c r="I93" s="640"/>
      <c r="J93" s="640"/>
      <c r="K93" s="640"/>
      <c r="L93" s="640"/>
      <c r="M93" s="640"/>
      <c r="N93" s="640"/>
      <c r="O93" s="640"/>
      <c r="P93" s="640"/>
      <c r="Q93" s="640"/>
      <c r="R93" s="640"/>
      <c r="S93" s="640"/>
      <c r="T93" s="640"/>
      <c r="U93" s="640"/>
      <c r="V93" s="640"/>
      <c r="W93" s="640"/>
      <c r="X93" s="640"/>
      <c r="Y93" s="640"/>
    </row>
    <row r="94" spans="1:25" ht="33.6">
      <c r="A94" s="601"/>
      <c r="B94" s="602"/>
      <c r="C94" s="602"/>
      <c r="D94" s="619"/>
      <c r="E94" s="633" t="s">
        <v>1416</v>
      </c>
      <c r="F94" s="634"/>
      <c r="G94" s="630"/>
      <c r="H94" s="628"/>
      <c r="I94" s="640"/>
      <c r="J94" s="640"/>
      <c r="K94" s="640"/>
      <c r="L94" s="640"/>
      <c r="M94" s="640"/>
      <c r="N94" s="640"/>
      <c r="O94" s="640"/>
      <c r="P94" s="640"/>
      <c r="Q94" s="640"/>
      <c r="R94" s="640"/>
      <c r="S94" s="640"/>
      <c r="T94" s="640"/>
      <c r="U94" s="640"/>
      <c r="V94" s="640"/>
      <c r="W94" s="640"/>
      <c r="X94" s="640"/>
      <c r="Y94" s="640"/>
    </row>
    <row r="95" spans="1:25" ht="33.6">
      <c r="A95" s="601"/>
      <c r="B95" s="602"/>
      <c r="C95" s="602"/>
      <c r="D95" s="619"/>
      <c r="E95" s="633" t="s">
        <v>1417</v>
      </c>
      <c r="F95" s="634"/>
      <c r="G95" s="630"/>
      <c r="H95" s="628"/>
      <c r="I95" s="640"/>
      <c r="J95" s="640"/>
      <c r="K95" s="640"/>
      <c r="L95" s="640"/>
      <c r="M95" s="640"/>
      <c r="N95" s="640"/>
      <c r="O95" s="640"/>
      <c r="P95" s="640"/>
      <c r="Q95" s="640"/>
      <c r="R95" s="640"/>
      <c r="S95" s="640"/>
      <c r="T95" s="640"/>
      <c r="U95" s="640"/>
      <c r="V95" s="640"/>
      <c r="W95" s="640"/>
      <c r="X95" s="640"/>
      <c r="Y95" s="640"/>
    </row>
    <row r="96" spans="1:25" ht="18">
      <c r="A96" s="601">
        <f>MAX($A$1:A91)+1</f>
        <v>18</v>
      </c>
      <c r="B96" s="602" t="s">
        <v>464</v>
      </c>
      <c r="C96" s="602" t="s">
        <v>1346</v>
      </c>
      <c r="D96" s="620"/>
      <c r="E96" s="633"/>
      <c r="F96" s="634" t="s">
        <v>256</v>
      </c>
      <c r="G96" s="630">
        <v>4</v>
      </c>
      <c r="H96" s="628" t="str">
        <f t="shared" si="0"/>
        <v>B-4</v>
      </c>
      <c r="I96" s="640"/>
      <c r="J96" s="640"/>
      <c r="K96" s="640"/>
      <c r="L96" s="640"/>
      <c r="M96" s="640"/>
      <c r="N96" s="640"/>
      <c r="O96" s="640"/>
      <c r="P96" s="640"/>
      <c r="Q96" s="640"/>
      <c r="R96" s="640"/>
      <c r="S96" s="640"/>
      <c r="T96" s="640"/>
      <c r="U96" s="640"/>
      <c r="V96" s="640"/>
      <c r="W96" s="640"/>
      <c r="X96" s="640"/>
      <c r="Y96" s="640"/>
    </row>
    <row r="97" spans="1:25" ht="33.6">
      <c r="A97" s="601"/>
      <c r="B97" s="602"/>
      <c r="C97" s="602"/>
      <c r="D97" s="620"/>
      <c r="E97" s="1139" t="s">
        <v>1418</v>
      </c>
      <c r="F97" s="634"/>
      <c r="G97" s="630"/>
      <c r="H97" s="628"/>
      <c r="I97" s="640"/>
      <c r="J97" s="640"/>
      <c r="K97" s="640"/>
      <c r="L97" s="640"/>
      <c r="M97" s="640"/>
      <c r="N97" s="640"/>
      <c r="O97" s="640"/>
      <c r="P97" s="640"/>
      <c r="Q97" s="640"/>
      <c r="R97" s="640"/>
      <c r="S97" s="640"/>
      <c r="T97" s="640"/>
      <c r="U97" s="640"/>
      <c r="V97" s="640"/>
      <c r="W97" s="640"/>
      <c r="X97" s="640"/>
      <c r="Y97" s="640"/>
    </row>
    <row r="98" spans="1:25" ht="33.6">
      <c r="A98" s="601"/>
      <c r="B98" s="602"/>
      <c r="C98" s="602"/>
      <c r="D98" s="620"/>
      <c r="E98" s="633" t="s">
        <v>1419</v>
      </c>
      <c r="F98" s="634"/>
      <c r="G98" s="630"/>
      <c r="H98" s="628"/>
      <c r="I98" s="640"/>
      <c r="J98" s="640"/>
      <c r="K98" s="640"/>
      <c r="L98" s="640"/>
      <c r="M98" s="640"/>
      <c r="N98" s="640"/>
      <c r="O98" s="640"/>
      <c r="P98" s="640"/>
      <c r="Q98" s="640"/>
      <c r="R98" s="640"/>
      <c r="S98" s="640"/>
      <c r="T98" s="640"/>
      <c r="U98" s="640"/>
      <c r="V98" s="640"/>
      <c r="W98" s="640"/>
      <c r="X98" s="640"/>
      <c r="Y98" s="640"/>
    </row>
    <row r="99" spans="1:25" ht="33.6">
      <c r="A99" s="601"/>
      <c r="B99" s="602"/>
      <c r="C99" s="602"/>
      <c r="D99" s="620"/>
      <c r="E99" s="633" t="s">
        <v>1420</v>
      </c>
      <c r="F99" s="634"/>
      <c r="G99" s="630"/>
      <c r="H99" s="628"/>
      <c r="I99" s="640"/>
      <c r="J99" s="640"/>
      <c r="K99" s="640"/>
      <c r="L99" s="640"/>
      <c r="M99" s="640"/>
      <c r="N99" s="640"/>
      <c r="O99" s="640"/>
      <c r="P99" s="640"/>
      <c r="Q99" s="640"/>
      <c r="R99" s="640"/>
      <c r="S99" s="640"/>
      <c r="T99" s="640"/>
      <c r="U99" s="640"/>
      <c r="V99" s="640"/>
      <c r="W99" s="640"/>
      <c r="X99" s="640"/>
      <c r="Y99" s="640"/>
    </row>
    <row r="100" spans="1:25" ht="33.6">
      <c r="A100" s="601"/>
      <c r="B100" s="602"/>
      <c r="C100" s="602"/>
      <c r="D100" s="620"/>
      <c r="E100" s="633" t="s">
        <v>1421</v>
      </c>
      <c r="F100" s="634"/>
      <c r="G100" s="630"/>
      <c r="H100" s="628"/>
      <c r="I100" s="640"/>
      <c r="J100" s="640"/>
      <c r="K100" s="640"/>
      <c r="L100" s="640"/>
      <c r="M100" s="640"/>
      <c r="N100" s="640"/>
      <c r="O100" s="640"/>
      <c r="P100" s="640"/>
      <c r="Q100" s="640"/>
      <c r="R100" s="640"/>
      <c r="S100" s="640"/>
      <c r="T100" s="640"/>
      <c r="U100" s="640"/>
      <c r="V100" s="640"/>
      <c r="W100" s="640"/>
      <c r="X100" s="640"/>
      <c r="Y100" s="640"/>
    </row>
    <row r="101" spans="1:25" ht="18">
      <c r="A101" s="601">
        <f>MAX($A$1:A96)+1</f>
        <v>19</v>
      </c>
      <c r="B101" s="602" t="s">
        <v>465</v>
      </c>
      <c r="C101" s="602" t="s">
        <v>1346</v>
      </c>
      <c r="D101" s="619"/>
      <c r="E101" s="643"/>
      <c r="F101" s="634" t="s">
        <v>256</v>
      </c>
      <c r="G101" s="630">
        <v>9</v>
      </c>
      <c r="H101" s="628" t="str">
        <f t="shared" si="0"/>
        <v>B-9</v>
      </c>
      <c r="I101" s="640"/>
      <c r="J101" s="640"/>
      <c r="K101" s="640"/>
      <c r="L101" s="640"/>
      <c r="M101" s="640"/>
      <c r="N101" s="640"/>
      <c r="O101" s="640"/>
      <c r="P101" s="640"/>
      <c r="Q101" s="640"/>
      <c r="R101" s="640"/>
      <c r="S101" s="640"/>
      <c r="T101" s="640"/>
      <c r="U101" s="640"/>
      <c r="V101" s="640"/>
      <c r="W101" s="640"/>
      <c r="X101" s="640"/>
      <c r="Y101" s="640"/>
    </row>
    <row r="102" spans="1:25" ht="33.6">
      <c r="A102" s="601"/>
      <c r="B102" s="602"/>
      <c r="C102" s="602"/>
      <c r="D102" s="619"/>
      <c r="E102" s="1139" t="s">
        <v>1422</v>
      </c>
      <c r="F102" s="634"/>
      <c r="G102" s="630"/>
      <c r="H102" s="628"/>
      <c r="I102" s="640"/>
      <c r="J102" s="640"/>
      <c r="K102" s="640"/>
      <c r="L102" s="640"/>
      <c r="M102" s="640"/>
      <c r="N102" s="640"/>
      <c r="O102" s="640"/>
      <c r="P102" s="640"/>
      <c r="Q102" s="640"/>
      <c r="R102" s="640"/>
      <c r="S102" s="640"/>
      <c r="T102" s="640"/>
      <c r="U102" s="640"/>
      <c r="V102" s="640"/>
      <c r="W102" s="640"/>
      <c r="X102" s="640"/>
      <c r="Y102" s="640"/>
    </row>
    <row r="103" spans="1:25" ht="50.4">
      <c r="A103" s="601"/>
      <c r="B103" s="602"/>
      <c r="C103" s="602"/>
      <c r="D103" s="619"/>
      <c r="E103" s="633" t="s">
        <v>1423</v>
      </c>
      <c r="F103" s="634"/>
      <c r="G103" s="630"/>
      <c r="H103" s="628"/>
      <c r="I103" s="640"/>
      <c r="J103" s="640"/>
      <c r="K103" s="640"/>
      <c r="L103" s="640"/>
      <c r="M103" s="640"/>
      <c r="N103" s="640"/>
      <c r="O103" s="640"/>
      <c r="P103" s="640"/>
      <c r="Q103" s="640"/>
      <c r="R103" s="640"/>
      <c r="S103" s="640"/>
      <c r="T103" s="640"/>
      <c r="U103" s="640"/>
      <c r="V103" s="640"/>
      <c r="W103" s="640"/>
      <c r="X103" s="640"/>
      <c r="Y103" s="640"/>
    </row>
    <row r="104" spans="1:25" ht="33.6">
      <c r="A104" s="601"/>
      <c r="B104" s="602"/>
      <c r="C104" s="602"/>
      <c r="D104" s="619"/>
      <c r="E104" s="633" t="s">
        <v>1424</v>
      </c>
      <c r="F104" s="634"/>
      <c r="G104" s="630"/>
      <c r="H104" s="628"/>
      <c r="I104" s="640"/>
      <c r="J104" s="640"/>
      <c r="K104" s="640"/>
      <c r="L104" s="640"/>
      <c r="M104" s="640"/>
      <c r="N104" s="640"/>
      <c r="O104" s="640"/>
      <c r="P104" s="640"/>
      <c r="Q104" s="640"/>
      <c r="R104" s="640"/>
      <c r="S104" s="640"/>
      <c r="T104" s="640"/>
      <c r="U104" s="640"/>
      <c r="V104" s="640"/>
      <c r="W104" s="640"/>
      <c r="X104" s="640"/>
      <c r="Y104" s="640"/>
    </row>
    <row r="105" spans="1:25" ht="50.4">
      <c r="A105" s="601"/>
      <c r="B105" s="602"/>
      <c r="C105" s="602"/>
      <c r="D105" s="619"/>
      <c r="E105" s="633" t="s">
        <v>1425</v>
      </c>
      <c r="F105" s="634"/>
      <c r="G105" s="630"/>
      <c r="H105" s="628"/>
      <c r="I105" s="640"/>
      <c r="J105" s="640"/>
      <c r="K105" s="640"/>
      <c r="L105" s="640"/>
      <c r="M105" s="640"/>
      <c r="N105" s="640"/>
      <c r="O105" s="640"/>
      <c r="P105" s="640"/>
      <c r="Q105" s="640"/>
      <c r="R105" s="640"/>
      <c r="S105" s="640"/>
      <c r="T105" s="640"/>
      <c r="U105" s="640"/>
      <c r="V105" s="640"/>
      <c r="W105" s="640"/>
      <c r="X105" s="640"/>
      <c r="Y105" s="640"/>
    </row>
    <row r="106" spans="1:25" ht="33.6">
      <c r="A106" s="601"/>
      <c r="B106" s="602"/>
      <c r="C106" s="602"/>
      <c r="D106" s="619"/>
      <c r="E106" s="633" t="s">
        <v>1426</v>
      </c>
      <c r="F106" s="634"/>
      <c r="G106" s="630"/>
      <c r="H106" s="628"/>
      <c r="I106" s="640"/>
      <c r="J106" s="640"/>
      <c r="K106" s="640"/>
      <c r="L106" s="640"/>
      <c r="M106" s="640"/>
      <c r="N106" s="640"/>
      <c r="O106" s="640"/>
      <c r="P106" s="640"/>
      <c r="Q106" s="640"/>
      <c r="R106" s="640"/>
      <c r="S106" s="640"/>
      <c r="T106" s="640"/>
      <c r="U106" s="640"/>
      <c r="V106" s="640"/>
      <c r="W106" s="640"/>
      <c r="X106" s="640"/>
      <c r="Y106" s="640"/>
    </row>
    <row r="107" spans="1:25" ht="50.4">
      <c r="A107" s="601"/>
      <c r="B107" s="602"/>
      <c r="C107" s="602"/>
      <c r="D107" s="619"/>
      <c r="E107" s="633" t="s">
        <v>1427</v>
      </c>
      <c r="F107" s="634"/>
      <c r="G107" s="630"/>
      <c r="H107" s="628"/>
      <c r="I107" s="640"/>
      <c r="J107" s="640"/>
      <c r="K107" s="640"/>
      <c r="L107" s="640"/>
      <c r="M107" s="640"/>
      <c r="N107" s="640"/>
      <c r="O107" s="640"/>
      <c r="P107" s="640"/>
      <c r="Q107" s="640"/>
      <c r="R107" s="640"/>
      <c r="S107" s="640"/>
      <c r="T107" s="640"/>
      <c r="U107" s="640"/>
      <c r="V107" s="640"/>
      <c r="W107" s="640"/>
      <c r="X107" s="640"/>
      <c r="Y107" s="640"/>
    </row>
    <row r="108" spans="1:25" ht="33.6">
      <c r="A108" s="601"/>
      <c r="B108" s="602"/>
      <c r="C108" s="602"/>
      <c r="D108" s="619"/>
      <c r="E108" s="633" t="s">
        <v>1428</v>
      </c>
      <c r="F108" s="634"/>
      <c r="G108" s="630"/>
      <c r="H108" s="628"/>
      <c r="I108" s="640"/>
      <c r="J108" s="640"/>
      <c r="K108" s="640"/>
      <c r="L108" s="640"/>
      <c r="M108" s="640"/>
      <c r="N108" s="640"/>
      <c r="O108" s="640"/>
      <c r="P108" s="640"/>
      <c r="Q108" s="640"/>
      <c r="R108" s="640"/>
      <c r="S108" s="640"/>
      <c r="T108" s="640"/>
      <c r="U108" s="640"/>
      <c r="V108" s="640"/>
      <c r="W108" s="640"/>
      <c r="X108" s="640"/>
      <c r="Y108" s="640"/>
    </row>
    <row r="109" spans="1:25" ht="33.6">
      <c r="A109" s="601"/>
      <c r="B109" s="602"/>
      <c r="C109" s="602"/>
      <c r="D109" s="619"/>
      <c r="E109" s="633" t="s">
        <v>1429</v>
      </c>
      <c r="F109" s="634"/>
      <c r="G109" s="630"/>
      <c r="H109" s="628"/>
      <c r="I109" s="640"/>
      <c r="J109" s="640"/>
      <c r="K109" s="640"/>
      <c r="L109" s="640"/>
      <c r="M109" s="640"/>
      <c r="N109" s="640"/>
      <c r="O109" s="640"/>
      <c r="P109" s="640"/>
      <c r="Q109" s="640"/>
      <c r="R109" s="640"/>
      <c r="S109" s="640"/>
      <c r="T109" s="640"/>
      <c r="U109" s="640"/>
      <c r="V109" s="640"/>
      <c r="W109" s="640"/>
      <c r="X109" s="640"/>
      <c r="Y109" s="640"/>
    </row>
    <row r="110" spans="1:25" ht="33.6">
      <c r="A110" s="601"/>
      <c r="B110" s="602"/>
      <c r="C110" s="602"/>
      <c r="D110" s="619"/>
      <c r="E110" s="633" t="s">
        <v>1430</v>
      </c>
      <c r="F110" s="634"/>
      <c r="G110" s="630"/>
      <c r="H110" s="628"/>
      <c r="I110" s="640"/>
      <c r="J110" s="640"/>
      <c r="K110" s="640"/>
      <c r="L110" s="640"/>
      <c r="M110" s="640"/>
      <c r="N110" s="640"/>
      <c r="O110" s="640"/>
      <c r="P110" s="640"/>
      <c r="Q110" s="640"/>
      <c r="R110" s="640"/>
      <c r="S110" s="640"/>
      <c r="T110" s="640"/>
      <c r="U110" s="640"/>
      <c r="V110" s="640"/>
      <c r="W110" s="640"/>
      <c r="X110" s="640"/>
      <c r="Y110" s="640"/>
    </row>
    <row r="111" spans="1:25" ht="18">
      <c r="A111" s="601">
        <f>MAX($A$1:A101)+1</f>
        <v>20</v>
      </c>
      <c r="B111" s="602" t="s">
        <v>466</v>
      </c>
      <c r="C111" s="602" t="s">
        <v>1346</v>
      </c>
      <c r="D111" s="620"/>
      <c r="E111" s="633"/>
      <c r="F111" s="634" t="s">
        <v>256</v>
      </c>
      <c r="G111" s="630">
        <v>5</v>
      </c>
      <c r="H111" s="628" t="str">
        <f t="shared" si="0"/>
        <v>B-5</v>
      </c>
      <c r="I111" s="640"/>
      <c r="J111" s="640"/>
      <c r="K111" s="640"/>
      <c r="L111" s="640"/>
      <c r="M111" s="640"/>
      <c r="N111" s="640"/>
      <c r="O111" s="640"/>
      <c r="P111" s="640"/>
      <c r="Q111" s="640"/>
      <c r="R111" s="640"/>
      <c r="S111" s="640"/>
      <c r="T111" s="640"/>
      <c r="U111" s="640"/>
      <c r="V111" s="640"/>
      <c r="W111" s="640"/>
      <c r="X111" s="640"/>
      <c r="Y111" s="640"/>
    </row>
    <row r="112" spans="1:25" ht="50.4">
      <c r="A112" s="601"/>
      <c r="B112" s="602"/>
      <c r="C112" s="602"/>
      <c r="D112" s="620"/>
      <c r="E112" s="1139" t="s">
        <v>1431</v>
      </c>
      <c r="F112" s="634"/>
      <c r="G112" s="630"/>
      <c r="H112" s="628"/>
      <c r="I112" s="640"/>
      <c r="J112" s="640"/>
      <c r="K112" s="640"/>
      <c r="L112" s="640"/>
      <c r="M112" s="640"/>
      <c r="N112" s="640"/>
      <c r="O112" s="640"/>
      <c r="P112" s="640"/>
      <c r="Q112" s="640"/>
      <c r="R112" s="640"/>
      <c r="S112" s="640"/>
      <c r="T112" s="640"/>
      <c r="U112" s="640"/>
      <c r="V112" s="640"/>
      <c r="W112" s="640"/>
      <c r="X112" s="640"/>
      <c r="Y112" s="640"/>
    </row>
    <row r="113" spans="1:25" ht="50.4">
      <c r="A113" s="601"/>
      <c r="B113" s="602"/>
      <c r="C113" s="602"/>
      <c r="D113" s="620"/>
      <c r="E113" s="633" t="s">
        <v>1432</v>
      </c>
      <c r="F113" s="634"/>
      <c r="G113" s="630"/>
      <c r="H113" s="628"/>
      <c r="I113" s="640"/>
      <c r="J113" s="640"/>
      <c r="K113" s="640"/>
      <c r="L113" s="640"/>
      <c r="M113" s="640"/>
      <c r="N113" s="640"/>
      <c r="O113" s="640"/>
      <c r="P113" s="640"/>
      <c r="Q113" s="640"/>
      <c r="R113" s="640"/>
      <c r="S113" s="640"/>
      <c r="T113" s="640"/>
      <c r="U113" s="640"/>
      <c r="V113" s="640"/>
      <c r="W113" s="640"/>
      <c r="X113" s="640"/>
      <c r="Y113" s="640"/>
    </row>
    <row r="114" spans="1:25" ht="33.6">
      <c r="A114" s="601"/>
      <c r="B114" s="602"/>
      <c r="C114" s="602"/>
      <c r="D114" s="620"/>
      <c r="E114" s="633" t="s">
        <v>1433</v>
      </c>
      <c r="F114" s="634"/>
      <c r="G114" s="630"/>
      <c r="H114" s="628"/>
      <c r="I114" s="640"/>
      <c r="J114" s="640"/>
      <c r="K114" s="640"/>
      <c r="L114" s="640"/>
      <c r="M114" s="640"/>
      <c r="N114" s="640"/>
      <c r="O114" s="640"/>
      <c r="P114" s="640"/>
      <c r="Q114" s="640"/>
      <c r="R114" s="640"/>
      <c r="S114" s="640"/>
      <c r="T114" s="640"/>
      <c r="U114" s="640"/>
      <c r="V114" s="640"/>
      <c r="W114" s="640"/>
      <c r="X114" s="640"/>
      <c r="Y114" s="640"/>
    </row>
    <row r="115" spans="1:25" ht="50.4">
      <c r="A115" s="601"/>
      <c r="B115" s="602"/>
      <c r="C115" s="602"/>
      <c r="D115" s="620"/>
      <c r="E115" s="633" t="s">
        <v>1434</v>
      </c>
      <c r="F115" s="634"/>
      <c r="G115" s="630"/>
      <c r="H115" s="628"/>
      <c r="I115" s="640"/>
      <c r="J115" s="640"/>
      <c r="K115" s="640"/>
      <c r="L115" s="640"/>
      <c r="M115" s="640"/>
      <c r="N115" s="640"/>
      <c r="O115" s="640"/>
      <c r="P115" s="640"/>
      <c r="Q115" s="640"/>
      <c r="R115" s="640"/>
      <c r="S115" s="640"/>
      <c r="T115" s="640"/>
      <c r="U115" s="640"/>
      <c r="V115" s="640"/>
      <c r="W115" s="640"/>
      <c r="X115" s="640"/>
      <c r="Y115" s="640"/>
    </row>
    <row r="116" spans="1:25" ht="33.6">
      <c r="A116" s="601"/>
      <c r="B116" s="602"/>
      <c r="C116" s="602"/>
      <c r="D116" s="620"/>
      <c r="E116" s="633" t="s">
        <v>1435</v>
      </c>
      <c r="F116" s="634"/>
      <c r="G116" s="630"/>
      <c r="H116" s="628"/>
      <c r="I116" s="640"/>
      <c r="J116" s="640"/>
      <c r="K116" s="640"/>
      <c r="L116" s="640"/>
      <c r="M116" s="640"/>
      <c r="N116" s="640"/>
      <c r="O116" s="640"/>
      <c r="P116" s="640"/>
      <c r="Q116" s="640"/>
      <c r="R116" s="640"/>
      <c r="S116" s="640"/>
      <c r="T116" s="640"/>
      <c r="U116" s="640"/>
      <c r="V116" s="640"/>
      <c r="W116" s="640"/>
      <c r="X116" s="640"/>
      <c r="Y116" s="640"/>
    </row>
    <row r="117" spans="1:25" ht="18">
      <c r="A117" s="601">
        <f>MAX($A$1:A111)+1</f>
        <v>21</v>
      </c>
      <c r="B117" s="602" t="s">
        <v>467</v>
      </c>
      <c r="C117" s="602" t="s">
        <v>1346</v>
      </c>
      <c r="D117" s="619"/>
      <c r="E117" s="633"/>
      <c r="F117" s="634" t="s">
        <v>256</v>
      </c>
      <c r="G117" s="630">
        <v>4</v>
      </c>
      <c r="H117" s="628" t="str">
        <f t="shared" si="0"/>
        <v>B-4</v>
      </c>
      <c r="I117" s="640"/>
      <c r="J117" s="640"/>
      <c r="K117" s="640"/>
      <c r="L117" s="640"/>
      <c r="M117" s="640"/>
      <c r="N117" s="640"/>
      <c r="O117" s="640"/>
      <c r="P117" s="640"/>
      <c r="Q117" s="640"/>
      <c r="R117" s="640"/>
      <c r="S117" s="640"/>
      <c r="T117" s="640"/>
      <c r="U117" s="640"/>
      <c r="V117" s="640"/>
      <c r="W117" s="640"/>
      <c r="X117" s="640"/>
      <c r="Y117" s="640"/>
    </row>
    <row r="118" spans="1:25" ht="50.4">
      <c r="A118" s="601"/>
      <c r="B118" s="602"/>
      <c r="C118" s="602"/>
      <c r="D118" s="619"/>
      <c r="E118" s="1139" t="s">
        <v>1436</v>
      </c>
      <c r="F118" s="634"/>
      <c r="G118" s="630"/>
      <c r="H118" s="628"/>
      <c r="I118" s="640"/>
      <c r="J118" s="640"/>
      <c r="K118" s="640"/>
      <c r="L118" s="640"/>
      <c r="M118" s="640"/>
      <c r="N118" s="640"/>
      <c r="O118" s="640"/>
      <c r="P118" s="640"/>
      <c r="Q118" s="640"/>
      <c r="R118" s="640"/>
      <c r="S118" s="640"/>
      <c r="T118" s="640"/>
      <c r="U118" s="640"/>
      <c r="V118" s="640"/>
      <c r="W118" s="640"/>
      <c r="X118" s="640"/>
      <c r="Y118" s="640"/>
    </row>
    <row r="119" spans="1:25" ht="50.4">
      <c r="A119" s="601"/>
      <c r="B119" s="602"/>
      <c r="C119" s="602"/>
      <c r="D119" s="619"/>
      <c r="E119" s="633" t="s">
        <v>1437</v>
      </c>
      <c r="F119" s="634"/>
      <c r="G119" s="630"/>
      <c r="H119" s="628"/>
      <c r="I119" s="640"/>
      <c r="J119" s="640"/>
      <c r="K119" s="640"/>
      <c r="L119" s="640"/>
      <c r="M119" s="640"/>
      <c r="N119" s="640"/>
      <c r="O119" s="640"/>
      <c r="P119" s="640"/>
      <c r="Q119" s="640"/>
      <c r="R119" s="640"/>
      <c r="S119" s="640"/>
      <c r="T119" s="640"/>
      <c r="U119" s="640"/>
      <c r="V119" s="640"/>
      <c r="W119" s="640"/>
      <c r="X119" s="640"/>
      <c r="Y119" s="640"/>
    </row>
    <row r="120" spans="1:25" ht="50.4">
      <c r="A120" s="601"/>
      <c r="B120" s="602"/>
      <c r="C120" s="602"/>
      <c r="D120" s="619"/>
      <c r="E120" s="633" t="s">
        <v>1438</v>
      </c>
      <c r="F120" s="634"/>
      <c r="G120" s="630"/>
      <c r="H120" s="628"/>
      <c r="I120" s="640"/>
      <c r="J120" s="640"/>
      <c r="K120" s="640"/>
      <c r="L120" s="640"/>
      <c r="M120" s="640"/>
      <c r="N120" s="640"/>
      <c r="O120" s="640"/>
      <c r="P120" s="640"/>
      <c r="Q120" s="640"/>
      <c r="R120" s="640"/>
      <c r="S120" s="640"/>
      <c r="T120" s="640"/>
      <c r="U120" s="640"/>
      <c r="V120" s="640"/>
      <c r="W120" s="640"/>
      <c r="X120" s="640"/>
      <c r="Y120" s="640"/>
    </row>
    <row r="121" spans="1:25" ht="33.6">
      <c r="A121" s="601"/>
      <c r="B121" s="602"/>
      <c r="C121" s="602"/>
      <c r="D121" s="619"/>
      <c r="E121" s="633" t="s">
        <v>1439</v>
      </c>
      <c r="F121" s="634"/>
      <c r="G121" s="630"/>
      <c r="H121" s="628"/>
      <c r="I121" s="640"/>
      <c r="J121" s="640"/>
      <c r="K121" s="640"/>
      <c r="L121" s="640"/>
      <c r="M121" s="640"/>
      <c r="N121" s="640"/>
      <c r="O121" s="640"/>
      <c r="P121" s="640"/>
      <c r="Q121" s="640"/>
      <c r="R121" s="640"/>
      <c r="S121" s="640"/>
      <c r="T121" s="640"/>
      <c r="U121" s="640"/>
      <c r="V121" s="640"/>
      <c r="W121" s="640"/>
      <c r="X121" s="640"/>
      <c r="Y121" s="640"/>
    </row>
    <row r="122" spans="1:25" ht="18">
      <c r="A122" s="601">
        <f>MAX($A$1:A117)+1</f>
        <v>22</v>
      </c>
      <c r="B122" s="602" t="s">
        <v>468</v>
      </c>
      <c r="C122" s="602" t="s">
        <v>1346</v>
      </c>
      <c r="D122" s="620"/>
      <c r="E122" s="633"/>
      <c r="F122" s="634" t="s">
        <v>256</v>
      </c>
      <c r="G122" s="635">
        <v>4</v>
      </c>
      <c r="H122" s="628" t="str">
        <f t="shared" si="0"/>
        <v>B-4</v>
      </c>
      <c r="I122" s="640"/>
      <c r="J122" s="640"/>
      <c r="K122" s="640"/>
      <c r="L122" s="640"/>
      <c r="M122" s="640"/>
      <c r="N122" s="640"/>
      <c r="O122" s="640"/>
      <c r="P122" s="640"/>
      <c r="Q122" s="640"/>
      <c r="R122" s="640"/>
      <c r="S122" s="640"/>
      <c r="T122" s="640"/>
      <c r="U122" s="640"/>
      <c r="V122" s="640"/>
      <c r="W122" s="640"/>
      <c r="X122" s="640"/>
      <c r="Y122" s="640"/>
    </row>
    <row r="123" spans="1:25" ht="50.4">
      <c r="A123" s="601"/>
      <c r="B123" s="602"/>
      <c r="C123" s="602"/>
      <c r="D123" s="620"/>
      <c r="E123" s="1139" t="s">
        <v>1440</v>
      </c>
      <c r="F123" s="634"/>
      <c r="G123" s="635"/>
      <c r="H123" s="628"/>
      <c r="I123" s="640"/>
      <c r="J123" s="640"/>
      <c r="K123" s="640"/>
      <c r="L123" s="640"/>
      <c r="M123" s="640"/>
      <c r="N123" s="640"/>
      <c r="O123" s="640"/>
      <c r="P123" s="640"/>
      <c r="Q123" s="640"/>
      <c r="R123" s="640"/>
      <c r="S123" s="640"/>
      <c r="T123" s="640"/>
      <c r="U123" s="640"/>
      <c r="V123" s="640"/>
      <c r="W123" s="640"/>
      <c r="X123" s="640"/>
      <c r="Y123" s="640"/>
    </row>
    <row r="124" spans="1:25" ht="33.6">
      <c r="A124" s="601"/>
      <c r="B124" s="602"/>
      <c r="C124" s="602"/>
      <c r="D124" s="620"/>
      <c r="E124" s="633" t="s">
        <v>1441</v>
      </c>
      <c r="F124" s="634"/>
      <c r="G124" s="635"/>
      <c r="H124" s="628"/>
      <c r="I124" s="640"/>
      <c r="J124" s="640"/>
      <c r="K124" s="640"/>
      <c r="L124" s="640"/>
      <c r="M124" s="640"/>
      <c r="N124" s="640"/>
      <c r="O124" s="640"/>
      <c r="P124" s="640"/>
      <c r="Q124" s="640"/>
      <c r="R124" s="640"/>
      <c r="S124" s="640"/>
      <c r="T124" s="640"/>
      <c r="U124" s="640"/>
      <c r="V124" s="640"/>
      <c r="W124" s="640"/>
      <c r="X124" s="640"/>
      <c r="Y124" s="640"/>
    </row>
    <row r="125" spans="1:25" ht="33.6">
      <c r="A125" s="601"/>
      <c r="B125" s="602"/>
      <c r="C125" s="602"/>
      <c r="D125" s="620"/>
      <c r="E125" s="633" t="s">
        <v>1442</v>
      </c>
      <c r="F125" s="634"/>
      <c r="G125" s="635"/>
      <c r="H125" s="628"/>
      <c r="I125" s="640"/>
      <c r="J125" s="640"/>
      <c r="K125" s="640"/>
      <c r="L125" s="640"/>
      <c r="M125" s="640"/>
      <c r="N125" s="640"/>
      <c r="O125" s="640"/>
      <c r="P125" s="640"/>
      <c r="Q125" s="640"/>
      <c r="R125" s="640"/>
      <c r="S125" s="640"/>
      <c r="T125" s="640"/>
      <c r="U125" s="640"/>
      <c r="V125" s="640"/>
      <c r="W125" s="640"/>
      <c r="X125" s="640"/>
      <c r="Y125" s="640"/>
    </row>
    <row r="126" spans="1:25" ht="33.6">
      <c r="A126" s="601"/>
      <c r="B126" s="602"/>
      <c r="C126" s="602"/>
      <c r="D126" s="620"/>
      <c r="E126" s="633" t="s">
        <v>1443</v>
      </c>
      <c r="F126" s="634"/>
      <c r="G126" s="635"/>
      <c r="H126" s="628"/>
      <c r="I126" s="640"/>
      <c r="J126" s="640"/>
      <c r="K126" s="640"/>
      <c r="L126" s="640"/>
      <c r="M126" s="640"/>
      <c r="N126" s="640"/>
      <c r="O126" s="640"/>
      <c r="P126" s="640"/>
      <c r="Q126" s="640"/>
      <c r="R126" s="640"/>
      <c r="S126" s="640"/>
      <c r="T126" s="640"/>
      <c r="U126" s="640"/>
      <c r="V126" s="640"/>
      <c r="W126" s="640"/>
      <c r="X126" s="640"/>
      <c r="Y126" s="640"/>
    </row>
    <row r="127" spans="1:25" ht="18">
      <c r="A127" s="601">
        <f>MAX($A$1:A122)+1</f>
        <v>23</v>
      </c>
      <c r="B127" s="602" t="s">
        <v>469</v>
      </c>
      <c r="C127" s="602" t="s">
        <v>1346</v>
      </c>
      <c r="D127" s="619"/>
      <c r="E127" s="643"/>
      <c r="F127" s="634" t="s">
        <v>256</v>
      </c>
      <c r="G127" s="635">
        <v>4</v>
      </c>
      <c r="H127" s="628" t="str">
        <f t="shared" si="0"/>
        <v>B-4</v>
      </c>
      <c r="I127" s="640"/>
      <c r="J127" s="640"/>
      <c r="K127" s="640"/>
      <c r="L127" s="640"/>
      <c r="M127" s="640"/>
      <c r="N127" s="640"/>
      <c r="O127" s="640"/>
      <c r="P127" s="640"/>
      <c r="Q127" s="640"/>
      <c r="R127" s="640"/>
      <c r="S127" s="640"/>
      <c r="T127" s="640"/>
      <c r="U127" s="640"/>
      <c r="V127" s="640"/>
      <c r="W127" s="640"/>
      <c r="X127" s="640"/>
      <c r="Y127" s="640"/>
    </row>
    <row r="128" spans="1:25" ht="33.6">
      <c r="A128" s="601"/>
      <c r="B128" s="602"/>
      <c r="C128" s="602"/>
      <c r="D128" s="619"/>
      <c r="E128" s="633" t="s">
        <v>1444</v>
      </c>
      <c r="F128" s="634"/>
      <c r="G128" s="635"/>
      <c r="H128" s="628"/>
      <c r="I128" s="640"/>
      <c r="J128" s="640"/>
      <c r="K128" s="640"/>
      <c r="L128" s="640"/>
      <c r="M128" s="640"/>
      <c r="N128" s="640"/>
      <c r="O128" s="640"/>
      <c r="P128" s="640"/>
      <c r="Q128" s="640"/>
      <c r="R128" s="640"/>
      <c r="S128" s="640"/>
      <c r="T128" s="640"/>
      <c r="U128" s="640"/>
      <c r="V128" s="640"/>
      <c r="W128" s="640"/>
      <c r="X128" s="640"/>
      <c r="Y128" s="640"/>
    </row>
    <row r="129" spans="1:25" ht="50.4">
      <c r="A129" s="601"/>
      <c r="B129" s="602"/>
      <c r="C129" s="602"/>
      <c r="D129" s="619"/>
      <c r="E129" s="633" t="s">
        <v>1445</v>
      </c>
      <c r="F129" s="634"/>
      <c r="G129" s="635"/>
      <c r="H129" s="628"/>
      <c r="I129" s="640"/>
      <c r="J129" s="640"/>
      <c r="K129" s="640"/>
      <c r="L129" s="640"/>
      <c r="M129" s="640"/>
      <c r="N129" s="640"/>
      <c r="O129" s="640"/>
      <c r="P129" s="640"/>
      <c r="Q129" s="640"/>
      <c r="R129" s="640"/>
      <c r="S129" s="640"/>
      <c r="T129" s="640"/>
      <c r="U129" s="640"/>
      <c r="V129" s="640"/>
      <c r="W129" s="640"/>
      <c r="X129" s="640"/>
      <c r="Y129" s="640"/>
    </row>
    <row r="130" spans="1:25" ht="33.6">
      <c r="A130" s="601"/>
      <c r="B130" s="602"/>
      <c r="C130" s="602"/>
      <c r="D130" s="619"/>
      <c r="E130" s="633" t="s">
        <v>1446</v>
      </c>
      <c r="F130" s="634"/>
      <c r="G130" s="635"/>
      <c r="H130" s="628"/>
      <c r="I130" s="640"/>
      <c r="J130" s="640"/>
      <c r="K130" s="640"/>
      <c r="L130" s="640"/>
      <c r="M130" s="640"/>
      <c r="N130" s="640"/>
      <c r="O130" s="640"/>
      <c r="P130" s="640"/>
      <c r="Q130" s="640"/>
      <c r="R130" s="640"/>
      <c r="S130" s="640"/>
      <c r="T130" s="640"/>
      <c r="U130" s="640"/>
      <c r="V130" s="640"/>
      <c r="W130" s="640"/>
      <c r="X130" s="640"/>
      <c r="Y130" s="640"/>
    </row>
    <row r="131" spans="1:25" ht="33.6">
      <c r="A131" s="601"/>
      <c r="B131" s="602"/>
      <c r="C131" s="602"/>
      <c r="D131" s="619"/>
      <c r="E131" s="633" t="s">
        <v>1447</v>
      </c>
      <c r="F131" s="634"/>
      <c r="G131" s="635"/>
      <c r="H131" s="628"/>
      <c r="I131" s="640"/>
      <c r="J131" s="640"/>
      <c r="K131" s="640"/>
      <c r="L131" s="640"/>
      <c r="M131" s="640"/>
      <c r="N131" s="640"/>
      <c r="O131" s="640"/>
      <c r="P131" s="640"/>
      <c r="Q131" s="640"/>
      <c r="R131" s="640"/>
      <c r="S131" s="640"/>
      <c r="T131" s="640"/>
      <c r="U131" s="640"/>
      <c r="V131" s="640"/>
      <c r="W131" s="640"/>
      <c r="X131" s="640"/>
      <c r="Y131" s="640"/>
    </row>
    <row r="132" spans="1:25" ht="18">
      <c r="A132" s="601">
        <f>MAX($A$1:A127)+1</f>
        <v>24</v>
      </c>
      <c r="B132" s="602" t="s">
        <v>470</v>
      </c>
      <c r="C132" s="602" t="s">
        <v>1346</v>
      </c>
      <c r="D132" s="620"/>
      <c r="E132" s="633"/>
      <c r="F132" s="634" t="s">
        <v>256</v>
      </c>
      <c r="G132" s="635">
        <v>4</v>
      </c>
      <c r="H132" s="628" t="str">
        <f t="shared" si="0"/>
        <v>B-4</v>
      </c>
      <c r="I132" s="640"/>
      <c r="J132" s="640"/>
      <c r="K132" s="640"/>
      <c r="L132" s="640"/>
      <c r="M132" s="640"/>
      <c r="N132" s="640"/>
      <c r="O132" s="640"/>
      <c r="P132" s="640"/>
      <c r="Q132" s="640"/>
      <c r="R132" s="640"/>
      <c r="S132" s="640"/>
      <c r="T132" s="640"/>
      <c r="U132" s="640"/>
      <c r="V132" s="640"/>
      <c r="W132" s="640"/>
      <c r="X132" s="640"/>
      <c r="Y132" s="640"/>
    </row>
    <row r="133" spans="1:25" ht="33.6">
      <c r="A133" s="601"/>
      <c r="B133" s="602"/>
      <c r="C133" s="602"/>
      <c r="D133" s="620"/>
      <c r="E133" s="633" t="s">
        <v>1448</v>
      </c>
      <c r="F133" s="634"/>
      <c r="G133" s="635"/>
      <c r="H133" s="628"/>
      <c r="I133" s="640"/>
      <c r="J133" s="640"/>
      <c r="K133" s="640"/>
      <c r="L133" s="640"/>
      <c r="M133" s="640"/>
      <c r="N133" s="640"/>
      <c r="O133" s="640"/>
      <c r="P133" s="640"/>
      <c r="Q133" s="640"/>
      <c r="R133" s="640"/>
      <c r="S133" s="640"/>
      <c r="T133" s="640"/>
      <c r="U133" s="640"/>
      <c r="V133" s="640"/>
      <c r="W133" s="640"/>
      <c r="X133" s="640"/>
      <c r="Y133" s="640"/>
    </row>
    <row r="134" spans="1:25" ht="33.6">
      <c r="A134" s="601"/>
      <c r="B134" s="602"/>
      <c r="C134" s="602"/>
      <c r="D134" s="620"/>
      <c r="E134" s="633" t="s">
        <v>1449</v>
      </c>
      <c r="F134" s="634"/>
      <c r="G134" s="635"/>
      <c r="H134" s="628"/>
      <c r="I134" s="640"/>
      <c r="J134" s="640"/>
      <c r="K134" s="640"/>
      <c r="L134" s="640"/>
      <c r="M134" s="640"/>
      <c r="N134" s="640"/>
      <c r="O134" s="640"/>
      <c r="P134" s="640"/>
      <c r="Q134" s="640"/>
      <c r="R134" s="640"/>
      <c r="S134" s="640"/>
      <c r="T134" s="640"/>
      <c r="U134" s="640"/>
      <c r="V134" s="640"/>
      <c r="W134" s="640"/>
      <c r="X134" s="640"/>
      <c r="Y134" s="640"/>
    </row>
    <row r="135" spans="1:25" ht="33.6">
      <c r="A135" s="601"/>
      <c r="B135" s="602"/>
      <c r="C135" s="602"/>
      <c r="D135" s="620"/>
      <c r="E135" s="633" t="s">
        <v>1450</v>
      </c>
      <c r="F135" s="634"/>
      <c r="G135" s="635"/>
      <c r="H135" s="628"/>
      <c r="I135" s="640"/>
      <c r="J135" s="640"/>
      <c r="K135" s="640"/>
      <c r="L135" s="640"/>
      <c r="M135" s="640"/>
      <c r="N135" s="640"/>
      <c r="O135" s="640"/>
      <c r="P135" s="640"/>
      <c r="Q135" s="640"/>
      <c r="R135" s="640"/>
      <c r="S135" s="640"/>
      <c r="T135" s="640"/>
      <c r="U135" s="640"/>
      <c r="V135" s="640"/>
      <c r="W135" s="640"/>
      <c r="X135" s="640"/>
      <c r="Y135" s="640"/>
    </row>
    <row r="136" spans="1:25" ht="33.6">
      <c r="A136" s="601"/>
      <c r="B136" s="602"/>
      <c r="C136" s="602"/>
      <c r="D136" s="620"/>
      <c r="E136" s="633" t="s">
        <v>1451</v>
      </c>
      <c r="F136" s="634"/>
      <c r="G136" s="635"/>
      <c r="H136" s="628"/>
      <c r="I136" s="640"/>
      <c r="J136" s="640"/>
      <c r="K136" s="640"/>
      <c r="L136" s="640"/>
      <c r="M136" s="640"/>
      <c r="N136" s="640"/>
      <c r="O136" s="640"/>
      <c r="P136" s="640"/>
      <c r="Q136" s="640"/>
      <c r="R136" s="640"/>
      <c r="S136" s="640"/>
      <c r="T136" s="640"/>
      <c r="U136" s="640"/>
      <c r="V136" s="640"/>
      <c r="W136" s="640"/>
      <c r="X136" s="640"/>
      <c r="Y136" s="640"/>
    </row>
    <row r="137" spans="1:25" ht="18">
      <c r="A137" s="601">
        <f>MAX($A$1:A132)+1</f>
        <v>25</v>
      </c>
      <c r="B137" s="602" t="s">
        <v>471</v>
      </c>
      <c r="C137" s="602" t="s">
        <v>1346</v>
      </c>
      <c r="D137" s="619"/>
      <c r="E137" s="633"/>
      <c r="F137" s="634" t="s">
        <v>256</v>
      </c>
      <c r="G137" s="635">
        <v>2</v>
      </c>
      <c r="H137" s="628" t="str">
        <f t="shared" si="0"/>
        <v>B-2</v>
      </c>
      <c r="I137" s="640"/>
      <c r="J137" s="640"/>
      <c r="K137" s="640"/>
      <c r="L137" s="640"/>
      <c r="M137" s="640"/>
      <c r="N137" s="640"/>
      <c r="O137" s="640"/>
      <c r="P137" s="640"/>
      <c r="Q137" s="640"/>
      <c r="R137" s="640"/>
      <c r="S137" s="640"/>
      <c r="T137" s="640"/>
      <c r="U137" s="640"/>
      <c r="V137" s="640"/>
      <c r="W137" s="640"/>
      <c r="X137" s="640"/>
      <c r="Y137" s="640"/>
    </row>
    <row r="138" spans="1:25" ht="33.6">
      <c r="A138" s="601"/>
      <c r="B138" s="602"/>
      <c r="C138" s="602"/>
      <c r="D138" s="619"/>
      <c r="E138" s="1139" t="s">
        <v>1452</v>
      </c>
      <c r="F138" s="634"/>
      <c r="G138" s="635"/>
      <c r="H138" s="628"/>
      <c r="I138" s="640"/>
      <c r="J138" s="640"/>
      <c r="K138" s="640"/>
      <c r="L138" s="640"/>
      <c r="M138" s="640"/>
      <c r="N138" s="640"/>
      <c r="O138" s="640"/>
      <c r="P138" s="640"/>
      <c r="Q138" s="640"/>
      <c r="R138" s="640"/>
      <c r="S138" s="640"/>
      <c r="T138" s="640"/>
      <c r="U138" s="640"/>
      <c r="V138" s="640"/>
      <c r="W138" s="640"/>
      <c r="X138" s="640"/>
      <c r="Y138" s="640"/>
    </row>
    <row r="139" spans="1:25" ht="33.6">
      <c r="A139" s="601"/>
      <c r="B139" s="602"/>
      <c r="C139" s="602"/>
      <c r="D139" s="619"/>
      <c r="E139" s="633" t="s">
        <v>1453</v>
      </c>
      <c r="F139" s="634"/>
      <c r="G139" s="635"/>
      <c r="H139" s="628"/>
      <c r="I139" s="640"/>
      <c r="J139" s="640"/>
      <c r="K139" s="640"/>
      <c r="L139" s="640"/>
      <c r="M139" s="640"/>
      <c r="N139" s="640"/>
      <c r="O139" s="640"/>
      <c r="P139" s="640"/>
      <c r="Q139" s="640"/>
      <c r="R139" s="640"/>
      <c r="S139" s="640"/>
      <c r="T139" s="640"/>
      <c r="U139" s="640"/>
      <c r="V139" s="640"/>
      <c r="W139" s="640"/>
      <c r="X139" s="640"/>
      <c r="Y139" s="640"/>
    </row>
    <row r="140" spans="1:25" ht="18">
      <c r="A140" s="601">
        <f>MAX($A$1:A137)+1</f>
        <v>26</v>
      </c>
      <c r="B140" s="602" t="s">
        <v>472</v>
      </c>
      <c r="C140" s="602" t="s">
        <v>1346</v>
      </c>
      <c r="D140" s="620"/>
      <c r="E140" s="633"/>
      <c r="F140" s="634" t="s">
        <v>256</v>
      </c>
      <c r="G140" s="635">
        <v>4</v>
      </c>
      <c r="H140" s="628" t="str">
        <f t="shared" si="0"/>
        <v>B-4</v>
      </c>
      <c r="I140" s="640"/>
      <c r="J140" s="640"/>
      <c r="K140" s="640"/>
      <c r="L140" s="640"/>
      <c r="M140" s="640"/>
      <c r="N140" s="640"/>
      <c r="O140" s="640"/>
      <c r="P140" s="640"/>
      <c r="Q140" s="640"/>
      <c r="R140" s="640"/>
      <c r="S140" s="640"/>
      <c r="T140" s="640"/>
      <c r="U140" s="640"/>
      <c r="V140" s="640"/>
      <c r="W140" s="640"/>
      <c r="X140" s="640"/>
      <c r="Y140" s="640"/>
    </row>
    <row r="141" spans="1:25" ht="33.6">
      <c r="A141" s="601"/>
      <c r="B141" s="602"/>
      <c r="C141" s="602"/>
      <c r="D141" s="620"/>
      <c r="E141" s="1139" t="s">
        <v>1454</v>
      </c>
      <c r="F141" s="634"/>
      <c r="G141" s="635"/>
      <c r="H141" s="628"/>
      <c r="I141" s="640"/>
      <c r="J141" s="640"/>
      <c r="K141" s="640"/>
      <c r="L141" s="640"/>
      <c r="M141" s="640"/>
      <c r="N141" s="640"/>
      <c r="O141" s="640"/>
      <c r="P141" s="640"/>
      <c r="Q141" s="640"/>
      <c r="R141" s="640"/>
      <c r="S141" s="640"/>
      <c r="T141" s="640"/>
      <c r="U141" s="640"/>
      <c r="V141" s="640"/>
      <c r="W141" s="640"/>
      <c r="X141" s="640"/>
      <c r="Y141" s="640"/>
    </row>
    <row r="142" spans="1:25" ht="33.6">
      <c r="A142" s="601"/>
      <c r="B142" s="602"/>
      <c r="C142" s="602"/>
      <c r="D142" s="620"/>
      <c r="E142" s="633" t="s">
        <v>1455</v>
      </c>
      <c r="F142" s="634"/>
      <c r="G142" s="635"/>
      <c r="H142" s="628"/>
      <c r="I142" s="640"/>
      <c r="J142" s="640"/>
      <c r="K142" s="640"/>
      <c r="L142" s="640"/>
      <c r="M142" s="640"/>
      <c r="N142" s="640"/>
      <c r="O142" s="640"/>
      <c r="P142" s="640"/>
      <c r="Q142" s="640"/>
      <c r="R142" s="640"/>
      <c r="S142" s="640"/>
      <c r="T142" s="640"/>
      <c r="U142" s="640"/>
      <c r="V142" s="640"/>
      <c r="W142" s="640"/>
      <c r="X142" s="640"/>
      <c r="Y142" s="640"/>
    </row>
    <row r="143" spans="1:25" ht="33.6">
      <c r="A143" s="601"/>
      <c r="B143" s="602"/>
      <c r="C143" s="602"/>
      <c r="D143" s="620"/>
      <c r="E143" s="633" t="s">
        <v>1456</v>
      </c>
      <c r="F143" s="634"/>
      <c r="G143" s="635"/>
      <c r="H143" s="628"/>
      <c r="I143" s="640"/>
      <c r="J143" s="640"/>
      <c r="K143" s="640"/>
      <c r="L143" s="640"/>
      <c r="M143" s="640"/>
      <c r="N143" s="640"/>
      <c r="O143" s="640"/>
      <c r="P143" s="640"/>
      <c r="Q143" s="640"/>
      <c r="R143" s="640"/>
      <c r="S143" s="640"/>
      <c r="T143" s="640"/>
      <c r="U143" s="640"/>
      <c r="V143" s="640"/>
      <c r="W143" s="640"/>
      <c r="X143" s="640"/>
      <c r="Y143" s="640"/>
    </row>
    <row r="144" spans="1:25" ht="33.6">
      <c r="A144" s="601"/>
      <c r="B144" s="602"/>
      <c r="C144" s="602"/>
      <c r="D144" s="620"/>
      <c r="E144" s="633" t="s">
        <v>1457</v>
      </c>
      <c r="F144" s="634"/>
      <c r="G144" s="635"/>
      <c r="H144" s="628"/>
      <c r="I144" s="640"/>
      <c r="J144" s="640"/>
      <c r="K144" s="640"/>
      <c r="L144" s="640"/>
      <c r="M144" s="640"/>
      <c r="N144" s="640"/>
      <c r="O144" s="640"/>
      <c r="P144" s="640"/>
      <c r="Q144" s="640"/>
      <c r="R144" s="640"/>
      <c r="S144" s="640"/>
      <c r="T144" s="640"/>
      <c r="U144" s="640"/>
      <c r="V144" s="640"/>
      <c r="W144" s="640"/>
      <c r="X144" s="640"/>
      <c r="Y144" s="640"/>
    </row>
    <row r="145" spans="1:25" ht="18">
      <c r="A145" s="601">
        <f>MAX($A$1:A140)+1</f>
        <v>27</v>
      </c>
      <c r="B145" s="602" t="s">
        <v>473</v>
      </c>
      <c r="C145" s="602" t="s">
        <v>1346</v>
      </c>
      <c r="D145" s="619"/>
      <c r="E145" s="633"/>
      <c r="F145" s="634" t="s">
        <v>256</v>
      </c>
      <c r="G145" s="635">
        <v>8</v>
      </c>
      <c r="H145" s="628" t="str">
        <f t="shared" si="0"/>
        <v>B-8</v>
      </c>
      <c r="I145" s="640"/>
      <c r="J145" s="640"/>
      <c r="K145" s="640"/>
      <c r="L145" s="640"/>
      <c r="M145" s="640"/>
      <c r="N145" s="640"/>
      <c r="O145" s="640"/>
      <c r="P145" s="640"/>
      <c r="Q145" s="640"/>
      <c r="R145" s="640"/>
      <c r="S145" s="640"/>
      <c r="T145" s="640"/>
      <c r="U145" s="640"/>
      <c r="V145" s="640"/>
      <c r="W145" s="640"/>
      <c r="X145" s="640"/>
      <c r="Y145" s="640"/>
    </row>
    <row r="146" spans="1:25" ht="33.6">
      <c r="A146" s="601"/>
      <c r="B146" s="602"/>
      <c r="C146" s="602"/>
      <c r="D146" s="619"/>
      <c r="E146" s="1139" t="s">
        <v>1458</v>
      </c>
      <c r="F146" s="634"/>
      <c r="G146" s="635"/>
      <c r="H146" s="628"/>
      <c r="I146" s="640"/>
      <c r="J146" s="640"/>
      <c r="K146" s="640"/>
      <c r="L146" s="640"/>
      <c r="M146" s="640"/>
      <c r="N146" s="640"/>
      <c r="O146" s="640"/>
      <c r="P146" s="640"/>
      <c r="Q146" s="640"/>
      <c r="R146" s="640"/>
      <c r="S146" s="640"/>
      <c r="T146" s="640"/>
      <c r="U146" s="640"/>
      <c r="V146" s="640"/>
      <c r="W146" s="640"/>
      <c r="X146" s="640"/>
      <c r="Y146" s="640"/>
    </row>
    <row r="147" spans="1:25" ht="33.6">
      <c r="A147" s="601"/>
      <c r="B147" s="602"/>
      <c r="C147" s="602"/>
      <c r="D147" s="619"/>
      <c r="E147" s="633" t="s">
        <v>1459</v>
      </c>
      <c r="F147" s="634"/>
      <c r="G147" s="635"/>
      <c r="H147" s="628"/>
      <c r="I147" s="640"/>
      <c r="J147" s="640"/>
      <c r="K147" s="640"/>
      <c r="L147" s="640"/>
      <c r="M147" s="640"/>
      <c r="N147" s="640"/>
      <c r="O147" s="640"/>
      <c r="P147" s="640"/>
      <c r="Q147" s="640"/>
      <c r="R147" s="640"/>
      <c r="S147" s="640"/>
      <c r="T147" s="640"/>
      <c r="U147" s="640"/>
      <c r="V147" s="640"/>
      <c r="W147" s="640"/>
      <c r="X147" s="640"/>
      <c r="Y147" s="640"/>
    </row>
    <row r="148" spans="1:25" ht="33.6">
      <c r="A148" s="601"/>
      <c r="B148" s="602"/>
      <c r="C148" s="602"/>
      <c r="D148" s="619"/>
      <c r="E148" s="633" t="s">
        <v>1460</v>
      </c>
      <c r="F148" s="634"/>
      <c r="G148" s="635"/>
      <c r="H148" s="628"/>
      <c r="I148" s="640"/>
      <c r="J148" s="640"/>
      <c r="K148" s="640"/>
      <c r="L148" s="640"/>
      <c r="M148" s="640"/>
      <c r="N148" s="640"/>
      <c r="O148" s="640"/>
      <c r="P148" s="640"/>
      <c r="Q148" s="640"/>
      <c r="R148" s="640"/>
      <c r="S148" s="640"/>
      <c r="T148" s="640"/>
      <c r="U148" s="640"/>
      <c r="V148" s="640"/>
      <c r="W148" s="640"/>
      <c r="X148" s="640"/>
      <c r="Y148" s="640"/>
    </row>
    <row r="149" spans="1:25" ht="33.6">
      <c r="A149" s="601"/>
      <c r="B149" s="602"/>
      <c r="C149" s="602"/>
      <c r="D149" s="619"/>
      <c r="E149" s="633" t="s">
        <v>1461</v>
      </c>
      <c r="F149" s="634"/>
      <c r="G149" s="635"/>
      <c r="H149" s="628"/>
      <c r="I149" s="640"/>
      <c r="J149" s="640"/>
      <c r="K149" s="640"/>
      <c r="L149" s="640"/>
      <c r="M149" s="640"/>
      <c r="N149" s="640"/>
      <c r="O149" s="640"/>
      <c r="P149" s="640"/>
      <c r="Q149" s="640"/>
      <c r="R149" s="640"/>
      <c r="S149" s="640"/>
      <c r="T149" s="640"/>
      <c r="U149" s="640"/>
      <c r="V149" s="640"/>
      <c r="W149" s="640"/>
      <c r="X149" s="640"/>
      <c r="Y149" s="640"/>
    </row>
    <row r="150" spans="1:25" ht="33.6">
      <c r="A150" s="601"/>
      <c r="B150" s="602"/>
      <c r="C150" s="602"/>
      <c r="D150" s="619"/>
      <c r="E150" s="633" t="s">
        <v>1462</v>
      </c>
      <c r="F150" s="634"/>
      <c r="G150" s="635"/>
      <c r="H150" s="628"/>
      <c r="I150" s="640"/>
      <c r="J150" s="640"/>
      <c r="K150" s="640"/>
      <c r="L150" s="640"/>
      <c r="M150" s="640"/>
      <c r="N150" s="640"/>
      <c r="O150" s="640"/>
      <c r="P150" s="640"/>
      <c r="Q150" s="640"/>
      <c r="R150" s="640"/>
      <c r="S150" s="640"/>
      <c r="T150" s="640"/>
      <c r="U150" s="640"/>
      <c r="V150" s="640"/>
      <c r="W150" s="640"/>
      <c r="X150" s="640"/>
      <c r="Y150" s="640"/>
    </row>
    <row r="151" spans="1:25" ht="33.6">
      <c r="A151" s="601"/>
      <c r="B151" s="602"/>
      <c r="C151" s="602"/>
      <c r="D151" s="619"/>
      <c r="E151" s="633" t="s">
        <v>1463</v>
      </c>
      <c r="F151" s="634"/>
      <c r="G151" s="635"/>
      <c r="H151" s="628"/>
      <c r="I151" s="640"/>
      <c r="J151" s="640"/>
      <c r="K151" s="640"/>
      <c r="L151" s="640"/>
      <c r="M151" s="640"/>
      <c r="N151" s="640"/>
      <c r="O151" s="640"/>
      <c r="P151" s="640"/>
      <c r="Q151" s="640"/>
      <c r="R151" s="640"/>
      <c r="S151" s="640"/>
      <c r="T151" s="640"/>
      <c r="U151" s="640"/>
      <c r="V151" s="640"/>
      <c r="W151" s="640"/>
      <c r="X151" s="640"/>
      <c r="Y151" s="640"/>
    </row>
    <row r="152" spans="1:25" ht="33.6">
      <c r="A152" s="601"/>
      <c r="B152" s="602"/>
      <c r="C152" s="602"/>
      <c r="D152" s="619"/>
      <c r="E152" s="633" t="s">
        <v>1464</v>
      </c>
      <c r="F152" s="634"/>
      <c r="G152" s="635"/>
      <c r="H152" s="628"/>
      <c r="I152" s="640"/>
      <c r="J152" s="640"/>
      <c r="K152" s="640"/>
      <c r="L152" s="640"/>
      <c r="M152" s="640"/>
      <c r="N152" s="640"/>
      <c r="O152" s="640"/>
      <c r="P152" s="640"/>
      <c r="Q152" s="640"/>
      <c r="R152" s="640"/>
      <c r="S152" s="640"/>
      <c r="T152" s="640"/>
      <c r="U152" s="640"/>
      <c r="V152" s="640"/>
      <c r="W152" s="640"/>
      <c r="X152" s="640"/>
      <c r="Y152" s="640"/>
    </row>
    <row r="153" spans="1:25" ht="50.4">
      <c r="A153" s="601"/>
      <c r="B153" s="602"/>
      <c r="C153" s="602"/>
      <c r="D153" s="619"/>
      <c r="E153" s="633" t="s">
        <v>1465</v>
      </c>
      <c r="F153" s="634"/>
      <c r="G153" s="635"/>
      <c r="H153" s="628"/>
      <c r="I153" s="640"/>
      <c r="J153" s="640"/>
      <c r="K153" s="640"/>
      <c r="L153" s="640"/>
      <c r="M153" s="640"/>
      <c r="N153" s="640"/>
      <c r="O153" s="640"/>
      <c r="P153" s="640"/>
      <c r="Q153" s="640"/>
      <c r="R153" s="640"/>
      <c r="S153" s="640"/>
      <c r="T153" s="640"/>
      <c r="U153" s="640"/>
      <c r="V153" s="640"/>
      <c r="W153" s="640"/>
      <c r="X153" s="640"/>
      <c r="Y153" s="640"/>
    </row>
    <row r="154" spans="1:25" ht="18">
      <c r="A154" s="604" t="s">
        <v>474</v>
      </c>
      <c r="B154" s="605" t="s">
        <v>475</v>
      </c>
      <c r="C154" s="602"/>
      <c r="D154" s="620"/>
      <c r="E154" s="602"/>
      <c r="F154" s="636"/>
      <c r="G154" s="644"/>
      <c r="H154" s="628" t="str">
        <f t="shared" si="0"/>
        <v>-</v>
      </c>
      <c r="I154" s="640"/>
      <c r="J154" s="640"/>
      <c r="K154" s="640"/>
      <c r="L154" s="640"/>
      <c r="M154" s="640"/>
      <c r="N154" s="640"/>
      <c r="O154" s="640"/>
      <c r="P154" s="640"/>
      <c r="Q154" s="640"/>
      <c r="R154" s="640"/>
      <c r="S154" s="640"/>
      <c r="T154" s="640"/>
      <c r="U154" s="640"/>
      <c r="V154" s="640"/>
      <c r="W154" s="640"/>
      <c r="X154" s="640"/>
      <c r="Y154" s="640"/>
    </row>
    <row r="155" spans="1:25" ht="18">
      <c r="A155" s="601">
        <f>MAX($A$1:A154)+1</f>
        <v>28</v>
      </c>
      <c r="B155" s="602" t="s">
        <v>476</v>
      </c>
      <c r="C155" s="602" t="s">
        <v>1346</v>
      </c>
      <c r="D155" s="619"/>
      <c r="E155" s="602"/>
      <c r="F155" s="634" t="s">
        <v>256</v>
      </c>
      <c r="G155" s="635">
        <v>8</v>
      </c>
      <c r="H155" s="628" t="str">
        <f t="shared" si="0"/>
        <v>B-8</v>
      </c>
      <c r="I155" s="640"/>
      <c r="J155" s="640"/>
      <c r="K155" s="640"/>
      <c r="L155" s="640"/>
      <c r="M155" s="640"/>
      <c r="N155" s="640"/>
      <c r="O155" s="640"/>
      <c r="P155" s="640"/>
      <c r="Q155" s="640"/>
      <c r="R155" s="640"/>
      <c r="S155" s="640"/>
      <c r="T155" s="640"/>
      <c r="U155" s="640"/>
      <c r="V155" s="640"/>
      <c r="W155" s="640"/>
      <c r="X155" s="640"/>
      <c r="Y155" s="640"/>
    </row>
    <row r="156" spans="1:25" ht="33.6">
      <c r="A156" s="601"/>
      <c r="B156" s="602"/>
      <c r="C156" s="602"/>
      <c r="D156" s="619"/>
      <c r="E156" s="1139" t="s">
        <v>1466</v>
      </c>
      <c r="F156" s="634"/>
      <c r="G156" s="635"/>
      <c r="H156" s="628"/>
      <c r="I156" s="640"/>
      <c r="J156" s="640"/>
      <c r="K156" s="640"/>
      <c r="L156" s="640"/>
      <c r="M156" s="640"/>
      <c r="N156" s="640"/>
      <c r="O156" s="640"/>
      <c r="P156" s="640"/>
      <c r="Q156" s="640"/>
      <c r="R156" s="640"/>
      <c r="S156" s="640"/>
      <c r="T156" s="640"/>
      <c r="U156" s="640"/>
      <c r="V156" s="640"/>
      <c r="W156" s="640"/>
      <c r="X156" s="640"/>
      <c r="Y156" s="640"/>
    </row>
    <row r="157" spans="1:25" ht="33.6">
      <c r="A157" s="601"/>
      <c r="B157" s="602"/>
      <c r="C157" s="602"/>
      <c r="D157" s="619"/>
      <c r="E157" s="633" t="s">
        <v>1467</v>
      </c>
      <c r="F157" s="634"/>
      <c r="G157" s="635"/>
      <c r="H157" s="628"/>
      <c r="I157" s="640"/>
      <c r="J157" s="640"/>
      <c r="K157" s="640"/>
      <c r="L157" s="640"/>
      <c r="M157" s="640"/>
      <c r="N157" s="640"/>
      <c r="O157" s="640"/>
      <c r="P157" s="640"/>
      <c r="Q157" s="640"/>
      <c r="R157" s="640"/>
      <c r="S157" s="640"/>
      <c r="T157" s="640"/>
      <c r="U157" s="640"/>
      <c r="V157" s="640"/>
      <c r="W157" s="640"/>
      <c r="X157" s="640"/>
      <c r="Y157" s="640"/>
    </row>
    <row r="158" spans="1:25" ht="33.6">
      <c r="A158" s="601"/>
      <c r="B158" s="602"/>
      <c r="C158" s="602"/>
      <c r="D158" s="619"/>
      <c r="E158" s="633" t="s">
        <v>1468</v>
      </c>
      <c r="F158" s="634"/>
      <c r="G158" s="635"/>
      <c r="H158" s="628"/>
      <c r="I158" s="640"/>
      <c r="J158" s="640"/>
      <c r="K158" s="640"/>
      <c r="L158" s="640"/>
      <c r="M158" s="640"/>
      <c r="N158" s="640"/>
      <c r="O158" s="640"/>
      <c r="P158" s="640"/>
      <c r="Q158" s="640"/>
      <c r="R158" s="640"/>
      <c r="S158" s="640"/>
      <c r="T158" s="640"/>
      <c r="U158" s="640"/>
      <c r="V158" s="640"/>
      <c r="W158" s="640"/>
      <c r="X158" s="640"/>
      <c r="Y158" s="640"/>
    </row>
    <row r="159" spans="1:25" ht="33.6">
      <c r="A159" s="601"/>
      <c r="B159" s="602"/>
      <c r="C159" s="602"/>
      <c r="D159" s="619"/>
      <c r="E159" s="633" t="s">
        <v>1469</v>
      </c>
      <c r="F159" s="634"/>
      <c r="G159" s="635"/>
      <c r="H159" s="628"/>
      <c r="I159" s="640"/>
      <c r="J159" s="640"/>
      <c r="K159" s="640"/>
      <c r="L159" s="640"/>
      <c r="M159" s="640"/>
      <c r="N159" s="640"/>
      <c r="O159" s="640"/>
      <c r="P159" s="640"/>
      <c r="Q159" s="640"/>
      <c r="R159" s="640"/>
      <c r="S159" s="640"/>
      <c r="T159" s="640"/>
      <c r="U159" s="640"/>
      <c r="V159" s="640"/>
      <c r="W159" s="640"/>
      <c r="X159" s="640"/>
      <c r="Y159" s="640"/>
    </row>
    <row r="160" spans="1:25" ht="33.6">
      <c r="A160" s="601"/>
      <c r="B160" s="602"/>
      <c r="C160" s="602"/>
      <c r="D160" s="619"/>
      <c r="E160" s="633" t="s">
        <v>1470</v>
      </c>
      <c r="F160" s="634"/>
      <c r="G160" s="635"/>
      <c r="H160" s="628"/>
      <c r="I160" s="640"/>
      <c r="J160" s="640"/>
      <c r="K160" s="640"/>
      <c r="L160" s="640"/>
      <c r="M160" s="640"/>
      <c r="N160" s="640"/>
      <c r="O160" s="640"/>
      <c r="P160" s="640"/>
      <c r="Q160" s="640"/>
      <c r="R160" s="640"/>
      <c r="S160" s="640"/>
      <c r="T160" s="640"/>
      <c r="U160" s="640"/>
      <c r="V160" s="640"/>
      <c r="W160" s="640"/>
      <c r="X160" s="640"/>
      <c r="Y160" s="640"/>
    </row>
    <row r="161" spans="1:25" ht="50.4">
      <c r="A161" s="601"/>
      <c r="B161" s="602"/>
      <c r="C161" s="602"/>
      <c r="D161" s="619"/>
      <c r="E161" s="633" t="s">
        <v>1471</v>
      </c>
      <c r="F161" s="634"/>
      <c r="G161" s="635"/>
      <c r="H161" s="628"/>
      <c r="I161" s="640"/>
      <c r="J161" s="640"/>
      <c r="K161" s="640"/>
      <c r="L161" s="640"/>
      <c r="M161" s="640"/>
      <c r="N161" s="640"/>
      <c r="O161" s="640"/>
      <c r="P161" s="640"/>
      <c r="Q161" s="640"/>
      <c r="R161" s="640"/>
      <c r="S161" s="640"/>
      <c r="T161" s="640"/>
      <c r="U161" s="640"/>
      <c r="V161" s="640"/>
      <c r="W161" s="640"/>
      <c r="X161" s="640"/>
      <c r="Y161" s="640"/>
    </row>
    <row r="162" spans="1:25" ht="50.4">
      <c r="A162" s="601"/>
      <c r="B162" s="602"/>
      <c r="C162" s="602"/>
      <c r="D162" s="619"/>
      <c r="E162" s="633" t="s">
        <v>1472</v>
      </c>
      <c r="F162" s="634"/>
      <c r="G162" s="635"/>
      <c r="H162" s="628"/>
      <c r="I162" s="640"/>
      <c r="J162" s="640"/>
      <c r="K162" s="640"/>
      <c r="L162" s="640"/>
      <c r="M162" s="640"/>
      <c r="N162" s="640"/>
      <c r="O162" s="640"/>
      <c r="P162" s="640"/>
      <c r="Q162" s="640"/>
      <c r="R162" s="640"/>
      <c r="S162" s="640"/>
      <c r="T162" s="640"/>
      <c r="U162" s="640"/>
      <c r="V162" s="640"/>
      <c r="W162" s="640"/>
      <c r="X162" s="640"/>
      <c r="Y162" s="640"/>
    </row>
    <row r="163" spans="1:25" ht="33.6">
      <c r="A163" s="601"/>
      <c r="B163" s="602"/>
      <c r="C163" s="602"/>
      <c r="D163" s="619"/>
      <c r="E163" s="633" t="s">
        <v>1473</v>
      </c>
      <c r="F163" s="634"/>
      <c r="G163" s="635"/>
      <c r="H163" s="628"/>
      <c r="I163" s="640"/>
      <c r="J163" s="640"/>
      <c r="K163" s="640"/>
      <c r="L163" s="640"/>
      <c r="M163" s="640"/>
      <c r="N163" s="640"/>
      <c r="O163" s="640"/>
      <c r="P163" s="640"/>
      <c r="Q163" s="640"/>
      <c r="R163" s="640"/>
      <c r="S163" s="640"/>
      <c r="T163" s="640"/>
      <c r="U163" s="640"/>
      <c r="V163" s="640"/>
      <c r="W163" s="640"/>
      <c r="X163" s="640"/>
      <c r="Y163" s="640"/>
    </row>
    <row r="164" spans="1:25" ht="18">
      <c r="A164" s="601">
        <f>MAX($A$1:A155)+1</f>
        <v>29</v>
      </c>
      <c r="B164" s="602" t="s">
        <v>477</v>
      </c>
      <c r="C164" s="602" t="s">
        <v>1346</v>
      </c>
      <c r="D164" s="619"/>
      <c r="E164" s="633"/>
      <c r="F164" s="634" t="s">
        <v>256</v>
      </c>
      <c r="G164" s="635">
        <v>5</v>
      </c>
      <c r="H164" s="628" t="str">
        <f t="shared" si="0"/>
        <v>B-5</v>
      </c>
      <c r="I164" s="640"/>
      <c r="J164" s="640"/>
      <c r="K164" s="640"/>
      <c r="L164" s="640"/>
      <c r="M164" s="640"/>
      <c r="N164" s="640"/>
      <c r="O164" s="640"/>
      <c r="P164" s="640"/>
      <c r="Q164" s="640"/>
      <c r="R164" s="640"/>
      <c r="S164" s="640"/>
      <c r="T164" s="640"/>
      <c r="U164" s="640"/>
      <c r="V164" s="640"/>
      <c r="W164" s="640"/>
      <c r="X164" s="640"/>
      <c r="Y164" s="640"/>
    </row>
    <row r="165" spans="1:25" ht="33.6">
      <c r="A165" s="601"/>
      <c r="B165" s="602"/>
      <c r="C165" s="602"/>
      <c r="D165" s="619"/>
      <c r="E165" s="1139" t="s">
        <v>1474</v>
      </c>
      <c r="F165" s="634"/>
      <c r="G165" s="635"/>
      <c r="H165" s="628"/>
      <c r="I165" s="640"/>
      <c r="J165" s="640"/>
      <c r="K165" s="640"/>
      <c r="L165" s="640"/>
      <c r="M165" s="640"/>
      <c r="N165" s="640"/>
      <c r="O165" s="640"/>
      <c r="P165" s="640"/>
      <c r="Q165" s="640"/>
      <c r="R165" s="640"/>
      <c r="S165" s="640"/>
      <c r="T165" s="640"/>
      <c r="U165" s="640"/>
      <c r="V165" s="640"/>
      <c r="W165" s="640"/>
      <c r="X165" s="640"/>
      <c r="Y165" s="640"/>
    </row>
    <row r="166" spans="1:25" ht="33.6">
      <c r="A166" s="601"/>
      <c r="B166" s="602"/>
      <c r="C166" s="602"/>
      <c r="D166" s="619"/>
      <c r="E166" s="633" t="s">
        <v>1475</v>
      </c>
      <c r="F166" s="634"/>
      <c r="G166" s="635"/>
      <c r="H166" s="628"/>
      <c r="I166" s="640"/>
      <c r="J166" s="640"/>
      <c r="K166" s="640"/>
      <c r="L166" s="640"/>
      <c r="M166" s="640"/>
      <c r="N166" s="640"/>
      <c r="O166" s="640"/>
      <c r="P166" s="640"/>
      <c r="Q166" s="640"/>
      <c r="R166" s="640"/>
      <c r="S166" s="640"/>
      <c r="T166" s="640"/>
      <c r="U166" s="640"/>
      <c r="V166" s="640"/>
      <c r="W166" s="640"/>
      <c r="X166" s="640"/>
      <c r="Y166" s="640"/>
    </row>
    <row r="167" spans="1:25" ht="33.6">
      <c r="A167" s="601"/>
      <c r="B167" s="602"/>
      <c r="C167" s="602"/>
      <c r="D167" s="619"/>
      <c r="E167" s="633" t="s">
        <v>1476</v>
      </c>
      <c r="F167" s="634"/>
      <c r="G167" s="635"/>
      <c r="H167" s="628"/>
      <c r="I167" s="640"/>
      <c r="J167" s="640"/>
      <c r="K167" s="640"/>
      <c r="L167" s="640"/>
      <c r="M167" s="640"/>
      <c r="N167" s="640"/>
      <c r="O167" s="640"/>
      <c r="P167" s="640"/>
      <c r="Q167" s="640"/>
      <c r="R167" s="640"/>
      <c r="S167" s="640"/>
      <c r="T167" s="640"/>
      <c r="U167" s="640"/>
      <c r="V167" s="640"/>
      <c r="W167" s="640"/>
      <c r="X167" s="640"/>
      <c r="Y167" s="640"/>
    </row>
    <row r="168" spans="1:25" ht="33.6">
      <c r="A168" s="601"/>
      <c r="B168" s="602"/>
      <c r="C168" s="602"/>
      <c r="D168" s="619"/>
      <c r="E168" s="633" t="s">
        <v>1477</v>
      </c>
      <c r="F168" s="634"/>
      <c r="G168" s="635"/>
      <c r="H168" s="628"/>
      <c r="I168" s="640"/>
      <c r="J168" s="640"/>
      <c r="K168" s="640"/>
      <c r="L168" s="640"/>
      <c r="M168" s="640"/>
      <c r="N168" s="640"/>
      <c r="O168" s="640"/>
      <c r="P168" s="640"/>
      <c r="Q168" s="640"/>
      <c r="R168" s="640"/>
      <c r="S168" s="640"/>
      <c r="T168" s="640"/>
      <c r="U168" s="640"/>
      <c r="V168" s="640"/>
      <c r="W168" s="640"/>
      <c r="X168" s="640"/>
      <c r="Y168" s="640"/>
    </row>
    <row r="169" spans="1:25" ht="33.6">
      <c r="A169" s="601"/>
      <c r="B169" s="602"/>
      <c r="C169" s="602"/>
      <c r="D169" s="619"/>
      <c r="E169" s="633" t="s">
        <v>1478</v>
      </c>
      <c r="F169" s="634"/>
      <c r="G169" s="635"/>
      <c r="H169" s="628"/>
      <c r="I169" s="640"/>
      <c r="J169" s="640"/>
      <c r="K169" s="640"/>
      <c r="L169" s="640"/>
      <c r="M169" s="640"/>
      <c r="N169" s="640"/>
      <c r="O169" s="640"/>
      <c r="P169" s="640"/>
      <c r="Q169" s="640"/>
      <c r="R169" s="640"/>
      <c r="S169" s="640"/>
      <c r="T169" s="640"/>
      <c r="U169" s="640"/>
      <c r="V169" s="640"/>
      <c r="W169" s="640"/>
      <c r="X169" s="640"/>
      <c r="Y169" s="640"/>
    </row>
    <row r="170" spans="1:25" ht="18">
      <c r="A170" s="601">
        <f>MAX($A$1:A164)+1</f>
        <v>30</v>
      </c>
      <c r="B170" s="602" t="s">
        <v>478</v>
      </c>
      <c r="C170" s="602" t="s">
        <v>1346</v>
      </c>
      <c r="D170" s="619"/>
      <c r="E170" s="633"/>
      <c r="F170" s="634" t="s">
        <v>256</v>
      </c>
      <c r="G170" s="635">
        <v>8</v>
      </c>
      <c r="H170" s="628" t="str">
        <f t="shared" si="0"/>
        <v>B-8</v>
      </c>
      <c r="I170" s="640"/>
      <c r="J170" s="640"/>
      <c r="K170" s="640"/>
      <c r="L170" s="640"/>
      <c r="M170" s="640"/>
      <c r="N170" s="640"/>
      <c r="O170" s="640"/>
      <c r="P170" s="640"/>
      <c r="Q170" s="640"/>
      <c r="R170" s="640"/>
      <c r="S170" s="640"/>
      <c r="T170" s="640"/>
      <c r="U170" s="640"/>
      <c r="V170" s="640"/>
      <c r="W170" s="640"/>
      <c r="X170" s="640"/>
      <c r="Y170" s="640"/>
    </row>
    <row r="171" spans="1:25" ht="33.6">
      <c r="A171" s="601"/>
      <c r="B171" s="602"/>
      <c r="C171" s="602"/>
      <c r="D171" s="619"/>
      <c r="E171" s="1139" t="s">
        <v>1479</v>
      </c>
      <c r="F171" s="634"/>
      <c r="G171" s="635"/>
      <c r="H171" s="628"/>
      <c r="I171" s="640"/>
      <c r="J171" s="640"/>
      <c r="K171" s="640"/>
      <c r="L171" s="640"/>
      <c r="M171" s="640"/>
      <c r="N171" s="640"/>
      <c r="O171" s="640"/>
      <c r="P171" s="640"/>
      <c r="Q171" s="640"/>
      <c r="R171" s="640"/>
      <c r="S171" s="640"/>
      <c r="T171" s="640"/>
      <c r="U171" s="640"/>
      <c r="V171" s="640"/>
      <c r="W171" s="640"/>
      <c r="X171" s="640"/>
      <c r="Y171" s="640"/>
    </row>
    <row r="172" spans="1:25" ht="33.6">
      <c r="A172" s="601"/>
      <c r="B172" s="602"/>
      <c r="C172" s="602"/>
      <c r="D172" s="619"/>
      <c r="E172" s="633" t="s">
        <v>1480</v>
      </c>
      <c r="F172" s="634"/>
      <c r="G172" s="635"/>
      <c r="H172" s="628"/>
      <c r="I172" s="640"/>
      <c r="J172" s="640"/>
      <c r="K172" s="640"/>
      <c r="L172" s="640"/>
      <c r="M172" s="640"/>
      <c r="N172" s="640"/>
      <c r="O172" s="640"/>
      <c r="P172" s="640"/>
      <c r="Q172" s="640"/>
      <c r="R172" s="640"/>
      <c r="S172" s="640"/>
      <c r="T172" s="640"/>
      <c r="U172" s="640"/>
      <c r="V172" s="640"/>
      <c r="W172" s="640"/>
      <c r="X172" s="640"/>
      <c r="Y172" s="640"/>
    </row>
    <row r="173" spans="1:25" ht="33.6">
      <c r="A173" s="601"/>
      <c r="B173" s="602"/>
      <c r="C173" s="602"/>
      <c r="D173" s="619"/>
      <c r="E173" s="633" t="s">
        <v>1481</v>
      </c>
      <c r="F173" s="634"/>
      <c r="G173" s="635"/>
      <c r="H173" s="628"/>
      <c r="I173" s="640"/>
      <c r="J173" s="640"/>
      <c r="K173" s="640"/>
      <c r="L173" s="640"/>
      <c r="M173" s="640"/>
      <c r="N173" s="640"/>
      <c r="O173" s="640"/>
      <c r="P173" s="640"/>
      <c r="Q173" s="640"/>
      <c r="R173" s="640"/>
      <c r="S173" s="640"/>
      <c r="T173" s="640"/>
      <c r="U173" s="640"/>
      <c r="V173" s="640"/>
      <c r="W173" s="640"/>
      <c r="X173" s="640"/>
      <c r="Y173" s="640"/>
    </row>
    <row r="174" spans="1:25" ht="33.6">
      <c r="A174" s="601"/>
      <c r="B174" s="602"/>
      <c r="C174" s="602"/>
      <c r="D174" s="619"/>
      <c r="E174" s="633" t="s">
        <v>1482</v>
      </c>
      <c r="F174" s="634"/>
      <c r="G174" s="635"/>
      <c r="H174" s="628"/>
      <c r="I174" s="640"/>
      <c r="J174" s="640"/>
      <c r="K174" s="640"/>
      <c r="L174" s="640"/>
      <c r="M174" s="640"/>
      <c r="N174" s="640"/>
      <c r="O174" s="640"/>
      <c r="P174" s="640"/>
      <c r="Q174" s="640"/>
      <c r="R174" s="640"/>
      <c r="S174" s="640"/>
      <c r="T174" s="640"/>
      <c r="U174" s="640"/>
      <c r="V174" s="640"/>
      <c r="W174" s="640"/>
      <c r="X174" s="640"/>
      <c r="Y174" s="640"/>
    </row>
    <row r="175" spans="1:25" ht="33.6">
      <c r="A175" s="601"/>
      <c r="B175" s="602"/>
      <c r="C175" s="602"/>
      <c r="D175" s="619"/>
      <c r="E175" s="633" t="s">
        <v>1483</v>
      </c>
      <c r="F175" s="634"/>
      <c r="G175" s="635"/>
      <c r="H175" s="628"/>
      <c r="I175" s="640"/>
      <c r="J175" s="640"/>
      <c r="K175" s="640"/>
      <c r="L175" s="640"/>
      <c r="M175" s="640"/>
      <c r="N175" s="640"/>
      <c r="O175" s="640"/>
      <c r="P175" s="640"/>
      <c r="Q175" s="640"/>
      <c r="R175" s="640"/>
      <c r="S175" s="640"/>
      <c r="T175" s="640"/>
      <c r="U175" s="640"/>
      <c r="V175" s="640"/>
      <c r="W175" s="640"/>
      <c r="X175" s="640"/>
      <c r="Y175" s="640"/>
    </row>
    <row r="176" spans="1:25" ht="33.6">
      <c r="A176" s="601"/>
      <c r="B176" s="602"/>
      <c r="C176" s="602"/>
      <c r="D176" s="619"/>
      <c r="E176" s="633" t="s">
        <v>1484</v>
      </c>
      <c r="F176" s="634"/>
      <c r="G176" s="635"/>
      <c r="H176" s="628"/>
      <c r="I176" s="640"/>
      <c r="J176" s="640"/>
      <c r="K176" s="640"/>
      <c r="L176" s="640"/>
      <c r="M176" s="640"/>
      <c r="N176" s="640"/>
      <c r="O176" s="640"/>
      <c r="P176" s="640"/>
      <c r="Q176" s="640"/>
      <c r="R176" s="640"/>
      <c r="S176" s="640"/>
      <c r="T176" s="640"/>
      <c r="U176" s="640"/>
      <c r="V176" s="640"/>
      <c r="W176" s="640"/>
      <c r="X176" s="640"/>
      <c r="Y176" s="640"/>
    </row>
    <row r="177" spans="1:25" ht="33.6">
      <c r="A177" s="601"/>
      <c r="B177" s="602"/>
      <c r="C177" s="602"/>
      <c r="D177" s="619"/>
      <c r="E177" s="633" t="s">
        <v>1485</v>
      </c>
      <c r="F177" s="634"/>
      <c r="G177" s="635"/>
      <c r="H177" s="628"/>
      <c r="I177" s="640"/>
      <c r="J177" s="640"/>
      <c r="K177" s="640"/>
      <c r="L177" s="640"/>
      <c r="M177" s="640"/>
      <c r="N177" s="640"/>
      <c r="O177" s="640"/>
      <c r="P177" s="640"/>
      <c r="Q177" s="640"/>
      <c r="R177" s="640"/>
      <c r="S177" s="640"/>
      <c r="T177" s="640"/>
      <c r="U177" s="640"/>
      <c r="V177" s="640"/>
      <c r="W177" s="640"/>
      <c r="X177" s="640"/>
      <c r="Y177" s="640"/>
    </row>
    <row r="178" spans="1:25" ht="33.6">
      <c r="A178" s="601"/>
      <c r="B178" s="602"/>
      <c r="C178" s="602"/>
      <c r="D178" s="619"/>
      <c r="E178" s="633" t="s">
        <v>1486</v>
      </c>
      <c r="F178" s="634"/>
      <c r="G178" s="635"/>
      <c r="H178" s="628"/>
      <c r="I178" s="640"/>
      <c r="J178" s="640"/>
      <c r="K178" s="640"/>
      <c r="L178" s="640"/>
      <c r="M178" s="640"/>
      <c r="N178" s="640"/>
      <c r="O178" s="640"/>
      <c r="P178" s="640"/>
      <c r="Q178" s="640"/>
      <c r="R178" s="640"/>
      <c r="S178" s="640"/>
      <c r="T178" s="640"/>
      <c r="U178" s="640"/>
      <c r="V178" s="640"/>
      <c r="W178" s="640"/>
      <c r="X178" s="640"/>
      <c r="Y178" s="640"/>
    </row>
    <row r="179" spans="1:25" ht="18">
      <c r="A179" s="601">
        <f>MAX($A$1:A170)+1</f>
        <v>31</v>
      </c>
      <c r="B179" s="602" t="s">
        <v>479</v>
      </c>
      <c r="C179" s="602" t="s">
        <v>1346</v>
      </c>
      <c r="D179" s="620"/>
      <c r="E179" s="633"/>
      <c r="F179" s="634" t="s">
        <v>256</v>
      </c>
      <c r="G179" s="635">
        <v>6</v>
      </c>
      <c r="H179" s="628" t="str">
        <f t="shared" si="0"/>
        <v>B-6</v>
      </c>
      <c r="I179" s="640"/>
      <c r="J179" s="640"/>
      <c r="K179" s="640"/>
      <c r="L179" s="640"/>
      <c r="M179" s="640"/>
      <c r="N179" s="640"/>
      <c r="O179" s="640"/>
      <c r="P179" s="640"/>
      <c r="Q179" s="640"/>
      <c r="R179" s="640"/>
      <c r="S179" s="640"/>
      <c r="T179" s="640"/>
      <c r="U179" s="640"/>
      <c r="V179" s="640"/>
      <c r="W179" s="640"/>
      <c r="X179" s="640"/>
      <c r="Y179" s="640"/>
    </row>
    <row r="180" spans="1:25" ht="33.6">
      <c r="A180" s="601"/>
      <c r="B180" s="602"/>
      <c r="C180" s="602"/>
      <c r="D180" s="620"/>
      <c r="E180" s="1139" t="s">
        <v>1487</v>
      </c>
      <c r="F180" s="634"/>
      <c r="G180" s="635"/>
      <c r="H180" s="628"/>
      <c r="I180" s="640"/>
      <c r="J180" s="640"/>
      <c r="K180" s="640"/>
      <c r="L180" s="640"/>
      <c r="M180" s="640"/>
      <c r="N180" s="640"/>
      <c r="O180" s="640"/>
      <c r="P180" s="640"/>
      <c r="Q180" s="640"/>
      <c r="R180" s="640"/>
      <c r="S180" s="640"/>
      <c r="T180" s="640"/>
      <c r="U180" s="640"/>
      <c r="V180" s="640"/>
      <c r="W180" s="640"/>
      <c r="X180" s="640"/>
      <c r="Y180" s="640"/>
    </row>
    <row r="181" spans="1:25" ht="33.6">
      <c r="A181" s="601"/>
      <c r="B181" s="602"/>
      <c r="C181" s="602"/>
      <c r="D181" s="620"/>
      <c r="E181" s="633" t="s">
        <v>1488</v>
      </c>
      <c r="F181" s="634"/>
      <c r="G181" s="635"/>
      <c r="H181" s="628"/>
      <c r="I181" s="640"/>
      <c r="J181" s="640"/>
      <c r="K181" s="640"/>
      <c r="L181" s="640"/>
      <c r="M181" s="640"/>
      <c r="N181" s="640"/>
      <c r="O181" s="640"/>
      <c r="P181" s="640"/>
      <c r="Q181" s="640"/>
      <c r="R181" s="640"/>
      <c r="S181" s="640"/>
      <c r="T181" s="640"/>
      <c r="U181" s="640"/>
      <c r="V181" s="640"/>
      <c r="W181" s="640"/>
      <c r="X181" s="640"/>
      <c r="Y181" s="640"/>
    </row>
    <row r="182" spans="1:25" ht="33.6">
      <c r="A182" s="601"/>
      <c r="B182" s="602"/>
      <c r="C182" s="602"/>
      <c r="D182" s="620"/>
      <c r="E182" s="633" t="s">
        <v>1489</v>
      </c>
      <c r="F182" s="634"/>
      <c r="G182" s="635"/>
      <c r="H182" s="628"/>
      <c r="I182" s="640"/>
      <c r="J182" s="640"/>
      <c r="K182" s="640"/>
      <c r="L182" s="640"/>
      <c r="M182" s="640"/>
      <c r="N182" s="640"/>
      <c r="O182" s="640"/>
      <c r="P182" s="640"/>
      <c r="Q182" s="640"/>
      <c r="R182" s="640"/>
      <c r="S182" s="640"/>
      <c r="T182" s="640"/>
      <c r="U182" s="640"/>
      <c r="V182" s="640"/>
      <c r="W182" s="640"/>
      <c r="X182" s="640"/>
      <c r="Y182" s="640"/>
    </row>
    <row r="183" spans="1:25" ht="33.6">
      <c r="A183" s="601"/>
      <c r="B183" s="602"/>
      <c r="C183" s="602"/>
      <c r="D183" s="620"/>
      <c r="E183" s="633" t="s">
        <v>1490</v>
      </c>
      <c r="F183" s="634"/>
      <c r="G183" s="635"/>
      <c r="H183" s="628"/>
      <c r="I183" s="640"/>
      <c r="J183" s="640"/>
      <c r="K183" s="640"/>
      <c r="L183" s="640"/>
      <c r="M183" s="640"/>
      <c r="N183" s="640"/>
      <c r="O183" s="640"/>
      <c r="P183" s="640"/>
      <c r="Q183" s="640"/>
      <c r="R183" s="640"/>
      <c r="S183" s="640"/>
      <c r="T183" s="640"/>
      <c r="U183" s="640"/>
      <c r="V183" s="640"/>
      <c r="W183" s="640"/>
      <c r="X183" s="640"/>
      <c r="Y183" s="640"/>
    </row>
    <row r="184" spans="1:25" ht="33.6">
      <c r="A184" s="601"/>
      <c r="B184" s="602"/>
      <c r="C184" s="602"/>
      <c r="D184" s="620"/>
      <c r="E184" s="633" t="s">
        <v>1491</v>
      </c>
      <c r="F184" s="634"/>
      <c r="G184" s="635"/>
      <c r="H184" s="628"/>
      <c r="I184" s="640"/>
      <c r="J184" s="640"/>
      <c r="K184" s="640"/>
      <c r="L184" s="640"/>
      <c r="M184" s="640"/>
      <c r="N184" s="640"/>
      <c r="O184" s="640"/>
      <c r="P184" s="640"/>
      <c r="Q184" s="640"/>
      <c r="R184" s="640"/>
      <c r="S184" s="640"/>
      <c r="T184" s="640"/>
      <c r="U184" s="640"/>
      <c r="V184" s="640"/>
      <c r="W184" s="640"/>
      <c r="X184" s="640"/>
      <c r="Y184" s="640"/>
    </row>
    <row r="185" spans="1:25" ht="33.6">
      <c r="A185" s="601"/>
      <c r="B185" s="602"/>
      <c r="C185" s="602"/>
      <c r="D185" s="620"/>
      <c r="E185" s="633" t="s">
        <v>1492</v>
      </c>
      <c r="F185" s="634"/>
      <c r="G185" s="635"/>
      <c r="H185" s="628"/>
      <c r="I185" s="640"/>
      <c r="J185" s="640"/>
      <c r="K185" s="640"/>
      <c r="L185" s="640"/>
      <c r="M185" s="640"/>
      <c r="N185" s="640"/>
      <c r="O185" s="640"/>
      <c r="P185" s="640"/>
      <c r="Q185" s="640"/>
      <c r="R185" s="640"/>
      <c r="S185" s="640"/>
      <c r="T185" s="640"/>
      <c r="U185" s="640"/>
      <c r="V185" s="640"/>
      <c r="W185" s="640"/>
      <c r="X185" s="640"/>
      <c r="Y185" s="640"/>
    </row>
    <row r="186" spans="1:25" ht="18">
      <c r="A186" s="604" t="s">
        <v>480</v>
      </c>
      <c r="B186" s="605" t="s">
        <v>481</v>
      </c>
      <c r="C186" s="602"/>
      <c r="D186" s="619"/>
      <c r="E186" s="633"/>
      <c r="F186" s="636"/>
      <c r="G186" s="644"/>
      <c r="H186" s="628" t="str">
        <f t="shared" ref="H186:H237" si="1">F186&amp;"-"&amp;G186</f>
        <v>-</v>
      </c>
      <c r="I186" s="640"/>
      <c r="J186" s="640"/>
      <c r="K186" s="640"/>
      <c r="L186" s="640"/>
      <c r="M186" s="640"/>
      <c r="N186" s="640"/>
      <c r="O186" s="640"/>
      <c r="P186" s="640"/>
      <c r="Q186" s="640"/>
      <c r="R186" s="640"/>
      <c r="S186" s="640"/>
      <c r="T186" s="640"/>
      <c r="U186" s="640"/>
      <c r="V186" s="640"/>
      <c r="W186" s="640"/>
      <c r="X186" s="640"/>
      <c r="Y186" s="640"/>
    </row>
    <row r="187" spans="1:25" ht="18">
      <c r="A187" s="601">
        <f>MAX($A$1:A186)+1</f>
        <v>32</v>
      </c>
      <c r="B187" s="602" t="s">
        <v>482</v>
      </c>
      <c r="C187" s="602" t="s">
        <v>1346</v>
      </c>
      <c r="D187" s="619"/>
      <c r="E187" s="633"/>
      <c r="F187" s="634" t="s">
        <v>256</v>
      </c>
      <c r="G187" s="635">
        <v>8</v>
      </c>
      <c r="H187" s="628" t="str">
        <f t="shared" si="1"/>
        <v>B-8</v>
      </c>
      <c r="I187" s="640"/>
      <c r="J187" s="640"/>
      <c r="K187" s="640"/>
      <c r="L187" s="640"/>
      <c r="M187" s="640"/>
      <c r="N187" s="640"/>
      <c r="O187" s="640"/>
      <c r="P187" s="640"/>
      <c r="Q187" s="640"/>
      <c r="R187" s="640"/>
      <c r="S187" s="640"/>
      <c r="T187" s="640"/>
      <c r="U187" s="640"/>
      <c r="V187" s="640"/>
      <c r="W187" s="640"/>
      <c r="X187" s="640"/>
      <c r="Y187" s="640"/>
    </row>
    <row r="188" spans="1:25" ht="33.6">
      <c r="A188" s="601"/>
      <c r="B188" s="602"/>
      <c r="C188" s="602"/>
      <c r="D188" s="619"/>
      <c r="E188" s="1139" t="s">
        <v>1493</v>
      </c>
      <c r="F188" s="634"/>
      <c r="G188" s="635"/>
      <c r="H188" s="628"/>
      <c r="I188" s="640"/>
      <c r="J188" s="640"/>
      <c r="K188" s="640"/>
      <c r="L188" s="640"/>
      <c r="M188" s="640"/>
      <c r="N188" s="640"/>
      <c r="O188" s="640"/>
      <c r="P188" s="640"/>
      <c r="Q188" s="640"/>
      <c r="R188" s="640"/>
      <c r="S188" s="640"/>
      <c r="T188" s="640"/>
      <c r="U188" s="640"/>
      <c r="V188" s="640"/>
      <c r="W188" s="640"/>
      <c r="X188" s="640"/>
      <c r="Y188" s="640"/>
    </row>
    <row r="189" spans="1:25" ht="33.6">
      <c r="A189" s="601"/>
      <c r="B189" s="602"/>
      <c r="C189" s="602"/>
      <c r="D189" s="619"/>
      <c r="E189" s="633" t="s">
        <v>1494</v>
      </c>
      <c r="F189" s="634"/>
      <c r="G189" s="635"/>
      <c r="H189" s="628"/>
      <c r="I189" s="640"/>
      <c r="J189" s="640"/>
      <c r="K189" s="640"/>
      <c r="L189" s="640"/>
      <c r="M189" s="640"/>
      <c r="N189" s="640"/>
      <c r="O189" s="640"/>
      <c r="P189" s="640"/>
      <c r="Q189" s="640"/>
      <c r="R189" s="640"/>
      <c r="S189" s="640"/>
      <c r="T189" s="640"/>
      <c r="U189" s="640"/>
      <c r="V189" s="640"/>
      <c r="W189" s="640"/>
      <c r="X189" s="640"/>
      <c r="Y189" s="640"/>
    </row>
    <row r="190" spans="1:25" ht="33.6">
      <c r="A190" s="601"/>
      <c r="B190" s="602"/>
      <c r="C190" s="602"/>
      <c r="D190" s="619"/>
      <c r="E190" s="633" t="s">
        <v>1495</v>
      </c>
      <c r="F190" s="634"/>
      <c r="G190" s="635"/>
      <c r="H190" s="628"/>
      <c r="I190" s="640"/>
      <c r="J190" s="640"/>
      <c r="K190" s="640"/>
      <c r="L190" s="640"/>
      <c r="M190" s="640"/>
      <c r="N190" s="640"/>
      <c r="O190" s="640"/>
      <c r="P190" s="640"/>
      <c r="Q190" s="640"/>
      <c r="R190" s="640"/>
      <c r="S190" s="640"/>
      <c r="T190" s="640"/>
      <c r="U190" s="640"/>
      <c r="V190" s="640"/>
      <c r="W190" s="640"/>
      <c r="X190" s="640"/>
      <c r="Y190" s="640"/>
    </row>
    <row r="191" spans="1:25" ht="33.6">
      <c r="A191" s="601"/>
      <c r="B191" s="602"/>
      <c r="C191" s="602"/>
      <c r="D191" s="619"/>
      <c r="E191" s="633" t="s">
        <v>1496</v>
      </c>
      <c r="F191" s="634"/>
      <c r="G191" s="635"/>
      <c r="H191" s="628"/>
      <c r="I191" s="640"/>
      <c r="J191" s="640"/>
      <c r="K191" s="640"/>
      <c r="L191" s="640"/>
      <c r="M191" s="640"/>
      <c r="N191" s="640"/>
      <c r="O191" s="640"/>
      <c r="P191" s="640"/>
      <c r="Q191" s="640"/>
      <c r="R191" s="640"/>
      <c r="S191" s="640"/>
      <c r="T191" s="640"/>
      <c r="U191" s="640"/>
      <c r="V191" s="640"/>
      <c r="W191" s="640"/>
      <c r="X191" s="640"/>
      <c r="Y191" s="640"/>
    </row>
    <row r="192" spans="1:25" ht="33.6">
      <c r="A192" s="601"/>
      <c r="B192" s="602"/>
      <c r="C192" s="602"/>
      <c r="D192" s="619"/>
      <c r="E192" s="633" t="s">
        <v>1497</v>
      </c>
      <c r="F192" s="634"/>
      <c r="G192" s="635"/>
      <c r="H192" s="628"/>
      <c r="I192" s="640"/>
      <c r="J192" s="640"/>
      <c r="K192" s="640"/>
      <c r="L192" s="640"/>
      <c r="M192" s="640"/>
      <c r="N192" s="640"/>
      <c r="O192" s="640"/>
      <c r="P192" s="640"/>
      <c r="Q192" s="640"/>
      <c r="R192" s="640"/>
      <c r="S192" s="640"/>
      <c r="T192" s="640"/>
      <c r="U192" s="640"/>
      <c r="V192" s="640"/>
      <c r="W192" s="640"/>
      <c r="X192" s="640"/>
      <c r="Y192" s="640"/>
    </row>
    <row r="193" spans="1:25" ht="33.6">
      <c r="A193" s="601"/>
      <c r="B193" s="602"/>
      <c r="C193" s="602"/>
      <c r="D193" s="619"/>
      <c r="E193" s="633" t="s">
        <v>1498</v>
      </c>
      <c r="F193" s="634"/>
      <c r="G193" s="635"/>
      <c r="H193" s="628"/>
      <c r="I193" s="640"/>
      <c r="J193" s="640"/>
      <c r="K193" s="640"/>
      <c r="L193" s="640"/>
      <c r="M193" s="640"/>
      <c r="N193" s="640"/>
      <c r="O193" s="640"/>
      <c r="P193" s="640"/>
      <c r="Q193" s="640"/>
      <c r="R193" s="640"/>
      <c r="S193" s="640"/>
      <c r="T193" s="640"/>
      <c r="U193" s="640"/>
      <c r="V193" s="640"/>
      <c r="W193" s="640"/>
      <c r="X193" s="640"/>
      <c r="Y193" s="640"/>
    </row>
    <row r="194" spans="1:25" ht="50.4">
      <c r="A194" s="601"/>
      <c r="B194" s="602"/>
      <c r="C194" s="602"/>
      <c r="D194" s="619"/>
      <c r="E194" s="633" t="s">
        <v>1499</v>
      </c>
      <c r="F194" s="634"/>
      <c r="G194" s="635"/>
      <c r="H194" s="628"/>
      <c r="I194" s="640"/>
      <c r="J194" s="640"/>
      <c r="K194" s="640"/>
      <c r="L194" s="640"/>
      <c r="M194" s="640"/>
      <c r="N194" s="640"/>
      <c r="O194" s="640"/>
      <c r="P194" s="640"/>
      <c r="Q194" s="640"/>
      <c r="R194" s="640"/>
      <c r="S194" s="640"/>
      <c r="T194" s="640"/>
      <c r="U194" s="640"/>
      <c r="V194" s="640"/>
      <c r="W194" s="640"/>
      <c r="X194" s="640"/>
      <c r="Y194" s="640"/>
    </row>
    <row r="195" spans="1:25" ht="33.6">
      <c r="A195" s="601"/>
      <c r="B195" s="602"/>
      <c r="C195" s="602"/>
      <c r="D195" s="619"/>
      <c r="E195" s="633" t="s">
        <v>1500</v>
      </c>
      <c r="F195" s="634"/>
      <c r="G195" s="635"/>
      <c r="H195" s="628"/>
      <c r="I195" s="640"/>
      <c r="J195" s="640"/>
      <c r="K195" s="640"/>
      <c r="L195" s="640"/>
      <c r="M195" s="640"/>
      <c r="N195" s="640"/>
      <c r="O195" s="640"/>
      <c r="P195" s="640"/>
      <c r="Q195" s="640"/>
      <c r="R195" s="640"/>
      <c r="S195" s="640"/>
      <c r="T195" s="640"/>
      <c r="U195" s="640"/>
      <c r="V195" s="640"/>
      <c r="W195" s="640"/>
      <c r="X195" s="640"/>
      <c r="Y195" s="640"/>
    </row>
    <row r="196" spans="1:25" ht="18">
      <c r="A196" s="601">
        <f>MAX($A$1:A195)+1</f>
        <v>33</v>
      </c>
      <c r="B196" s="602" t="s">
        <v>483</v>
      </c>
      <c r="C196" s="602" t="s">
        <v>1346</v>
      </c>
      <c r="D196" s="620"/>
      <c r="E196" s="633"/>
      <c r="F196" s="634" t="s">
        <v>256</v>
      </c>
      <c r="G196" s="635">
        <v>8</v>
      </c>
      <c r="H196" s="628" t="str">
        <f>F196&amp;"-"&amp;G196</f>
        <v>B-8</v>
      </c>
      <c r="I196" s="640"/>
      <c r="J196" s="640"/>
      <c r="K196" s="640"/>
      <c r="L196" s="640"/>
      <c r="M196" s="640"/>
      <c r="N196" s="640"/>
      <c r="O196" s="640"/>
      <c r="P196" s="640"/>
      <c r="Q196" s="640"/>
      <c r="R196" s="640"/>
      <c r="S196" s="640"/>
      <c r="T196" s="640"/>
      <c r="U196" s="640"/>
      <c r="V196" s="640"/>
      <c r="W196" s="640"/>
      <c r="X196" s="640"/>
      <c r="Y196" s="640"/>
    </row>
    <row r="197" spans="1:25" ht="33.6">
      <c r="A197" s="601"/>
      <c r="B197" s="602"/>
      <c r="C197" s="602"/>
      <c r="D197" s="619"/>
      <c r="E197" s="1139" t="s">
        <v>1501</v>
      </c>
      <c r="F197" s="634"/>
      <c r="G197" s="635"/>
      <c r="H197" s="628"/>
      <c r="I197" s="640"/>
      <c r="J197" s="640"/>
      <c r="K197" s="640"/>
      <c r="L197" s="640"/>
      <c r="M197" s="640"/>
      <c r="N197" s="640"/>
      <c r="O197" s="640"/>
      <c r="P197" s="640"/>
      <c r="Q197" s="640"/>
      <c r="R197" s="640"/>
      <c r="S197" s="640"/>
      <c r="T197" s="640"/>
      <c r="U197" s="640"/>
      <c r="V197" s="640"/>
      <c r="W197" s="640"/>
      <c r="X197" s="640"/>
      <c r="Y197" s="640"/>
    </row>
    <row r="198" spans="1:25" ht="33.6">
      <c r="A198" s="601"/>
      <c r="B198" s="602"/>
      <c r="C198" s="602"/>
      <c r="D198" s="619"/>
      <c r="E198" s="633" t="s">
        <v>1502</v>
      </c>
      <c r="F198" s="634"/>
      <c r="G198" s="635"/>
      <c r="H198" s="628"/>
      <c r="I198" s="640"/>
      <c r="J198" s="640"/>
      <c r="K198" s="640"/>
      <c r="L198" s="640"/>
      <c r="M198" s="640"/>
      <c r="N198" s="640"/>
      <c r="O198" s="640"/>
      <c r="P198" s="640"/>
      <c r="Q198" s="640"/>
      <c r="R198" s="640"/>
      <c r="S198" s="640"/>
      <c r="T198" s="640"/>
      <c r="U198" s="640"/>
      <c r="V198" s="640"/>
      <c r="W198" s="640"/>
      <c r="X198" s="640"/>
      <c r="Y198" s="640"/>
    </row>
    <row r="199" spans="1:25" ht="33.6">
      <c r="A199" s="601"/>
      <c r="B199" s="602"/>
      <c r="C199" s="602"/>
      <c r="D199" s="619"/>
      <c r="E199" s="633" t="s">
        <v>1503</v>
      </c>
      <c r="F199" s="634"/>
      <c r="G199" s="635"/>
      <c r="H199" s="628"/>
      <c r="I199" s="640"/>
      <c r="J199" s="640"/>
      <c r="K199" s="640"/>
      <c r="L199" s="640"/>
      <c r="M199" s="640"/>
      <c r="N199" s="640"/>
      <c r="O199" s="640"/>
      <c r="P199" s="640"/>
      <c r="Q199" s="640"/>
      <c r="R199" s="640"/>
      <c r="S199" s="640"/>
      <c r="T199" s="640"/>
      <c r="U199" s="640"/>
      <c r="V199" s="640"/>
      <c r="W199" s="640"/>
      <c r="X199" s="640"/>
      <c r="Y199" s="640"/>
    </row>
    <row r="200" spans="1:25" ht="33.6">
      <c r="A200" s="601"/>
      <c r="B200" s="602"/>
      <c r="C200" s="602"/>
      <c r="D200" s="619"/>
      <c r="E200" s="633" t="s">
        <v>1504</v>
      </c>
      <c r="F200" s="634"/>
      <c r="G200" s="635"/>
      <c r="H200" s="628"/>
      <c r="I200" s="640"/>
      <c r="J200" s="640"/>
      <c r="K200" s="640"/>
      <c r="L200" s="640"/>
      <c r="M200" s="640"/>
      <c r="N200" s="640"/>
      <c r="O200" s="640"/>
      <c r="P200" s="640"/>
      <c r="Q200" s="640"/>
      <c r="R200" s="640"/>
      <c r="S200" s="640"/>
      <c r="T200" s="640"/>
      <c r="U200" s="640"/>
      <c r="V200" s="640"/>
      <c r="W200" s="640"/>
      <c r="X200" s="640"/>
      <c r="Y200" s="640"/>
    </row>
    <row r="201" spans="1:25" ht="33.6">
      <c r="A201" s="601"/>
      <c r="B201" s="602"/>
      <c r="C201" s="602"/>
      <c r="D201" s="619"/>
      <c r="E201" s="633" t="s">
        <v>1505</v>
      </c>
      <c r="F201" s="634"/>
      <c r="G201" s="635"/>
      <c r="H201" s="628"/>
      <c r="I201" s="640"/>
      <c r="J201" s="640"/>
      <c r="K201" s="640"/>
      <c r="L201" s="640"/>
      <c r="M201" s="640"/>
      <c r="N201" s="640"/>
      <c r="O201" s="640"/>
      <c r="P201" s="640"/>
      <c r="Q201" s="640"/>
      <c r="R201" s="640"/>
      <c r="S201" s="640"/>
      <c r="T201" s="640"/>
      <c r="U201" s="640"/>
      <c r="V201" s="640"/>
      <c r="W201" s="640"/>
      <c r="X201" s="640"/>
      <c r="Y201" s="640"/>
    </row>
    <row r="202" spans="1:25" ht="33.6">
      <c r="A202" s="601"/>
      <c r="B202" s="602"/>
      <c r="C202" s="602"/>
      <c r="D202" s="619"/>
      <c r="E202" s="633" t="s">
        <v>1506</v>
      </c>
      <c r="F202" s="634"/>
      <c r="G202" s="635"/>
      <c r="H202" s="628"/>
      <c r="I202" s="640"/>
      <c r="J202" s="640"/>
      <c r="K202" s="640"/>
      <c r="L202" s="640"/>
      <c r="M202" s="640"/>
      <c r="N202" s="640"/>
      <c r="O202" s="640"/>
      <c r="P202" s="640"/>
      <c r="Q202" s="640"/>
      <c r="R202" s="640"/>
      <c r="S202" s="640"/>
      <c r="T202" s="640"/>
      <c r="U202" s="640"/>
      <c r="V202" s="640"/>
      <c r="W202" s="640"/>
      <c r="X202" s="640"/>
      <c r="Y202" s="640"/>
    </row>
    <row r="203" spans="1:25" ht="50.4">
      <c r="A203" s="601"/>
      <c r="B203" s="602"/>
      <c r="C203" s="602"/>
      <c r="D203" s="619"/>
      <c r="E203" s="633" t="s">
        <v>1507</v>
      </c>
      <c r="F203" s="634"/>
      <c r="G203" s="635"/>
      <c r="H203" s="628"/>
      <c r="I203" s="640"/>
      <c r="J203" s="640"/>
      <c r="K203" s="640"/>
      <c r="L203" s="640"/>
      <c r="M203" s="640"/>
      <c r="N203" s="640"/>
      <c r="O203" s="640"/>
      <c r="P203" s="640"/>
      <c r="Q203" s="640"/>
      <c r="R203" s="640"/>
      <c r="S203" s="640"/>
      <c r="T203" s="640"/>
      <c r="U203" s="640"/>
      <c r="V203" s="640"/>
      <c r="W203" s="640"/>
      <c r="X203" s="640"/>
      <c r="Y203" s="640"/>
    </row>
    <row r="204" spans="1:25" ht="33.6">
      <c r="A204" s="601"/>
      <c r="B204" s="602"/>
      <c r="C204" s="602"/>
      <c r="D204" s="619"/>
      <c r="E204" s="633" t="s">
        <v>1508</v>
      </c>
      <c r="F204" s="634"/>
      <c r="G204" s="635"/>
      <c r="H204" s="628"/>
      <c r="I204" s="640"/>
      <c r="J204" s="640"/>
      <c r="K204" s="640"/>
      <c r="L204" s="640"/>
      <c r="M204" s="640"/>
      <c r="N204" s="640"/>
      <c r="O204" s="640"/>
      <c r="P204" s="640"/>
      <c r="Q204" s="640"/>
      <c r="R204" s="640"/>
      <c r="S204" s="640"/>
      <c r="T204" s="640"/>
      <c r="U204" s="640"/>
      <c r="V204" s="640"/>
      <c r="W204" s="640"/>
      <c r="X204" s="640"/>
      <c r="Y204" s="640"/>
    </row>
    <row r="205" spans="1:25" ht="18">
      <c r="A205" s="601">
        <f>MAX($A$1:A204)+1</f>
        <v>34</v>
      </c>
      <c r="B205" s="602" t="s">
        <v>484</v>
      </c>
      <c r="C205" s="602" t="s">
        <v>1346</v>
      </c>
      <c r="D205" s="619"/>
      <c r="E205" s="633"/>
      <c r="F205" s="634" t="s">
        <v>256</v>
      </c>
      <c r="G205" s="635">
        <v>8</v>
      </c>
      <c r="H205" s="628" t="str">
        <f t="shared" ref="H205" si="2">F205&amp;"-"&amp;G205</f>
        <v>B-8</v>
      </c>
      <c r="I205" s="640"/>
      <c r="J205" s="640"/>
      <c r="K205" s="640"/>
      <c r="L205" s="640"/>
      <c r="M205" s="640"/>
      <c r="N205" s="640"/>
      <c r="O205" s="640"/>
      <c r="P205" s="640"/>
      <c r="Q205" s="640"/>
      <c r="R205" s="640"/>
      <c r="S205" s="640"/>
      <c r="T205" s="640"/>
      <c r="U205" s="640"/>
      <c r="V205" s="640"/>
      <c r="W205" s="640"/>
      <c r="X205" s="640"/>
      <c r="Y205" s="640"/>
    </row>
    <row r="206" spans="1:25" ht="33.6">
      <c r="A206" s="601"/>
      <c r="B206" s="602"/>
      <c r="C206" s="602"/>
      <c r="D206" s="619"/>
      <c r="E206" s="1139" t="s">
        <v>1509</v>
      </c>
      <c r="F206" s="634"/>
      <c r="G206" s="635"/>
      <c r="H206" s="628"/>
      <c r="I206" s="640"/>
      <c r="J206" s="640"/>
      <c r="K206" s="640"/>
      <c r="L206" s="640"/>
      <c r="M206" s="640"/>
      <c r="N206" s="640"/>
      <c r="O206" s="640"/>
      <c r="P206" s="640"/>
      <c r="Q206" s="640"/>
      <c r="R206" s="640"/>
      <c r="S206" s="640"/>
      <c r="T206" s="640"/>
      <c r="U206" s="640"/>
      <c r="V206" s="640"/>
      <c r="W206" s="640"/>
      <c r="X206" s="640"/>
      <c r="Y206" s="640"/>
    </row>
    <row r="207" spans="1:25" ht="33.6">
      <c r="A207" s="601"/>
      <c r="B207" s="602"/>
      <c r="C207" s="602"/>
      <c r="D207" s="619"/>
      <c r="E207" s="633" t="s">
        <v>1510</v>
      </c>
      <c r="F207" s="634"/>
      <c r="G207" s="635"/>
      <c r="H207" s="628"/>
      <c r="I207" s="640"/>
      <c r="J207" s="640"/>
      <c r="K207" s="640"/>
      <c r="L207" s="640"/>
      <c r="M207" s="640"/>
      <c r="N207" s="640"/>
      <c r="O207" s="640"/>
      <c r="P207" s="640"/>
      <c r="Q207" s="640"/>
      <c r="R207" s="640"/>
      <c r="S207" s="640"/>
      <c r="T207" s="640"/>
      <c r="U207" s="640"/>
      <c r="V207" s="640"/>
      <c r="W207" s="640"/>
      <c r="X207" s="640"/>
      <c r="Y207" s="640"/>
    </row>
    <row r="208" spans="1:25" ht="33.6">
      <c r="A208" s="601"/>
      <c r="B208" s="602"/>
      <c r="C208" s="602"/>
      <c r="D208" s="619"/>
      <c r="E208" s="633" t="s">
        <v>1511</v>
      </c>
      <c r="F208" s="634"/>
      <c r="G208" s="635"/>
      <c r="H208" s="628"/>
      <c r="I208" s="640"/>
      <c r="J208" s="640"/>
      <c r="K208" s="640"/>
      <c r="L208" s="640"/>
      <c r="M208" s="640"/>
      <c r="N208" s="640"/>
      <c r="O208" s="640"/>
      <c r="P208" s="640"/>
      <c r="Q208" s="640"/>
      <c r="R208" s="640"/>
      <c r="S208" s="640"/>
      <c r="T208" s="640"/>
      <c r="U208" s="640"/>
      <c r="V208" s="640"/>
      <c r="W208" s="640"/>
      <c r="X208" s="640"/>
      <c r="Y208" s="640"/>
    </row>
    <row r="209" spans="1:25" ht="33.6">
      <c r="A209" s="601"/>
      <c r="B209" s="602"/>
      <c r="C209" s="602"/>
      <c r="D209" s="619"/>
      <c r="E209" s="633" t="s">
        <v>1512</v>
      </c>
      <c r="F209" s="634"/>
      <c r="G209" s="635"/>
      <c r="H209" s="628"/>
      <c r="I209" s="640"/>
      <c r="J209" s="640"/>
      <c r="K209" s="640"/>
      <c r="L209" s="640"/>
      <c r="M209" s="640"/>
      <c r="N209" s="640"/>
      <c r="O209" s="640"/>
      <c r="P209" s="640"/>
      <c r="Q209" s="640"/>
      <c r="R209" s="640"/>
      <c r="S209" s="640"/>
      <c r="T209" s="640"/>
      <c r="U209" s="640"/>
      <c r="V209" s="640"/>
      <c r="W209" s="640"/>
      <c r="X209" s="640"/>
      <c r="Y209" s="640"/>
    </row>
    <row r="210" spans="1:25" ht="33.6">
      <c r="A210" s="601"/>
      <c r="B210" s="602"/>
      <c r="C210" s="602"/>
      <c r="D210" s="619"/>
      <c r="E210" s="633" t="s">
        <v>1513</v>
      </c>
      <c r="F210" s="634"/>
      <c r="G210" s="635"/>
      <c r="H210" s="628"/>
      <c r="I210" s="640"/>
      <c r="J210" s="640"/>
      <c r="K210" s="640"/>
      <c r="L210" s="640"/>
      <c r="M210" s="640"/>
      <c r="N210" s="640"/>
      <c r="O210" s="640"/>
      <c r="P210" s="640"/>
      <c r="Q210" s="640"/>
      <c r="R210" s="640"/>
      <c r="S210" s="640"/>
      <c r="T210" s="640"/>
      <c r="U210" s="640"/>
      <c r="V210" s="640"/>
      <c r="W210" s="640"/>
      <c r="X210" s="640"/>
      <c r="Y210" s="640"/>
    </row>
    <row r="211" spans="1:25" ht="33.6">
      <c r="A211" s="601"/>
      <c r="B211" s="602"/>
      <c r="C211" s="602"/>
      <c r="D211" s="619"/>
      <c r="E211" s="633" t="s">
        <v>1514</v>
      </c>
      <c r="F211" s="634"/>
      <c r="G211" s="635"/>
      <c r="H211" s="628"/>
      <c r="I211" s="640"/>
      <c r="J211" s="640"/>
      <c r="K211" s="640"/>
      <c r="L211" s="640"/>
      <c r="M211" s="640"/>
      <c r="N211" s="640"/>
      <c r="O211" s="640"/>
      <c r="P211" s="640"/>
      <c r="Q211" s="640"/>
      <c r="R211" s="640"/>
      <c r="S211" s="640"/>
      <c r="T211" s="640"/>
      <c r="U211" s="640"/>
      <c r="V211" s="640"/>
      <c r="W211" s="640"/>
      <c r="X211" s="640"/>
      <c r="Y211" s="640"/>
    </row>
    <row r="212" spans="1:25" ht="33.6">
      <c r="A212" s="601"/>
      <c r="B212" s="602"/>
      <c r="C212" s="602"/>
      <c r="D212" s="619"/>
      <c r="E212" s="633" t="s">
        <v>1515</v>
      </c>
      <c r="F212" s="634"/>
      <c r="G212" s="635"/>
      <c r="H212" s="628"/>
      <c r="I212" s="640"/>
      <c r="J212" s="640"/>
      <c r="K212" s="640"/>
      <c r="L212" s="640"/>
      <c r="M212" s="640"/>
      <c r="N212" s="640"/>
      <c r="O212" s="640"/>
      <c r="P212" s="640"/>
      <c r="Q212" s="640"/>
      <c r="R212" s="640"/>
      <c r="S212" s="640"/>
      <c r="T212" s="640"/>
      <c r="U212" s="640"/>
      <c r="V212" s="640"/>
      <c r="W212" s="640"/>
      <c r="X212" s="640"/>
      <c r="Y212" s="640"/>
    </row>
    <row r="213" spans="1:25" ht="33.6">
      <c r="A213" s="601"/>
      <c r="B213" s="602"/>
      <c r="C213" s="602"/>
      <c r="D213" s="619"/>
      <c r="E213" s="633" t="s">
        <v>1516</v>
      </c>
      <c r="F213" s="634"/>
      <c r="G213" s="635"/>
      <c r="H213" s="628"/>
      <c r="I213" s="640"/>
      <c r="J213" s="640"/>
      <c r="K213" s="640"/>
      <c r="L213" s="640"/>
      <c r="M213" s="640"/>
      <c r="N213" s="640"/>
      <c r="O213" s="640"/>
      <c r="P213" s="640"/>
      <c r="Q213" s="640"/>
      <c r="R213" s="640"/>
      <c r="S213" s="640"/>
      <c r="T213" s="640"/>
      <c r="U213" s="640"/>
      <c r="V213" s="640"/>
      <c r="W213" s="640"/>
      <c r="X213" s="640"/>
      <c r="Y213" s="640"/>
    </row>
    <row r="214" spans="1:25" ht="18">
      <c r="A214" s="601">
        <f>MAX($A$1:A213)+1</f>
        <v>35</v>
      </c>
      <c r="B214" s="606" t="s">
        <v>485</v>
      </c>
      <c r="C214" s="602" t="s">
        <v>1346</v>
      </c>
      <c r="D214" s="620"/>
      <c r="E214" s="633"/>
      <c r="F214" s="634" t="s">
        <v>256</v>
      </c>
      <c r="G214" s="635">
        <v>2</v>
      </c>
      <c r="H214" s="628" t="str">
        <f t="shared" ref="H214" si="3">F214&amp;"-"&amp;G214</f>
        <v>B-2</v>
      </c>
      <c r="I214" s="640"/>
      <c r="J214" s="640"/>
      <c r="K214" s="640"/>
      <c r="L214" s="640"/>
      <c r="M214" s="640"/>
      <c r="N214" s="640"/>
      <c r="O214" s="640"/>
      <c r="P214" s="640"/>
      <c r="Q214" s="640"/>
      <c r="R214" s="640"/>
      <c r="S214" s="640"/>
      <c r="T214" s="640"/>
      <c r="U214" s="640"/>
      <c r="V214" s="640"/>
      <c r="W214" s="640"/>
      <c r="X214" s="640"/>
      <c r="Y214" s="640"/>
    </row>
    <row r="215" spans="1:25" ht="33.6">
      <c r="A215" s="601"/>
      <c r="B215" s="602"/>
      <c r="C215" s="602"/>
      <c r="D215" s="619"/>
      <c r="E215" s="1139" t="s">
        <v>1517</v>
      </c>
      <c r="F215" s="634"/>
      <c r="G215" s="635"/>
      <c r="H215" s="628"/>
      <c r="I215" s="640"/>
      <c r="J215" s="640"/>
      <c r="K215" s="640"/>
      <c r="L215" s="640"/>
      <c r="M215" s="640"/>
      <c r="N215" s="640"/>
      <c r="O215" s="640"/>
      <c r="P215" s="640"/>
      <c r="Q215" s="640"/>
      <c r="R215" s="640"/>
      <c r="S215" s="640"/>
      <c r="T215" s="640"/>
      <c r="U215" s="640"/>
      <c r="V215" s="640"/>
      <c r="W215" s="640"/>
      <c r="X215" s="640"/>
      <c r="Y215" s="640"/>
    </row>
    <row r="216" spans="1:25" ht="33.6">
      <c r="A216" s="601"/>
      <c r="B216" s="602"/>
      <c r="C216" s="602"/>
      <c r="D216" s="619"/>
      <c r="E216" s="633" t="s">
        <v>1518</v>
      </c>
      <c r="F216" s="634"/>
      <c r="G216" s="635"/>
      <c r="H216" s="628"/>
      <c r="I216" s="640"/>
      <c r="J216" s="640"/>
      <c r="K216" s="640"/>
      <c r="L216" s="640"/>
      <c r="M216" s="640"/>
      <c r="N216" s="640"/>
      <c r="O216" s="640"/>
      <c r="P216" s="640"/>
      <c r="Q216" s="640"/>
      <c r="R216" s="640"/>
      <c r="S216" s="640"/>
      <c r="T216" s="640"/>
      <c r="U216" s="640"/>
      <c r="V216" s="640"/>
      <c r="W216" s="640"/>
      <c r="X216" s="640"/>
      <c r="Y216" s="640"/>
    </row>
    <row r="217" spans="1:25" ht="18">
      <c r="A217" s="601">
        <f>MAX($A$1:A216)+1</f>
        <v>36</v>
      </c>
      <c r="B217" s="606" t="s">
        <v>486</v>
      </c>
      <c r="C217" s="602" t="s">
        <v>1346</v>
      </c>
      <c r="D217" s="620"/>
      <c r="E217" s="633"/>
      <c r="F217" s="634" t="s">
        <v>256</v>
      </c>
      <c r="G217" s="635">
        <v>2</v>
      </c>
      <c r="H217" s="628" t="str">
        <f t="shared" ref="H217" si="4">F217&amp;"-"&amp;G217</f>
        <v>B-2</v>
      </c>
      <c r="I217" s="640"/>
      <c r="J217" s="640"/>
      <c r="K217" s="640"/>
      <c r="L217" s="640"/>
      <c r="M217" s="640"/>
      <c r="N217" s="640"/>
      <c r="O217" s="640"/>
      <c r="P217" s="640"/>
      <c r="Q217" s="640"/>
      <c r="R217" s="640"/>
      <c r="S217" s="640"/>
      <c r="T217" s="640"/>
      <c r="U217" s="640"/>
      <c r="V217" s="640"/>
      <c r="W217" s="640"/>
      <c r="X217" s="640"/>
      <c r="Y217" s="640"/>
    </row>
    <row r="218" spans="1:25" ht="33.6">
      <c r="A218" s="601"/>
      <c r="B218" s="602"/>
      <c r="C218" s="602"/>
      <c r="D218" s="619"/>
      <c r="E218" s="1139" t="s">
        <v>1519</v>
      </c>
      <c r="F218" s="634"/>
      <c r="G218" s="635"/>
      <c r="H218" s="628"/>
      <c r="I218" s="640"/>
      <c r="J218" s="640"/>
      <c r="K218" s="640"/>
      <c r="L218" s="640"/>
      <c r="M218" s="640"/>
      <c r="N218" s="640"/>
      <c r="O218" s="640"/>
      <c r="P218" s="640"/>
      <c r="Q218" s="640"/>
      <c r="R218" s="640"/>
      <c r="S218" s="640"/>
      <c r="T218" s="640"/>
      <c r="U218" s="640"/>
      <c r="V218" s="640"/>
      <c r="W218" s="640"/>
      <c r="X218" s="640"/>
      <c r="Y218" s="640"/>
    </row>
    <row r="219" spans="1:25" ht="50.4">
      <c r="A219" s="601"/>
      <c r="B219" s="606"/>
      <c r="C219" s="602"/>
      <c r="D219" s="620"/>
      <c r="E219" s="633" t="s">
        <v>1520</v>
      </c>
      <c r="F219" s="634"/>
      <c r="G219" s="635"/>
      <c r="H219" s="628"/>
      <c r="I219" s="640"/>
      <c r="J219" s="640"/>
      <c r="K219" s="640"/>
      <c r="L219" s="640"/>
      <c r="M219" s="640"/>
      <c r="N219" s="640"/>
      <c r="O219" s="640"/>
      <c r="P219" s="640"/>
      <c r="Q219" s="640"/>
      <c r="R219" s="640"/>
      <c r="S219" s="640"/>
      <c r="T219" s="640"/>
      <c r="U219" s="640"/>
      <c r="V219" s="640"/>
      <c r="W219" s="640"/>
      <c r="X219" s="640"/>
      <c r="Y219" s="640"/>
    </row>
    <row r="220" spans="1:25" ht="18">
      <c r="A220" s="601">
        <f>MAX($A$1:A219)+1</f>
        <v>37</v>
      </c>
      <c r="B220" s="602" t="s">
        <v>487</v>
      </c>
      <c r="C220" s="602" t="s">
        <v>1346</v>
      </c>
      <c r="D220" s="620"/>
      <c r="E220" s="633"/>
      <c r="F220" s="634" t="s">
        <v>256</v>
      </c>
      <c r="G220" s="635">
        <v>2</v>
      </c>
      <c r="H220" s="628" t="str">
        <f t="shared" ref="H220" si="5">F220&amp;"-"&amp;G220</f>
        <v>B-2</v>
      </c>
      <c r="I220" s="640"/>
      <c r="J220" s="640"/>
      <c r="K220" s="640"/>
      <c r="L220" s="640"/>
      <c r="M220" s="640"/>
      <c r="N220" s="640"/>
      <c r="O220" s="640"/>
      <c r="P220" s="640"/>
      <c r="Q220" s="640"/>
      <c r="R220" s="640"/>
      <c r="S220" s="640"/>
      <c r="T220" s="640"/>
      <c r="U220" s="640"/>
      <c r="V220" s="640"/>
      <c r="W220" s="640"/>
      <c r="X220" s="640"/>
      <c r="Y220" s="640"/>
    </row>
    <row r="221" spans="1:25" ht="50.4">
      <c r="A221" s="601"/>
      <c r="B221" s="602"/>
      <c r="C221" s="602"/>
      <c r="D221" s="620"/>
      <c r="E221" s="1139" t="s">
        <v>1521</v>
      </c>
      <c r="F221" s="634"/>
      <c r="G221" s="635"/>
      <c r="H221" s="628"/>
      <c r="I221" s="640"/>
      <c r="J221" s="640"/>
      <c r="K221" s="640"/>
      <c r="L221" s="640"/>
      <c r="M221" s="640"/>
      <c r="N221" s="640"/>
      <c r="O221" s="640"/>
      <c r="P221" s="640"/>
      <c r="Q221" s="640"/>
      <c r="R221" s="640"/>
      <c r="S221" s="640"/>
      <c r="T221" s="640"/>
      <c r="U221" s="640"/>
      <c r="V221" s="640"/>
      <c r="W221" s="640"/>
      <c r="X221" s="640"/>
      <c r="Y221" s="640"/>
    </row>
    <row r="222" spans="1:25" ht="33.6">
      <c r="A222" s="601"/>
      <c r="B222" s="602"/>
      <c r="C222" s="602"/>
      <c r="D222" s="620"/>
      <c r="E222" s="633" t="s">
        <v>1522</v>
      </c>
      <c r="F222" s="634"/>
      <c r="G222" s="635"/>
      <c r="H222" s="628"/>
      <c r="I222" s="640"/>
      <c r="J222" s="640"/>
      <c r="K222" s="640"/>
      <c r="L222" s="640"/>
      <c r="M222" s="640"/>
      <c r="N222" s="640"/>
      <c r="O222" s="640"/>
      <c r="P222" s="640"/>
      <c r="Q222" s="640"/>
      <c r="R222" s="640"/>
      <c r="S222" s="640"/>
      <c r="T222" s="640"/>
      <c r="U222" s="640"/>
      <c r="V222" s="640"/>
      <c r="W222" s="640"/>
      <c r="X222" s="640"/>
      <c r="Y222" s="640"/>
    </row>
    <row r="223" spans="1:25" ht="18">
      <c r="A223" s="604" t="s">
        <v>488</v>
      </c>
      <c r="B223" s="605" t="s">
        <v>489</v>
      </c>
      <c r="C223" s="602"/>
      <c r="D223" s="620"/>
      <c r="E223" s="602"/>
      <c r="F223" s="636"/>
      <c r="G223" s="644"/>
      <c r="H223" s="628" t="str">
        <f t="shared" si="1"/>
        <v>-</v>
      </c>
      <c r="I223" s="640"/>
      <c r="J223" s="640"/>
      <c r="K223" s="640"/>
      <c r="L223" s="640"/>
      <c r="M223" s="640"/>
      <c r="N223" s="640"/>
      <c r="O223" s="640"/>
      <c r="P223" s="640"/>
      <c r="Q223" s="640"/>
      <c r="R223" s="640"/>
      <c r="S223" s="640"/>
      <c r="T223" s="640"/>
      <c r="U223" s="640"/>
      <c r="V223" s="640"/>
      <c r="W223" s="640"/>
      <c r="X223" s="640"/>
      <c r="Y223" s="640"/>
    </row>
    <row r="224" spans="1:25" ht="18">
      <c r="A224" s="601">
        <f>MAX($A$1:A223)+1</f>
        <v>38</v>
      </c>
      <c r="B224" s="602" t="s">
        <v>490</v>
      </c>
      <c r="C224" s="602" t="s">
        <v>1346</v>
      </c>
      <c r="D224" s="620"/>
      <c r="E224" s="602"/>
      <c r="F224" s="634" t="s">
        <v>256</v>
      </c>
      <c r="G224" s="635">
        <v>2</v>
      </c>
      <c r="H224" s="628" t="str">
        <f t="shared" si="1"/>
        <v>B-2</v>
      </c>
      <c r="I224" s="640"/>
      <c r="J224" s="640"/>
      <c r="K224" s="640"/>
      <c r="L224" s="640"/>
      <c r="M224" s="640"/>
      <c r="N224" s="640"/>
      <c r="O224" s="640"/>
      <c r="P224" s="640"/>
      <c r="Q224" s="640"/>
      <c r="R224" s="640"/>
      <c r="S224" s="640"/>
      <c r="T224" s="640"/>
      <c r="U224" s="640"/>
      <c r="V224" s="640"/>
      <c r="W224" s="640"/>
      <c r="X224" s="640"/>
      <c r="Y224" s="640"/>
    </row>
    <row r="225" spans="1:26" ht="33.6">
      <c r="A225" s="601"/>
      <c r="B225" s="602"/>
      <c r="C225" s="602"/>
      <c r="D225" s="620"/>
      <c r="E225" s="1139" t="s">
        <v>1523</v>
      </c>
      <c r="F225" s="634"/>
      <c r="G225" s="635"/>
      <c r="H225" s="628"/>
      <c r="I225" s="640"/>
      <c r="J225" s="640"/>
      <c r="K225" s="640"/>
      <c r="L225" s="640"/>
      <c r="M225" s="640"/>
      <c r="N225" s="640"/>
      <c r="O225" s="640"/>
      <c r="P225" s="640"/>
      <c r="Q225" s="640"/>
      <c r="R225" s="640"/>
      <c r="S225" s="640"/>
      <c r="T225" s="640"/>
      <c r="U225" s="640"/>
      <c r="V225" s="640"/>
      <c r="W225" s="640"/>
      <c r="X225" s="640"/>
      <c r="Y225" s="640"/>
    </row>
    <row r="226" spans="1:26" ht="33.6">
      <c r="A226" s="601"/>
      <c r="B226" s="602"/>
      <c r="C226" s="602"/>
      <c r="D226" s="620"/>
      <c r="E226" s="633" t="s">
        <v>1524</v>
      </c>
      <c r="F226" s="634"/>
      <c r="G226" s="635"/>
      <c r="H226" s="628"/>
      <c r="I226" s="640"/>
      <c r="J226" s="640"/>
      <c r="K226" s="640"/>
      <c r="L226" s="640"/>
      <c r="M226" s="640"/>
      <c r="N226" s="640"/>
      <c r="O226" s="640"/>
      <c r="P226" s="640"/>
      <c r="Q226" s="640"/>
      <c r="R226" s="640"/>
      <c r="S226" s="640"/>
      <c r="T226" s="640"/>
      <c r="U226" s="640"/>
      <c r="V226" s="640"/>
      <c r="W226" s="640"/>
      <c r="X226" s="640"/>
      <c r="Y226" s="640"/>
    </row>
    <row r="227" spans="1:26" ht="18">
      <c r="A227" s="601">
        <f>MAX($A$1:A224)+1</f>
        <v>39</v>
      </c>
      <c r="B227" s="602" t="s">
        <v>491</v>
      </c>
      <c r="C227" s="602" t="s">
        <v>1346</v>
      </c>
      <c r="D227" s="620"/>
      <c r="E227" s="633"/>
      <c r="F227" s="634" t="s">
        <v>256</v>
      </c>
      <c r="G227" s="635">
        <v>3</v>
      </c>
      <c r="H227" s="628" t="str">
        <f t="shared" si="1"/>
        <v>B-3</v>
      </c>
      <c r="I227" s="640"/>
      <c r="J227" s="640"/>
      <c r="K227" s="640"/>
      <c r="L227" s="640"/>
      <c r="M227" s="640"/>
      <c r="N227" s="640"/>
      <c r="O227" s="640"/>
      <c r="P227" s="640"/>
      <c r="Q227" s="640"/>
      <c r="R227" s="640"/>
      <c r="S227" s="640"/>
      <c r="T227" s="640"/>
      <c r="U227" s="640"/>
      <c r="V227" s="640"/>
      <c r="W227" s="640"/>
      <c r="X227" s="640"/>
      <c r="Y227" s="640"/>
    </row>
    <row r="228" spans="1:26" ht="33.6">
      <c r="A228" s="601"/>
      <c r="B228" s="602"/>
      <c r="C228" s="602"/>
      <c r="D228" s="620"/>
      <c r="E228" s="1139" t="s">
        <v>1525</v>
      </c>
      <c r="F228" s="634"/>
      <c r="G228" s="635"/>
      <c r="H228" s="628"/>
      <c r="I228" s="640"/>
      <c r="J228" s="640"/>
      <c r="K228" s="640"/>
      <c r="L228" s="640"/>
      <c r="M228" s="640"/>
      <c r="N228" s="640"/>
      <c r="O228" s="640"/>
      <c r="P228" s="640"/>
      <c r="Q228" s="640"/>
      <c r="R228" s="640"/>
      <c r="S228" s="640"/>
      <c r="T228" s="640"/>
      <c r="U228" s="640"/>
      <c r="V228" s="640"/>
      <c r="W228" s="640"/>
      <c r="X228" s="640"/>
      <c r="Y228" s="640"/>
    </row>
    <row r="229" spans="1:26" ht="33.6">
      <c r="A229" s="601"/>
      <c r="B229" s="602"/>
      <c r="C229" s="602"/>
      <c r="D229" s="620"/>
      <c r="E229" s="633" t="s">
        <v>1526</v>
      </c>
      <c r="F229" s="634"/>
      <c r="G229" s="635"/>
      <c r="H229" s="628"/>
      <c r="I229" s="640"/>
      <c r="J229" s="640"/>
      <c r="K229" s="640"/>
      <c r="L229" s="640"/>
      <c r="M229" s="640"/>
      <c r="N229" s="640"/>
      <c r="O229" s="640"/>
      <c r="P229" s="640"/>
      <c r="Q229" s="640"/>
      <c r="R229" s="640"/>
      <c r="S229" s="640"/>
      <c r="T229" s="640"/>
      <c r="U229" s="640"/>
      <c r="V229" s="640"/>
      <c r="W229" s="640"/>
      <c r="X229" s="640"/>
      <c r="Y229" s="640"/>
    </row>
    <row r="230" spans="1:26" ht="33.6">
      <c r="A230" s="601"/>
      <c r="B230" s="602"/>
      <c r="C230" s="602"/>
      <c r="D230" s="620"/>
      <c r="E230" s="1139" t="s">
        <v>1527</v>
      </c>
      <c r="F230" s="634"/>
      <c r="G230" s="635"/>
      <c r="H230" s="628"/>
      <c r="I230" s="640"/>
      <c r="J230" s="640"/>
      <c r="K230" s="640"/>
      <c r="L230" s="640"/>
      <c r="M230" s="640"/>
      <c r="N230" s="640"/>
      <c r="O230" s="640"/>
      <c r="P230" s="640"/>
      <c r="Q230" s="640"/>
      <c r="R230" s="640"/>
      <c r="S230" s="640"/>
      <c r="T230" s="640"/>
      <c r="U230" s="640"/>
      <c r="V230" s="640"/>
      <c r="W230" s="640"/>
      <c r="X230" s="640"/>
      <c r="Y230" s="640"/>
    </row>
    <row r="231" spans="1:26" ht="18">
      <c r="A231" s="601">
        <f>MAX($A$1:A227)+1</f>
        <v>40</v>
      </c>
      <c r="B231" s="602" t="s">
        <v>492</v>
      </c>
      <c r="C231" s="602" t="s">
        <v>1346</v>
      </c>
      <c r="D231" s="620"/>
      <c r="E231" s="633"/>
      <c r="F231" s="634" t="s">
        <v>256</v>
      </c>
      <c r="G231" s="635">
        <v>5</v>
      </c>
      <c r="H231" s="628" t="str">
        <f t="shared" si="1"/>
        <v>B-5</v>
      </c>
      <c r="I231" s="640"/>
      <c r="J231" s="640"/>
      <c r="K231" s="640"/>
      <c r="L231" s="640"/>
      <c r="M231" s="640"/>
      <c r="N231" s="640"/>
      <c r="O231" s="640"/>
      <c r="P231" s="640"/>
      <c r="Q231" s="640"/>
      <c r="R231" s="640"/>
      <c r="S231" s="640"/>
      <c r="T231" s="640"/>
      <c r="U231" s="640"/>
      <c r="V231" s="640"/>
      <c r="W231" s="640"/>
      <c r="X231" s="640"/>
      <c r="Y231" s="640"/>
    </row>
    <row r="232" spans="1:26" ht="33.6">
      <c r="A232" s="601"/>
      <c r="B232" s="602"/>
      <c r="C232" s="602"/>
      <c r="D232" s="620"/>
      <c r="E232" s="1139" t="s">
        <v>1528</v>
      </c>
      <c r="F232" s="634"/>
      <c r="G232" s="635"/>
      <c r="H232" s="628"/>
      <c r="I232" s="640"/>
      <c r="J232" s="640"/>
      <c r="K232" s="640"/>
      <c r="L232" s="640"/>
      <c r="M232" s="640"/>
      <c r="N232" s="640"/>
      <c r="O232" s="640"/>
      <c r="P232" s="640"/>
      <c r="Q232" s="640"/>
      <c r="R232" s="640"/>
      <c r="S232" s="640"/>
      <c r="T232" s="640"/>
      <c r="U232" s="640"/>
      <c r="V232" s="640"/>
      <c r="W232" s="640"/>
      <c r="X232" s="640"/>
      <c r="Y232" s="640"/>
    </row>
    <row r="233" spans="1:26" ht="33.6">
      <c r="A233" s="601"/>
      <c r="B233" s="602"/>
      <c r="C233" s="602"/>
      <c r="D233" s="620"/>
      <c r="E233" s="633" t="s">
        <v>1529</v>
      </c>
      <c r="F233" s="634"/>
      <c r="G233" s="635"/>
      <c r="H233" s="628"/>
      <c r="I233" s="640"/>
      <c r="J233" s="640"/>
      <c r="K233" s="640"/>
      <c r="L233" s="640"/>
      <c r="M233" s="640"/>
      <c r="N233" s="640"/>
      <c r="O233" s="640"/>
      <c r="P233" s="640"/>
      <c r="Q233" s="640"/>
      <c r="R233" s="640"/>
      <c r="S233" s="640"/>
      <c r="T233" s="640"/>
      <c r="U233" s="640"/>
      <c r="V233" s="640"/>
      <c r="W233" s="640"/>
      <c r="X233" s="640"/>
      <c r="Y233" s="640"/>
    </row>
    <row r="234" spans="1:26" ht="33.6">
      <c r="A234" s="601"/>
      <c r="B234" s="602"/>
      <c r="C234" s="602"/>
      <c r="D234" s="620"/>
      <c r="E234" s="633" t="s">
        <v>1530</v>
      </c>
      <c r="F234" s="634"/>
      <c r="G234" s="635"/>
      <c r="H234" s="628"/>
      <c r="I234" s="640"/>
      <c r="J234" s="640"/>
      <c r="K234" s="640"/>
      <c r="L234" s="640"/>
      <c r="M234" s="640"/>
      <c r="N234" s="640"/>
      <c r="O234" s="640"/>
      <c r="P234" s="640"/>
      <c r="Q234" s="640"/>
      <c r="R234" s="640"/>
      <c r="S234" s="640"/>
      <c r="T234" s="640"/>
      <c r="U234" s="640"/>
      <c r="V234" s="640"/>
      <c r="W234" s="640"/>
      <c r="X234" s="640"/>
      <c r="Y234" s="640"/>
    </row>
    <row r="235" spans="1:26" ht="18">
      <c r="A235" s="601"/>
      <c r="B235" s="602"/>
      <c r="C235" s="602"/>
      <c r="D235" s="620"/>
      <c r="E235" s="633" t="s">
        <v>1531</v>
      </c>
      <c r="F235" s="634"/>
      <c r="G235" s="635"/>
      <c r="H235" s="628"/>
      <c r="I235" s="640"/>
      <c r="J235" s="640"/>
      <c r="K235" s="640"/>
      <c r="L235" s="640"/>
      <c r="M235" s="640"/>
      <c r="N235" s="640"/>
      <c r="O235" s="640"/>
      <c r="P235" s="640"/>
      <c r="Q235" s="640"/>
      <c r="R235" s="640"/>
      <c r="S235" s="640"/>
      <c r="T235" s="640"/>
      <c r="U235" s="640"/>
      <c r="V235" s="640"/>
      <c r="W235" s="640"/>
      <c r="X235" s="640"/>
      <c r="Y235" s="640"/>
    </row>
    <row r="236" spans="1:26" ht="33.6">
      <c r="A236" s="601"/>
      <c r="B236" s="602"/>
      <c r="C236" s="602"/>
      <c r="D236" s="620"/>
      <c r="E236" s="633" t="s">
        <v>1532</v>
      </c>
      <c r="F236" s="634"/>
      <c r="G236" s="635"/>
      <c r="H236" s="628"/>
      <c r="I236" s="640"/>
      <c r="J236" s="640"/>
      <c r="K236" s="640"/>
      <c r="L236" s="640"/>
      <c r="M236" s="640"/>
      <c r="N236" s="640"/>
      <c r="O236" s="640"/>
      <c r="P236" s="640"/>
      <c r="Q236" s="640"/>
      <c r="R236" s="640"/>
      <c r="S236" s="640"/>
      <c r="T236" s="640"/>
      <c r="U236" s="640"/>
      <c r="V236" s="640"/>
      <c r="W236" s="640"/>
      <c r="X236" s="640"/>
      <c r="Y236" s="640"/>
    </row>
    <row r="237" spans="1:26" ht="18">
      <c r="A237" s="601">
        <f>MAX($A$1:A231)+1</f>
        <v>41</v>
      </c>
      <c r="B237" s="602" t="s">
        <v>493</v>
      </c>
      <c r="C237" s="602" t="s">
        <v>1346</v>
      </c>
      <c r="D237" s="620"/>
      <c r="E237" s="633"/>
      <c r="F237" s="634" t="s">
        <v>256</v>
      </c>
      <c r="G237" s="635">
        <v>2</v>
      </c>
      <c r="H237" s="628" t="str">
        <f t="shared" si="1"/>
        <v>B-2</v>
      </c>
      <c r="I237" s="640"/>
      <c r="J237" s="640"/>
      <c r="K237" s="640"/>
      <c r="L237" s="640"/>
      <c r="M237" s="640"/>
      <c r="N237" s="640"/>
      <c r="O237" s="640"/>
      <c r="P237" s="640"/>
      <c r="Q237" s="640"/>
      <c r="R237" s="640"/>
      <c r="S237" s="640"/>
      <c r="T237" s="640"/>
      <c r="U237" s="640"/>
      <c r="V237" s="640"/>
      <c r="W237" s="640"/>
      <c r="X237" s="640"/>
      <c r="Y237" s="640"/>
    </row>
    <row r="238" spans="1:26" ht="33.6">
      <c r="A238" s="601"/>
      <c r="B238" s="602"/>
      <c r="C238" s="602"/>
      <c r="D238" s="620"/>
      <c r="E238" s="1139" t="s">
        <v>1533</v>
      </c>
      <c r="F238" s="634"/>
      <c r="G238" s="635"/>
      <c r="H238" s="628"/>
      <c r="I238" s="640"/>
      <c r="J238" s="640"/>
      <c r="K238" s="640"/>
      <c r="L238" s="640"/>
      <c r="M238" s="640"/>
      <c r="N238" s="640"/>
      <c r="O238" s="640"/>
      <c r="P238" s="640"/>
      <c r="Q238" s="640"/>
      <c r="R238" s="640"/>
      <c r="S238" s="640"/>
      <c r="T238" s="640"/>
      <c r="U238" s="640"/>
      <c r="V238" s="640"/>
      <c r="W238" s="640"/>
      <c r="X238" s="640"/>
      <c r="Y238" s="640"/>
    </row>
    <row r="239" spans="1:26" ht="33.6">
      <c r="A239" s="601"/>
      <c r="B239" s="602"/>
      <c r="C239" s="602"/>
      <c r="D239" s="620"/>
      <c r="E239" s="633" t="s">
        <v>1534</v>
      </c>
      <c r="F239" s="634"/>
      <c r="G239" s="635"/>
      <c r="H239" s="628"/>
      <c r="I239" s="640"/>
      <c r="J239" s="640"/>
      <c r="K239" s="640"/>
      <c r="L239" s="640"/>
      <c r="M239" s="640"/>
      <c r="N239" s="640"/>
      <c r="O239" s="640"/>
      <c r="P239" s="640"/>
      <c r="Q239" s="640"/>
      <c r="R239" s="640"/>
      <c r="S239" s="640"/>
      <c r="T239" s="640"/>
      <c r="U239" s="640"/>
      <c r="V239" s="640"/>
      <c r="W239" s="640"/>
      <c r="X239" s="640"/>
      <c r="Y239" s="640"/>
    </row>
    <row r="240" spans="1:26" ht="18">
      <c r="A240" s="607" t="s">
        <v>16</v>
      </c>
      <c r="B240" s="600" t="s">
        <v>494</v>
      </c>
      <c r="C240" s="602"/>
      <c r="D240" s="619"/>
      <c r="E240" s="602"/>
      <c r="F240" s="607"/>
      <c r="G240" s="607"/>
      <c r="H240" s="628" t="str">
        <f t="shared" ref="H240:H241" si="6">F240&amp;"-"&amp;G240</f>
        <v>-</v>
      </c>
      <c r="I240" s="640"/>
      <c r="J240" s="640"/>
      <c r="K240" s="640"/>
      <c r="L240" s="640"/>
      <c r="M240" s="640"/>
      <c r="N240" s="640"/>
      <c r="O240" s="640"/>
      <c r="P240" s="640"/>
      <c r="Q240" s="640"/>
      <c r="R240" s="640"/>
      <c r="S240" s="640"/>
      <c r="T240" s="640"/>
      <c r="U240" s="640"/>
      <c r="V240" s="640"/>
      <c r="W240" s="640"/>
      <c r="X240" s="640"/>
      <c r="Y240" s="640"/>
      <c r="Z240" s="640"/>
    </row>
    <row r="241" spans="1:26" ht="18">
      <c r="A241" s="601">
        <f>MAX($A$1:A240)+1</f>
        <v>42</v>
      </c>
      <c r="B241" s="608" t="s">
        <v>495</v>
      </c>
      <c r="C241" s="602" t="s">
        <v>1346</v>
      </c>
      <c r="D241" s="619"/>
      <c r="E241" s="625"/>
      <c r="F241" s="634" t="s">
        <v>256</v>
      </c>
      <c r="G241" s="635">
        <v>6</v>
      </c>
      <c r="H241" s="628" t="str">
        <f t="shared" si="6"/>
        <v>B-6</v>
      </c>
      <c r="I241" s="640"/>
      <c r="J241" s="640"/>
      <c r="K241" s="640"/>
      <c r="L241" s="640"/>
      <c r="M241" s="640"/>
      <c r="N241" s="640"/>
      <c r="O241" s="640"/>
      <c r="P241" s="640"/>
      <c r="Q241" s="640"/>
      <c r="R241" s="640"/>
      <c r="S241" s="640"/>
      <c r="T241" s="640"/>
      <c r="U241" s="640"/>
      <c r="V241" s="640"/>
      <c r="W241" s="640"/>
      <c r="X241" s="640"/>
      <c r="Y241" s="640"/>
      <c r="Z241" s="640"/>
    </row>
    <row r="242" spans="1:26" ht="33.6">
      <c r="A242" s="601"/>
      <c r="B242" s="608"/>
      <c r="C242" s="598"/>
      <c r="D242" s="619"/>
      <c r="E242" s="632" t="s">
        <v>1363</v>
      </c>
      <c r="F242" s="634"/>
      <c r="G242" s="635"/>
      <c r="H242" s="628"/>
      <c r="I242" s="640"/>
      <c r="J242" s="640"/>
      <c r="K242" s="640"/>
      <c r="L242" s="640"/>
      <c r="M242" s="640"/>
      <c r="N242" s="640"/>
      <c r="O242" s="640"/>
      <c r="P242" s="640"/>
      <c r="Q242" s="640"/>
      <c r="R242" s="640"/>
      <c r="S242" s="640"/>
      <c r="T242" s="640"/>
      <c r="U242" s="640"/>
      <c r="V242" s="640"/>
      <c r="W242" s="640"/>
      <c r="X242" s="640"/>
      <c r="Y242" s="640"/>
      <c r="Z242" s="640"/>
    </row>
    <row r="243" spans="1:26" ht="33.6">
      <c r="A243" s="601"/>
      <c r="B243" s="608"/>
      <c r="C243" s="598"/>
      <c r="D243" s="619"/>
      <c r="E243" s="632" t="s">
        <v>1364</v>
      </c>
      <c r="F243" s="634"/>
      <c r="G243" s="635"/>
      <c r="H243" s="628"/>
      <c r="I243" s="640"/>
      <c r="J243" s="640"/>
      <c r="K243" s="640"/>
      <c r="L243" s="640"/>
      <c r="M243" s="640"/>
      <c r="N243" s="640"/>
      <c r="O243" s="640"/>
      <c r="P243" s="640"/>
      <c r="Q243" s="640"/>
      <c r="R243" s="640"/>
      <c r="S243" s="640"/>
      <c r="T243" s="640"/>
      <c r="U243" s="640"/>
      <c r="V243" s="640"/>
      <c r="W243" s="640"/>
      <c r="X243" s="640"/>
      <c r="Y243" s="640"/>
      <c r="Z243" s="640"/>
    </row>
    <row r="244" spans="1:26" ht="33.6">
      <c r="A244" s="601"/>
      <c r="B244" s="608"/>
      <c r="C244" s="598"/>
      <c r="D244" s="619"/>
      <c r="E244" s="632" t="s">
        <v>1365</v>
      </c>
      <c r="F244" s="634"/>
      <c r="G244" s="635"/>
      <c r="H244" s="628"/>
      <c r="I244" s="640"/>
      <c r="J244" s="640"/>
      <c r="K244" s="640"/>
      <c r="L244" s="640"/>
      <c r="M244" s="640"/>
      <c r="N244" s="640"/>
      <c r="O244" s="640"/>
      <c r="P244" s="640"/>
      <c r="Q244" s="640"/>
      <c r="R244" s="640"/>
      <c r="S244" s="640"/>
      <c r="T244" s="640"/>
      <c r="U244" s="640"/>
      <c r="V244" s="640"/>
      <c r="W244" s="640"/>
      <c r="X244" s="640"/>
      <c r="Y244" s="640"/>
      <c r="Z244" s="640"/>
    </row>
    <row r="245" spans="1:26" ht="33.6">
      <c r="A245" s="601"/>
      <c r="B245" s="608"/>
      <c r="C245" s="598"/>
      <c r="D245" s="619"/>
      <c r="E245" s="632" t="s">
        <v>1366</v>
      </c>
      <c r="F245" s="634"/>
      <c r="G245" s="635"/>
      <c r="H245" s="628"/>
      <c r="I245" s="640"/>
      <c r="J245" s="640"/>
      <c r="K245" s="640"/>
      <c r="L245" s="640"/>
      <c r="M245" s="640"/>
      <c r="N245" s="640"/>
      <c r="O245" s="640"/>
      <c r="P245" s="640"/>
      <c r="Q245" s="640"/>
      <c r="R245" s="640"/>
      <c r="S245" s="640"/>
      <c r="T245" s="640"/>
      <c r="U245" s="640"/>
      <c r="V245" s="640"/>
      <c r="W245" s="640"/>
      <c r="X245" s="640"/>
      <c r="Y245" s="640"/>
      <c r="Z245" s="640"/>
    </row>
    <row r="246" spans="1:26" ht="33.6">
      <c r="A246" s="601"/>
      <c r="B246" s="608"/>
      <c r="C246" s="598"/>
      <c r="D246" s="619"/>
      <c r="E246" s="632" t="s">
        <v>1367</v>
      </c>
      <c r="F246" s="634"/>
      <c r="G246" s="635"/>
      <c r="H246" s="628"/>
      <c r="I246" s="640"/>
      <c r="J246" s="640"/>
      <c r="K246" s="640"/>
      <c r="L246" s="640"/>
      <c r="M246" s="640"/>
      <c r="N246" s="640"/>
      <c r="O246" s="640"/>
      <c r="P246" s="640"/>
      <c r="Q246" s="640"/>
      <c r="R246" s="640"/>
      <c r="S246" s="640"/>
      <c r="T246" s="640"/>
      <c r="U246" s="640"/>
      <c r="V246" s="640"/>
      <c r="W246" s="640"/>
      <c r="X246" s="640"/>
      <c r="Y246" s="640"/>
      <c r="Z246" s="640"/>
    </row>
    <row r="247" spans="1:26" ht="33.6">
      <c r="A247" s="601"/>
      <c r="B247" s="608"/>
      <c r="C247" s="598"/>
      <c r="D247" s="619"/>
      <c r="E247" s="632" t="s">
        <v>1368</v>
      </c>
      <c r="F247" s="634"/>
      <c r="G247" s="635"/>
      <c r="H247" s="628"/>
      <c r="I247" s="640"/>
      <c r="J247" s="640"/>
      <c r="K247" s="640"/>
      <c r="L247" s="640"/>
      <c r="M247" s="640"/>
      <c r="N247" s="640"/>
      <c r="O247" s="640"/>
      <c r="P247" s="640"/>
      <c r="Q247" s="640"/>
      <c r="R247" s="640"/>
      <c r="S247" s="640"/>
      <c r="T247" s="640"/>
      <c r="U247" s="640"/>
      <c r="V247" s="640"/>
      <c r="W247" s="640"/>
      <c r="X247" s="640"/>
      <c r="Y247" s="640"/>
      <c r="Z247" s="640"/>
    </row>
    <row r="248" spans="1:26" ht="18">
      <c r="A248" s="601">
        <f>MAX($A$1:A241)+1</f>
        <v>43</v>
      </c>
      <c r="B248" s="608" t="s">
        <v>496</v>
      </c>
      <c r="C248" s="602" t="s">
        <v>1346</v>
      </c>
      <c r="D248" s="619"/>
      <c r="E248" s="593"/>
      <c r="F248" s="634" t="s">
        <v>256</v>
      </c>
      <c r="G248" s="635">
        <v>5</v>
      </c>
      <c r="H248" s="628" t="str">
        <f>F248&amp;"-"&amp;G248</f>
        <v>B-5</v>
      </c>
      <c r="I248" s="640"/>
      <c r="J248" s="640"/>
      <c r="K248" s="640"/>
      <c r="L248" s="640"/>
      <c r="M248" s="640"/>
      <c r="N248" s="640"/>
      <c r="O248" s="640"/>
      <c r="P248" s="640"/>
      <c r="Q248" s="640"/>
      <c r="R248" s="640"/>
      <c r="S248" s="640"/>
      <c r="T248" s="640"/>
      <c r="U248" s="640"/>
      <c r="V248" s="640"/>
      <c r="W248" s="640"/>
      <c r="X248" s="640"/>
      <c r="Y248" s="640"/>
      <c r="Z248" s="640"/>
    </row>
    <row r="249" spans="1:26" ht="33.6">
      <c r="A249" s="601"/>
      <c r="B249" s="608"/>
      <c r="C249" s="598"/>
      <c r="D249" s="619"/>
      <c r="E249" s="632" t="s">
        <v>1535</v>
      </c>
      <c r="F249" s="634"/>
      <c r="G249" s="635"/>
      <c r="H249" s="628"/>
      <c r="I249" s="640"/>
      <c r="J249" s="640"/>
      <c r="K249" s="640"/>
      <c r="L249" s="640"/>
      <c r="M249" s="640"/>
      <c r="N249" s="640"/>
      <c r="O249" s="640"/>
      <c r="P249" s="640"/>
      <c r="Q249" s="640"/>
      <c r="R249" s="640"/>
      <c r="S249" s="640"/>
      <c r="T249" s="640"/>
      <c r="U249" s="640"/>
      <c r="V249" s="640"/>
      <c r="W249" s="640"/>
      <c r="X249" s="640"/>
      <c r="Y249" s="640"/>
      <c r="Z249" s="640"/>
    </row>
    <row r="250" spans="1:26" ht="33.6">
      <c r="A250" s="601"/>
      <c r="B250" s="608"/>
      <c r="C250" s="598"/>
      <c r="D250" s="619"/>
      <c r="E250" s="632" t="s">
        <v>1536</v>
      </c>
      <c r="F250" s="634"/>
      <c r="G250" s="635"/>
      <c r="H250" s="628"/>
      <c r="I250" s="640"/>
      <c r="J250" s="640"/>
      <c r="K250" s="640"/>
      <c r="L250" s="640"/>
      <c r="M250" s="640"/>
      <c r="N250" s="640"/>
      <c r="O250" s="640"/>
      <c r="P250" s="640"/>
      <c r="Q250" s="640"/>
      <c r="R250" s="640"/>
      <c r="S250" s="640"/>
      <c r="T250" s="640"/>
      <c r="U250" s="640"/>
      <c r="V250" s="640"/>
      <c r="W250" s="640"/>
      <c r="X250" s="640"/>
      <c r="Y250" s="640"/>
      <c r="Z250" s="640"/>
    </row>
    <row r="251" spans="1:26" ht="33.6">
      <c r="A251" s="601"/>
      <c r="B251" s="608"/>
      <c r="C251" s="598"/>
      <c r="D251" s="619"/>
      <c r="E251" s="632" t="s">
        <v>1537</v>
      </c>
      <c r="F251" s="634"/>
      <c r="G251" s="635"/>
      <c r="H251" s="628"/>
      <c r="I251" s="640"/>
      <c r="J251" s="640"/>
      <c r="K251" s="640"/>
      <c r="L251" s="640"/>
      <c r="M251" s="640"/>
      <c r="N251" s="640"/>
      <c r="O251" s="640"/>
      <c r="P251" s="640"/>
      <c r="Q251" s="640"/>
      <c r="R251" s="640"/>
      <c r="S251" s="640"/>
      <c r="T251" s="640"/>
      <c r="U251" s="640"/>
      <c r="V251" s="640"/>
      <c r="W251" s="640"/>
      <c r="X251" s="640"/>
      <c r="Y251" s="640"/>
      <c r="Z251" s="640"/>
    </row>
    <row r="252" spans="1:26" ht="33.6">
      <c r="A252" s="601"/>
      <c r="B252" s="608"/>
      <c r="C252" s="598"/>
      <c r="D252" s="619"/>
      <c r="E252" s="632" t="s">
        <v>1538</v>
      </c>
      <c r="F252" s="634"/>
      <c r="G252" s="635"/>
      <c r="H252" s="628"/>
      <c r="I252" s="640"/>
      <c r="J252" s="640"/>
      <c r="K252" s="640"/>
      <c r="L252" s="640"/>
      <c r="M252" s="640"/>
      <c r="N252" s="640"/>
      <c r="O252" s="640"/>
      <c r="P252" s="640"/>
      <c r="Q252" s="640"/>
      <c r="R252" s="640"/>
      <c r="S252" s="640"/>
      <c r="T252" s="640"/>
      <c r="U252" s="640"/>
      <c r="V252" s="640"/>
      <c r="W252" s="640"/>
      <c r="X252" s="640"/>
      <c r="Y252" s="640"/>
      <c r="Z252" s="640"/>
    </row>
    <row r="253" spans="1:26" ht="33.6">
      <c r="A253" s="601"/>
      <c r="B253" s="608"/>
      <c r="C253" s="598"/>
      <c r="D253" s="619"/>
      <c r="E253" s="632" t="s">
        <v>1539</v>
      </c>
      <c r="F253" s="634"/>
      <c r="G253" s="635"/>
      <c r="H253" s="628"/>
      <c r="I253" s="640"/>
      <c r="J253" s="640"/>
      <c r="K253" s="640"/>
      <c r="L253" s="640"/>
      <c r="M253" s="640"/>
      <c r="N253" s="640"/>
      <c r="O253" s="640"/>
      <c r="P253" s="640"/>
      <c r="Q253" s="640"/>
      <c r="R253" s="640"/>
      <c r="S253" s="640"/>
      <c r="T253" s="640"/>
      <c r="U253" s="640"/>
      <c r="V253" s="640"/>
      <c r="W253" s="640"/>
      <c r="X253" s="640"/>
      <c r="Y253" s="640"/>
      <c r="Z253" s="640"/>
    </row>
    <row r="254" spans="1:26" ht="18">
      <c r="A254" s="604" t="s">
        <v>497</v>
      </c>
      <c r="B254" s="600" t="s">
        <v>498</v>
      </c>
      <c r="C254" s="602"/>
      <c r="D254" s="620"/>
      <c r="E254" s="602"/>
      <c r="F254" s="607"/>
      <c r="G254" s="607"/>
      <c r="H254" s="628" t="str">
        <f>F254&amp;"-"&amp;G254</f>
        <v>-</v>
      </c>
      <c r="I254" s="640"/>
      <c r="J254" s="640"/>
      <c r="K254" s="640"/>
      <c r="L254" s="640"/>
      <c r="M254" s="640"/>
      <c r="N254" s="640"/>
      <c r="O254" s="640"/>
      <c r="P254" s="640"/>
      <c r="Q254" s="640"/>
      <c r="R254" s="640"/>
      <c r="S254" s="640"/>
      <c r="T254" s="640"/>
      <c r="U254" s="640"/>
      <c r="V254" s="640"/>
      <c r="W254" s="640"/>
      <c r="X254" s="640"/>
      <c r="Y254" s="640"/>
      <c r="Z254" s="640"/>
    </row>
    <row r="255" spans="1:26" ht="18">
      <c r="A255" s="601">
        <f>MAX($A$1:A254)+1</f>
        <v>44</v>
      </c>
      <c r="B255" s="608" t="s">
        <v>499</v>
      </c>
      <c r="C255" s="602" t="s">
        <v>1346</v>
      </c>
      <c r="D255" s="620"/>
      <c r="E255" s="602"/>
      <c r="F255" s="629" t="s">
        <v>256</v>
      </c>
      <c r="G255" s="630">
        <v>2</v>
      </c>
      <c r="H255" s="628" t="str">
        <f>F255&amp;"-"&amp;G255</f>
        <v>B-2</v>
      </c>
      <c r="I255" s="640"/>
      <c r="J255" s="640"/>
      <c r="K255" s="640"/>
      <c r="L255" s="640"/>
      <c r="M255" s="640"/>
      <c r="N255" s="640"/>
      <c r="O255" s="640"/>
      <c r="P255" s="640"/>
      <c r="Q255" s="640"/>
      <c r="R255" s="640"/>
      <c r="S255" s="640"/>
      <c r="T255" s="640"/>
      <c r="U255" s="640"/>
      <c r="V255" s="640"/>
      <c r="W255" s="640"/>
      <c r="X255" s="640"/>
      <c r="Y255" s="640"/>
      <c r="Z255" s="640"/>
    </row>
    <row r="256" spans="1:26" ht="33.6">
      <c r="A256" s="601"/>
      <c r="B256" s="608"/>
      <c r="C256" s="602"/>
      <c r="D256" s="620"/>
      <c r="E256" s="602" t="s">
        <v>1540</v>
      </c>
      <c r="F256" s="629"/>
      <c r="G256" s="630"/>
      <c r="H256" s="628"/>
      <c r="I256" s="640"/>
      <c r="J256" s="640"/>
      <c r="K256" s="640"/>
      <c r="L256" s="640"/>
      <c r="M256" s="640"/>
      <c r="N256" s="640"/>
      <c r="O256" s="640"/>
      <c r="P256" s="640"/>
      <c r="Q256" s="640"/>
      <c r="R256" s="640"/>
      <c r="S256" s="640"/>
      <c r="T256" s="640"/>
      <c r="U256" s="640"/>
      <c r="V256" s="640"/>
      <c r="W256" s="640"/>
      <c r="X256" s="640"/>
      <c r="Y256" s="640"/>
      <c r="Z256" s="640"/>
    </row>
    <row r="257" spans="1:26" ht="33.6">
      <c r="A257" s="601"/>
      <c r="B257" s="608"/>
      <c r="C257" s="602"/>
      <c r="D257" s="620"/>
      <c r="E257" s="602" t="s">
        <v>1541</v>
      </c>
      <c r="F257" s="629"/>
      <c r="G257" s="630"/>
      <c r="H257" s="628"/>
      <c r="I257" s="640"/>
      <c r="J257" s="640"/>
      <c r="K257" s="640"/>
      <c r="L257" s="640"/>
      <c r="M257" s="640"/>
      <c r="N257" s="640"/>
      <c r="O257" s="640"/>
      <c r="P257" s="640"/>
      <c r="Q257" s="640"/>
      <c r="R257" s="640"/>
      <c r="S257" s="640"/>
      <c r="T257" s="640"/>
      <c r="U257" s="640"/>
      <c r="V257" s="640"/>
      <c r="W257" s="640"/>
      <c r="X257" s="640"/>
      <c r="Y257" s="640"/>
      <c r="Z257" s="640"/>
    </row>
    <row r="258" spans="1:26" ht="18">
      <c r="A258" s="601">
        <f>MAX($A$1:A257)+1</f>
        <v>45</v>
      </c>
      <c r="B258" s="608" t="s">
        <v>591</v>
      </c>
      <c r="C258" s="602" t="s">
        <v>1346</v>
      </c>
      <c r="D258" s="620"/>
      <c r="E258" s="602"/>
      <c r="F258" s="629" t="s">
        <v>256</v>
      </c>
      <c r="G258" s="630">
        <v>4</v>
      </c>
      <c r="H258" s="628" t="str">
        <f>F258&amp;"-"&amp;G258</f>
        <v>B-4</v>
      </c>
      <c r="I258" s="640"/>
      <c r="J258" s="640"/>
      <c r="K258" s="640"/>
      <c r="L258" s="640"/>
      <c r="M258" s="640"/>
      <c r="N258" s="640"/>
      <c r="O258" s="640"/>
      <c r="P258" s="640"/>
      <c r="Q258" s="640"/>
      <c r="R258" s="640"/>
      <c r="S258" s="640"/>
      <c r="T258" s="640"/>
      <c r="U258" s="640"/>
      <c r="V258" s="640"/>
      <c r="W258" s="640"/>
      <c r="X258" s="640"/>
      <c r="Y258" s="640"/>
      <c r="Z258" s="640"/>
    </row>
    <row r="259" spans="1:26" ht="33.6">
      <c r="A259" s="601"/>
      <c r="B259" s="608"/>
      <c r="C259" s="602"/>
      <c r="D259" s="620"/>
      <c r="E259" s="602" t="s">
        <v>1542</v>
      </c>
      <c r="F259" s="629"/>
      <c r="G259" s="630"/>
      <c r="H259" s="628"/>
      <c r="I259" s="640"/>
      <c r="J259" s="640"/>
      <c r="K259" s="640"/>
      <c r="L259" s="640"/>
      <c r="M259" s="640"/>
      <c r="N259" s="640"/>
      <c r="O259" s="640"/>
      <c r="P259" s="640"/>
      <c r="Q259" s="640"/>
      <c r="R259" s="640"/>
      <c r="S259" s="640"/>
      <c r="T259" s="640"/>
      <c r="U259" s="640"/>
      <c r="V259" s="640"/>
      <c r="W259" s="640"/>
      <c r="X259" s="640"/>
      <c r="Y259" s="640"/>
      <c r="Z259" s="640"/>
    </row>
    <row r="260" spans="1:26" ht="33.6">
      <c r="A260" s="601"/>
      <c r="B260" s="608"/>
      <c r="C260" s="602"/>
      <c r="D260" s="620"/>
      <c r="E260" s="602" t="s">
        <v>1543</v>
      </c>
      <c r="F260" s="629"/>
      <c r="G260" s="630"/>
      <c r="H260" s="628"/>
      <c r="I260" s="640"/>
      <c r="J260" s="640"/>
      <c r="K260" s="640"/>
      <c r="L260" s="640"/>
      <c r="M260" s="640"/>
      <c r="N260" s="640"/>
      <c r="O260" s="640"/>
      <c r="P260" s="640"/>
      <c r="Q260" s="640"/>
      <c r="R260" s="640"/>
      <c r="S260" s="640"/>
      <c r="T260" s="640"/>
      <c r="U260" s="640"/>
      <c r="V260" s="640"/>
      <c r="W260" s="640"/>
      <c r="X260" s="640"/>
      <c r="Y260" s="640"/>
      <c r="Z260" s="640"/>
    </row>
    <row r="261" spans="1:26" ht="33.6">
      <c r="A261" s="601"/>
      <c r="B261" s="608"/>
      <c r="C261" s="602"/>
      <c r="D261" s="620"/>
      <c r="E261" s="602" t="s">
        <v>1544</v>
      </c>
      <c r="F261" s="629"/>
      <c r="G261" s="630"/>
      <c r="H261" s="628"/>
      <c r="I261" s="640"/>
      <c r="J261" s="640"/>
      <c r="K261" s="640"/>
      <c r="L261" s="640"/>
      <c r="M261" s="640"/>
      <c r="N261" s="640"/>
      <c r="O261" s="640"/>
      <c r="P261" s="640"/>
      <c r="Q261" s="640"/>
      <c r="R261" s="640"/>
      <c r="S261" s="640"/>
      <c r="T261" s="640"/>
      <c r="U261" s="640"/>
      <c r="V261" s="640"/>
      <c r="W261" s="640"/>
      <c r="X261" s="640"/>
      <c r="Y261" s="640"/>
      <c r="Z261" s="640"/>
    </row>
    <row r="262" spans="1:26" ht="18">
      <c r="A262" s="601"/>
      <c r="B262" s="608"/>
      <c r="C262" s="602"/>
      <c r="D262" s="620"/>
      <c r="E262" s="602" t="s">
        <v>1545</v>
      </c>
      <c r="F262" s="629"/>
      <c r="G262" s="630"/>
      <c r="H262" s="628"/>
      <c r="I262" s="640"/>
      <c r="J262" s="640"/>
      <c r="K262" s="640"/>
      <c r="L262" s="640"/>
      <c r="M262" s="640"/>
      <c r="N262" s="640"/>
      <c r="O262" s="640"/>
      <c r="P262" s="640"/>
      <c r="Q262" s="640"/>
      <c r="R262" s="640"/>
      <c r="S262" s="640"/>
      <c r="T262" s="640"/>
      <c r="U262" s="640"/>
      <c r="V262" s="640"/>
      <c r="W262" s="640"/>
      <c r="X262" s="640"/>
      <c r="Y262" s="640"/>
      <c r="Z262" s="640"/>
    </row>
    <row r="263" spans="1:26" ht="18">
      <c r="A263" s="601">
        <f>MAX($A$1:A262)+1</f>
        <v>46</v>
      </c>
      <c r="B263" s="608" t="s">
        <v>592</v>
      </c>
      <c r="C263" s="602" t="s">
        <v>1346</v>
      </c>
      <c r="D263" s="620"/>
      <c r="E263" s="602"/>
      <c r="F263" s="629" t="s">
        <v>256</v>
      </c>
      <c r="G263" s="630">
        <v>4</v>
      </c>
      <c r="H263" s="628" t="str">
        <f>F263&amp;"-"&amp;G263</f>
        <v>B-4</v>
      </c>
      <c r="I263" s="640"/>
      <c r="J263" s="640"/>
      <c r="K263" s="640"/>
      <c r="L263" s="640"/>
      <c r="M263" s="640"/>
      <c r="N263" s="640"/>
      <c r="O263" s="640"/>
      <c r="P263" s="640"/>
      <c r="Q263" s="640"/>
      <c r="R263" s="640"/>
      <c r="S263" s="640"/>
      <c r="T263" s="640"/>
      <c r="U263" s="640"/>
      <c r="V263" s="640"/>
      <c r="W263" s="640"/>
      <c r="X263" s="640"/>
      <c r="Y263" s="640"/>
      <c r="Z263" s="640"/>
    </row>
    <row r="264" spans="1:26" ht="33.6">
      <c r="A264" s="601"/>
      <c r="B264" s="608"/>
      <c r="C264" s="602"/>
      <c r="D264" s="620"/>
      <c r="E264" s="602" t="s">
        <v>1546</v>
      </c>
      <c r="F264" s="629"/>
      <c r="G264" s="630"/>
      <c r="H264" s="628"/>
      <c r="I264" s="640"/>
      <c r="J264" s="640"/>
      <c r="K264" s="640"/>
      <c r="L264" s="640"/>
      <c r="M264" s="640"/>
      <c r="N264" s="640"/>
      <c r="O264" s="640"/>
      <c r="P264" s="640"/>
      <c r="Q264" s="640"/>
      <c r="R264" s="640"/>
      <c r="S264" s="640"/>
      <c r="T264" s="640"/>
      <c r="U264" s="640"/>
      <c r="V264" s="640"/>
      <c r="W264" s="640"/>
      <c r="X264" s="640"/>
      <c r="Y264" s="640"/>
      <c r="Z264" s="640"/>
    </row>
    <row r="265" spans="1:26" ht="33.6">
      <c r="A265" s="601"/>
      <c r="B265" s="608"/>
      <c r="C265" s="602"/>
      <c r="D265" s="620"/>
      <c r="E265" s="602" t="s">
        <v>1547</v>
      </c>
      <c r="F265" s="629"/>
      <c r="G265" s="630"/>
      <c r="H265" s="628"/>
      <c r="I265" s="640"/>
      <c r="J265" s="640"/>
      <c r="K265" s="640"/>
      <c r="L265" s="640"/>
      <c r="M265" s="640"/>
      <c r="N265" s="640"/>
      <c r="O265" s="640"/>
      <c r="P265" s="640"/>
      <c r="Q265" s="640"/>
      <c r="R265" s="640"/>
      <c r="S265" s="640"/>
      <c r="T265" s="640"/>
      <c r="U265" s="640"/>
      <c r="V265" s="640"/>
      <c r="W265" s="640"/>
      <c r="X265" s="640"/>
      <c r="Y265" s="640"/>
      <c r="Z265" s="640"/>
    </row>
    <row r="266" spans="1:26" ht="33.6">
      <c r="A266" s="601"/>
      <c r="B266" s="608"/>
      <c r="C266" s="602"/>
      <c r="D266" s="620"/>
      <c r="E266" s="602" t="s">
        <v>1548</v>
      </c>
      <c r="F266" s="629"/>
      <c r="G266" s="630"/>
      <c r="H266" s="628"/>
      <c r="I266" s="640"/>
      <c r="J266" s="640"/>
      <c r="K266" s="640"/>
      <c r="L266" s="640"/>
      <c r="M266" s="640"/>
      <c r="N266" s="640"/>
      <c r="O266" s="640"/>
      <c r="P266" s="640"/>
      <c r="Q266" s="640"/>
      <c r="R266" s="640"/>
      <c r="S266" s="640"/>
      <c r="T266" s="640"/>
      <c r="U266" s="640"/>
      <c r="V266" s="640"/>
      <c r="W266" s="640"/>
      <c r="X266" s="640"/>
      <c r="Y266" s="640"/>
      <c r="Z266" s="640"/>
    </row>
    <row r="267" spans="1:26" ht="33.6">
      <c r="A267" s="601"/>
      <c r="B267" s="608"/>
      <c r="C267" s="602"/>
      <c r="D267" s="620"/>
      <c r="E267" s="602" t="s">
        <v>1549</v>
      </c>
      <c r="F267" s="629"/>
      <c r="G267" s="630"/>
      <c r="H267" s="628"/>
      <c r="I267" s="640"/>
      <c r="J267" s="640"/>
      <c r="K267" s="640"/>
      <c r="L267" s="640"/>
      <c r="M267" s="640"/>
      <c r="N267" s="640"/>
      <c r="O267" s="640"/>
      <c r="P267" s="640"/>
      <c r="Q267" s="640"/>
      <c r="R267" s="640"/>
      <c r="S267" s="640"/>
      <c r="T267" s="640"/>
      <c r="U267" s="640"/>
      <c r="V267" s="640"/>
      <c r="W267" s="640"/>
      <c r="X267" s="640"/>
      <c r="Y267" s="640"/>
      <c r="Z267" s="640"/>
    </row>
    <row r="268" spans="1:26" ht="18">
      <c r="A268" s="601">
        <f>MAX($A$1:A267)+1</f>
        <v>47</v>
      </c>
      <c r="B268" s="608" t="s">
        <v>500</v>
      </c>
      <c r="C268" s="602" t="s">
        <v>1346</v>
      </c>
      <c r="D268" s="620"/>
      <c r="E268" s="602"/>
      <c r="F268" s="629" t="s">
        <v>256</v>
      </c>
      <c r="G268" s="630">
        <v>4</v>
      </c>
      <c r="H268" s="628" t="str">
        <f>F268&amp;"-"&amp;G268</f>
        <v>B-4</v>
      </c>
      <c r="I268" s="640"/>
      <c r="J268" s="640"/>
      <c r="K268" s="640"/>
      <c r="L268" s="640"/>
      <c r="M268" s="640"/>
      <c r="N268" s="640"/>
      <c r="O268" s="640"/>
      <c r="P268" s="640"/>
      <c r="Q268" s="640"/>
      <c r="R268" s="640"/>
      <c r="S268" s="640"/>
      <c r="T268" s="640"/>
      <c r="U268" s="640"/>
      <c r="V268" s="640"/>
      <c r="W268" s="640"/>
      <c r="X268" s="640"/>
      <c r="Y268" s="640"/>
      <c r="Z268" s="640"/>
    </row>
    <row r="269" spans="1:26" ht="33.6">
      <c r="A269" s="601"/>
      <c r="B269" s="608"/>
      <c r="C269" s="602"/>
      <c r="D269" s="620"/>
      <c r="E269" s="602" t="s">
        <v>1550</v>
      </c>
      <c r="F269" s="629"/>
      <c r="G269" s="630"/>
      <c r="H269" s="628"/>
      <c r="I269" s="640"/>
      <c r="J269" s="640"/>
      <c r="K269" s="640"/>
      <c r="L269" s="640"/>
      <c r="M269" s="640"/>
      <c r="N269" s="640"/>
      <c r="O269" s="640"/>
      <c r="P269" s="640"/>
      <c r="Q269" s="640"/>
      <c r="R269" s="640"/>
      <c r="S269" s="640"/>
      <c r="T269" s="640"/>
      <c r="U269" s="640"/>
      <c r="V269" s="640"/>
      <c r="W269" s="640"/>
      <c r="X269" s="640"/>
      <c r="Y269" s="640"/>
      <c r="Z269" s="640"/>
    </row>
    <row r="270" spans="1:26" ht="33.6">
      <c r="A270" s="601"/>
      <c r="B270" s="608"/>
      <c r="C270" s="602"/>
      <c r="D270" s="620"/>
      <c r="E270" s="602" t="s">
        <v>1551</v>
      </c>
      <c r="F270" s="629"/>
      <c r="G270" s="630"/>
      <c r="H270" s="628"/>
      <c r="I270" s="640"/>
      <c r="J270" s="640"/>
      <c r="K270" s="640"/>
      <c r="L270" s="640"/>
      <c r="M270" s="640"/>
      <c r="N270" s="640"/>
      <c r="O270" s="640"/>
      <c r="P270" s="640"/>
      <c r="Q270" s="640"/>
      <c r="R270" s="640"/>
      <c r="S270" s="640"/>
      <c r="T270" s="640"/>
      <c r="U270" s="640"/>
      <c r="V270" s="640"/>
      <c r="W270" s="640"/>
      <c r="X270" s="640"/>
      <c r="Y270" s="640"/>
      <c r="Z270" s="640"/>
    </row>
    <row r="271" spans="1:26" ht="33.6">
      <c r="A271" s="601"/>
      <c r="B271" s="608"/>
      <c r="C271" s="602"/>
      <c r="D271" s="620"/>
      <c r="E271" s="602" t="s">
        <v>1552</v>
      </c>
      <c r="F271" s="629"/>
      <c r="G271" s="630"/>
      <c r="H271" s="628"/>
      <c r="I271" s="640"/>
      <c r="J271" s="640"/>
      <c r="K271" s="640"/>
      <c r="L271" s="640"/>
      <c r="M271" s="640"/>
      <c r="N271" s="640"/>
      <c r="O271" s="640"/>
      <c r="P271" s="640"/>
      <c r="Q271" s="640"/>
      <c r="R271" s="640"/>
      <c r="S271" s="640"/>
      <c r="T271" s="640"/>
      <c r="U271" s="640"/>
      <c r="V271" s="640"/>
      <c r="W271" s="640"/>
      <c r="X271" s="640"/>
      <c r="Y271" s="640"/>
      <c r="Z271" s="640"/>
    </row>
    <row r="272" spans="1:26" ht="33.6">
      <c r="A272" s="601"/>
      <c r="B272" s="608"/>
      <c r="C272" s="602"/>
      <c r="D272" s="620"/>
      <c r="E272" s="602" t="s">
        <v>1553</v>
      </c>
      <c r="F272" s="629"/>
      <c r="G272" s="630"/>
      <c r="H272" s="628"/>
      <c r="I272" s="640"/>
      <c r="J272" s="640"/>
      <c r="K272" s="640"/>
      <c r="L272" s="640"/>
      <c r="M272" s="640"/>
      <c r="N272" s="640"/>
      <c r="O272" s="640"/>
      <c r="P272" s="640"/>
      <c r="Q272" s="640"/>
      <c r="R272" s="640"/>
      <c r="S272" s="640"/>
      <c r="T272" s="640"/>
      <c r="U272" s="640"/>
      <c r="V272" s="640"/>
      <c r="W272" s="640"/>
      <c r="X272" s="640"/>
      <c r="Y272" s="640"/>
      <c r="Z272" s="640"/>
    </row>
    <row r="273" spans="1:26" ht="33.6">
      <c r="A273" s="601">
        <f>MAX($A$1:A272)+1</f>
        <v>48</v>
      </c>
      <c r="B273" s="608" t="s">
        <v>593</v>
      </c>
      <c r="C273" s="602" t="s">
        <v>1346</v>
      </c>
      <c r="D273" s="620"/>
      <c r="E273" s="602"/>
      <c r="F273" s="629" t="s">
        <v>256</v>
      </c>
      <c r="G273" s="630">
        <v>4</v>
      </c>
      <c r="H273" s="628" t="str">
        <f>F273&amp;"-"&amp;G273</f>
        <v>B-4</v>
      </c>
      <c r="I273" s="640"/>
      <c r="J273" s="640"/>
      <c r="K273" s="640"/>
      <c r="L273" s="640"/>
      <c r="M273" s="640"/>
      <c r="N273" s="640"/>
      <c r="O273" s="640"/>
      <c r="P273" s="640"/>
      <c r="Q273" s="640"/>
      <c r="R273" s="640"/>
      <c r="S273" s="640"/>
      <c r="T273" s="640"/>
      <c r="U273" s="640"/>
      <c r="V273" s="640"/>
      <c r="W273" s="640"/>
      <c r="X273" s="640"/>
      <c r="Y273" s="640"/>
      <c r="Z273" s="640"/>
    </row>
    <row r="274" spans="1:26" ht="33.6">
      <c r="A274" s="601"/>
      <c r="B274" s="608"/>
      <c r="C274" s="602"/>
      <c r="D274" s="620"/>
      <c r="E274" s="602" t="s">
        <v>1554</v>
      </c>
      <c r="F274" s="629"/>
      <c r="G274" s="630"/>
      <c r="H274" s="628"/>
      <c r="I274" s="640"/>
      <c r="J274" s="640"/>
      <c r="K274" s="640"/>
      <c r="L274" s="640"/>
      <c r="M274" s="640"/>
      <c r="N274" s="640"/>
      <c r="O274" s="640"/>
      <c r="P274" s="640"/>
      <c r="Q274" s="640"/>
      <c r="R274" s="640"/>
      <c r="S274" s="640"/>
      <c r="T274" s="640"/>
      <c r="U274" s="640"/>
      <c r="V274" s="640"/>
      <c r="W274" s="640"/>
      <c r="X274" s="640"/>
      <c r="Y274" s="640"/>
      <c r="Z274" s="640"/>
    </row>
    <row r="275" spans="1:26" ht="33.6">
      <c r="A275" s="601"/>
      <c r="B275" s="608"/>
      <c r="C275" s="602"/>
      <c r="D275" s="620"/>
      <c r="E275" s="602" t="s">
        <v>1555</v>
      </c>
      <c r="F275" s="629"/>
      <c r="G275" s="630"/>
      <c r="H275" s="628"/>
      <c r="I275" s="640"/>
      <c r="J275" s="640"/>
      <c r="K275" s="640"/>
      <c r="L275" s="640"/>
      <c r="M275" s="640"/>
      <c r="N275" s="640"/>
      <c r="O275" s="640"/>
      <c r="P275" s="640"/>
      <c r="Q275" s="640"/>
      <c r="R275" s="640"/>
      <c r="S275" s="640"/>
      <c r="T275" s="640"/>
      <c r="U275" s="640"/>
      <c r="V275" s="640"/>
      <c r="W275" s="640"/>
      <c r="X275" s="640"/>
      <c r="Y275" s="640"/>
      <c r="Z275" s="640"/>
    </row>
    <row r="276" spans="1:26" ht="33.6">
      <c r="A276" s="601"/>
      <c r="B276" s="608"/>
      <c r="C276" s="602"/>
      <c r="D276" s="620"/>
      <c r="E276" s="602" t="s">
        <v>1556</v>
      </c>
      <c r="F276" s="629"/>
      <c r="G276" s="630"/>
      <c r="H276" s="628"/>
      <c r="I276" s="640"/>
      <c r="J276" s="640"/>
      <c r="K276" s="640"/>
      <c r="L276" s="640"/>
      <c r="M276" s="640"/>
      <c r="N276" s="640"/>
      <c r="O276" s="640"/>
      <c r="P276" s="640"/>
      <c r="Q276" s="640"/>
      <c r="R276" s="640"/>
      <c r="S276" s="640"/>
      <c r="T276" s="640"/>
      <c r="U276" s="640"/>
      <c r="V276" s="640"/>
      <c r="W276" s="640"/>
      <c r="X276" s="640"/>
      <c r="Y276" s="640"/>
      <c r="Z276" s="640"/>
    </row>
    <row r="277" spans="1:26" ht="33.6">
      <c r="A277" s="601"/>
      <c r="B277" s="608"/>
      <c r="C277" s="602"/>
      <c r="D277" s="620"/>
      <c r="E277" s="602" t="s">
        <v>1557</v>
      </c>
      <c r="F277" s="629"/>
      <c r="G277" s="630"/>
      <c r="H277" s="628"/>
      <c r="I277" s="640"/>
      <c r="J277" s="640"/>
      <c r="K277" s="640"/>
      <c r="L277" s="640"/>
      <c r="M277" s="640"/>
      <c r="N277" s="640"/>
      <c r="O277" s="640"/>
      <c r="P277" s="640"/>
      <c r="Q277" s="640"/>
      <c r="R277" s="640"/>
      <c r="S277" s="640"/>
      <c r="T277" s="640"/>
      <c r="U277" s="640"/>
      <c r="V277" s="640"/>
      <c r="W277" s="640"/>
      <c r="X277" s="640"/>
      <c r="Y277" s="640"/>
      <c r="Z277" s="640"/>
    </row>
    <row r="278" spans="1:26" ht="18">
      <c r="A278" s="601">
        <f>MAX($A$1:A277)+1</f>
        <v>49</v>
      </c>
      <c r="B278" s="608" t="s">
        <v>501</v>
      </c>
      <c r="C278" s="602" t="s">
        <v>1346</v>
      </c>
      <c r="D278" s="620"/>
      <c r="E278" s="602"/>
      <c r="F278" s="629" t="s">
        <v>256</v>
      </c>
      <c r="G278" s="630">
        <v>4</v>
      </c>
      <c r="H278" s="628" t="str">
        <f>F278&amp;"-"&amp;G278</f>
        <v>B-4</v>
      </c>
      <c r="I278" s="640"/>
      <c r="J278" s="640"/>
      <c r="K278" s="640"/>
      <c r="L278" s="640"/>
      <c r="M278" s="640"/>
      <c r="N278" s="640"/>
      <c r="O278" s="640"/>
      <c r="P278" s="640"/>
      <c r="Q278" s="640"/>
      <c r="R278" s="640"/>
      <c r="S278" s="640"/>
      <c r="T278" s="640"/>
      <c r="U278" s="640"/>
      <c r="V278" s="640"/>
      <c r="W278" s="640"/>
      <c r="X278" s="640"/>
      <c r="Y278" s="640"/>
      <c r="Z278" s="640"/>
    </row>
    <row r="279" spans="1:26" ht="33.6">
      <c r="A279" s="601"/>
      <c r="B279" s="608"/>
      <c r="C279" s="602"/>
      <c r="D279" s="620"/>
      <c r="E279" s="602" t="s">
        <v>1558</v>
      </c>
      <c r="F279" s="629"/>
      <c r="G279" s="630"/>
      <c r="H279" s="628"/>
      <c r="I279" s="640"/>
      <c r="J279" s="640"/>
      <c r="K279" s="640"/>
      <c r="L279" s="640"/>
      <c r="M279" s="640"/>
      <c r="N279" s="640"/>
      <c r="O279" s="640"/>
      <c r="P279" s="640"/>
      <c r="Q279" s="640"/>
      <c r="R279" s="640"/>
      <c r="S279" s="640"/>
      <c r="T279" s="640"/>
      <c r="U279" s="640"/>
      <c r="V279" s="640"/>
      <c r="W279" s="640"/>
      <c r="X279" s="640"/>
      <c r="Y279" s="640"/>
      <c r="Z279" s="640"/>
    </row>
    <row r="280" spans="1:26" ht="33.6">
      <c r="A280" s="601"/>
      <c r="B280" s="608"/>
      <c r="C280" s="602"/>
      <c r="D280" s="620"/>
      <c r="E280" s="602" t="s">
        <v>1559</v>
      </c>
      <c r="F280" s="629"/>
      <c r="G280" s="630"/>
      <c r="H280" s="628"/>
      <c r="I280" s="640"/>
      <c r="J280" s="640"/>
      <c r="K280" s="640"/>
      <c r="L280" s="640"/>
      <c r="M280" s="640"/>
      <c r="N280" s="640"/>
      <c r="O280" s="640"/>
      <c r="P280" s="640"/>
      <c r="Q280" s="640"/>
      <c r="R280" s="640"/>
      <c r="S280" s="640"/>
      <c r="T280" s="640"/>
      <c r="U280" s="640"/>
      <c r="V280" s="640"/>
      <c r="W280" s="640"/>
      <c r="X280" s="640"/>
      <c r="Y280" s="640"/>
      <c r="Z280" s="640"/>
    </row>
    <row r="281" spans="1:26" ht="33.6">
      <c r="A281" s="601"/>
      <c r="B281" s="608"/>
      <c r="C281" s="602"/>
      <c r="D281" s="620"/>
      <c r="E281" s="602" t="s">
        <v>1560</v>
      </c>
      <c r="F281" s="629"/>
      <c r="G281" s="630"/>
      <c r="H281" s="628"/>
      <c r="I281" s="640"/>
      <c r="J281" s="640"/>
      <c r="K281" s="640"/>
      <c r="L281" s="640"/>
      <c r="M281" s="640"/>
      <c r="N281" s="640"/>
      <c r="O281" s="640"/>
      <c r="P281" s="640"/>
      <c r="Q281" s="640"/>
      <c r="R281" s="640"/>
      <c r="S281" s="640"/>
      <c r="T281" s="640"/>
      <c r="U281" s="640"/>
      <c r="V281" s="640"/>
      <c r="W281" s="640"/>
      <c r="X281" s="640"/>
      <c r="Y281" s="640"/>
      <c r="Z281" s="640"/>
    </row>
    <row r="282" spans="1:26" ht="33.6">
      <c r="A282" s="601"/>
      <c r="B282" s="608"/>
      <c r="C282" s="602"/>
      <c r="D282" s="620"/>
      <c r="E282" s="602" t="s">
        <v>1561</v>
      </c>
      <c r="F282" s="629"/>
      <c r="G282" s="630"/>
      <c r="H282" s="628"/>
      <c r="I282" s="640"/>
      <c r="J282" s="640"/>
      <c r="K282" s="640"/>
      <c r="L282" s="640"/>
      <c r="M282" s="640"/>
      <c r="N282" s="640"/>
      <c r="O282" s="640"/>
      <c r="P282" s="640"/>
      <c r="Q282" s="640"/>
      <c r="R282" s="640"/>
      <c r="S282" s="640"/>
      <c r="T282" s="640"/>
      <c r="U282" s="640"/>
      <c r="V282" s="640"/>
      <c r="W282" s="640"/>
      <c r="X282" s="640"/>
      <c r="Y282" s="640"/>
      <c r="Z282" s="640"/>
    </row>
    <row r="283" spans="1:26" ht="38.1" customHeight="1">
      <c r="A283" s="601">
        <f>MAX($A$1:A282)+1</f>
        <v>50</v>
      </c>
      <c r="B283" s="608" t="s">
        <v>594</v>
      </c>
      <c r="C283" s="602" t="s">
        <v>1346</v>
      </c>
      <c r="D283" s="620"/>
      <c r="E283" s="602"/>
      <c r="F283" s="629" t="s">
        <v>256</v>
      </c>
      <c r="G283" s="630">
        <v>4</v>
      </c>
      <c r="H283" s="628" t="str">
        <f>F283&amp;"-"&amp;G283</f>
        <v>B-4</v>
      </c>
      <c r="I283" s="640"/>
      <c r="J283" s="640"/>
      <c r="K283" s="640"/>
      <c r="L283" s="640"/>
      <c r="M283" s="640"/>
      <c r="N283" s="640"/>
      <c r="O283" s="640"/>
      <c r="P283" s="640"/>
      <c r="Q283" s="640"/>
      <c r="R283" s="640"/>
      <c r="S283" s="640"/>
      <c r="T283" s="640"/>
      <c r="U283" s="640"/>
      <c r="V283" s="640"/>
      <c r="W283" s="640"/>
      <c r="X283" s="640"/>
      <c r="Y283" s="640"/>
      <c r="Z283" s="640"/>
    </row>
    <row r="284" spans="1:26" ht="33.6">
      <c r="A284" s="601"/>
      <c r="B284" s="608"/>
      <c r="C284" s="602"/>
      <c r="D284" s="620"/>
      <c r="E284" s="602" t="s">
        <v>1562</v>
      </c>
      <c r="F284" s="629"/>
      <c r="G284" s="630"/>
      <c r="H284" s="628"/>
      <c r="I284" s="640"/>
      <c r="J284" s="640"/>
      <c r="K284" s="640"/>
      <c r="L284" s="640"/>
      <c r="M284" s="640"/>
      <c r="N284" s="640"/>
      <c r="O284" s="640"/>
      <c r="P284" s="640"/>
      <c r="Q284" s="640"/>
      <c r="R284" s="640"/>
      <c r="S284" s="640"/>
      <c r="T284" s="640"/>
      <c r="U284" s="640"/>
      <c r="V284" s="640"/>
      <c r="W284" s="640"/>
      <c r="X284" s="640"/>
      <c r="Y284" s="640"/>
      <c r="Z284" s="640"/>
    </row>
    <row r="285" spans="1:26" ht="33.6">
      <c r="A285" s="601"/>
      <c r="B285" s="608"/>
      <c r="C285" s="602"/>
      <c r="D285" s="620"/>
      <c r="E285" s="602" t="s">
        <v>1563</v>
      </c>
      <c r="F285" s="629"/>
      <c r="G285" s="630"/>
      <c r="H285" s="628"/>
      <c r="I285" s="640"/>
      <c r="J285" s="640"/>
      <c r="K285" s="640"/>
      <c r="L285" s="640"/>
      <c r="M285" s="640"/>
      <c r="N285" s="640"/>
      <c r="O285" s="640"/>
      <c r="P285" s="640"/>
      <c r="Q285" s="640"/>
      <c r="R285" s="640"/>
      <c r="S285" s="640"/>
      <c r="T285" s="640"/>
      <c r="U285" s="640"/>
      <c r="V285" s="640"/>
      <c r="W285" s="640"/>
      <c r="X285" s="640"/>
      <c r="Y285" s="640"/>
      <c r="Z285" s="640"/>
    </row>
    <row r="286" spans="1:26" ht="33.6">
      <c r="A286" s="601"/>
      <c r="B286" s="608"/>
      <c r="C286" s="602"/>
      <c r="D286" s="620"/>
      <c r="E286" s="602" t="s">
        <v>1564</v>
      </c>
      <c r="F286" s="629"/>
      <c r="G286" s="630"/>
      <c r="H286" s="628"/>
      <c r="I286" s="640"/>
      <c r="J286" s="640"/>
      <c r="K286" s="640"/>
      <c r="L286" s="640"/>
      <c r="M286" s="640"/>
      <c r="N286" s="640"/>
      <c r="O286" s="640"/>
      <c r="P286" s="640"/>
      <c r="Q286" s="640"/>
      <c r="R286" s="640"/>
      <c r="S286" s="640"/>
      <c r="T286" s="640"/>
      <c r="U286" s="640"/>
      <c r="V286" s="640"/>
      <c r="W286" s="640"/>
      <c r="X286" s="640"/>
      <c r="Y286" s="640"/>
      <c r="Z286" s="640"/>
    </row>
    <row r="287" spans="1:26" ht="33.6">
      <c r="A287" s="601"/>
      <c r="B287" s="608"/>
      <c r="C287" s="602"/>
      <c r="D287" s="620"/>
      <c r="E287" s="602" t="s">
        <v>1565</v>
      </c>
      <c r="F287" s="629"/>
      <c r="G287" s="630"/>
      <c r="H287" s="628"/>
      <c r="I287" s="640"/>
      <c r="J287" s="640"/>
      <c r="K287" s="640"/>
      <c r="L287" s="640"/>
      <c r="M287" s="640"/>
      <c r="N287" s="640"/>
      <c r="O287" s="640"/>
      <c r="P287" s="640"/>
      <c r="Q287" s="640"/>
      <c r="R287" s="640"/>
      <c r="S287" s="640"/>
      <c r="T287" s="640"/>
      <c r="U287" s="640"/>
      <c r="V287" s="640"/>
      <c r="W287" s="640"/>
      <c r="X287" s="640"/>
      <c r="Y287" s="640"/>
      <c r="Z287" s="640"/>
    </row>
    <row r="288" spans="1:26" ht="18">
      <c r="A288" s="601">
        <f>MAX($A$1:A287)+1</f>
        <v>51</v>
      </c>
      <c r="B288" s="608" t="s">
        <v>502</v>
      </c>
      <c r="C288" s="602" t="s">
        <v>1346</v>
      </c>
      <c r="D288" s="620"/>
      <c r="E288" s="602"/>
      <c r="F288" s="634" t="s">
        <v>256</v>
      </c>
      <c r="G288" s="630">
        <v>4</v>
      </c>
      <c r="H288" s="628" t="str">
        <f>F288&amp;"-"&amp;G288</f>
        <v>B-4</v>
      </c>
      <c r="I288" s="640"/>
      <c r="J288" s="640"/>
      <c r="K288" s="640"/>
      <c r="L288" s="640"/>
      <c r="M288" s="640"/>
      <c r="N288" s="640"/>
      <c r="O288" s="640"/>
      <c r="P288" s="640"/>
      <c r="Q288" s="640"/>
      <c r="R288" s="640"/>
      <c r="S288" s="640"/>
      <c r="T288" s="640"/>
      <c r="U288" s="640"/>
      <c r="V288" s="640"/>
      <c r="W288" s="640"/>
      <c r="X288" s="640"/>
      <c r="Y288" s="640"/>
      <c r="Z288" s="640"/>
    </row>
    <row r="289" spans="1:26" ht="33.6">
      <c r="A289" s="601"/>
      <c r="B289" s="608"/>
      <c r="C289" s="602"/>
      <c r="D289" s="620"/>
      <c r="E289" s="602" t="s">
        <v>1566</v>
      </c>
      <c r="F289" s="634"/>
      <c r="G289" s="630"/>
      <c r="H289" s="628"/>
      <c r="I289" s="640"/>
      <c r="J289" s="640"/>
      <c r="K289" s="640"/>
      <c r="L289" s="640"/>
      <c r="M289" s="640"/>
      <c r="N289" s="640"/>
      <c r="O289" s="640"/>
      <c r="P289" s="640"/>
      <c r="Q289" s="640"/>
      <c r="R289" s="640"/>
      <c r="S289" s="640"/>
      <c r="T289" s="640"/>
      <c r="U289" s="640"/>
      <c r="V289" s="640"/>
      <c r="W289" s="640"/>
      <c r="X289" s="640"/>
      <c r="Y289" s="640"/>
      <c r="Z289" s="640"/>
    </row>
    <row r="290" spans="1:26" ht="33.6">
      <c r="A290" s="601"/>
      <c r="B290" s="608"/>
      <c r="C290" s="602"/>
      <c r="D290" s="620"/>
      <c r="E290" s="602" t="s">
        <v>1567</v>
      </c>
      <c r="F290" s="634"/>
      <c r="G290" s="630"/>
      <c r="H290" s="628"/>
      <c r="I290" s="640"/>
      <c r="J290" s="640"/>
      <c r="K290" s="640"/>
      <c r="L290" s="640"/>
      <c r="M290" s="640"/>
      <c r="N290" s="640"/>
      <c r="O290" s="640"/>
      <c r="P290" s="640"/>
      <c r="Q290" s="640"/>
      <c r="R290" s="640"/>
      <c r="S290" s="640"/>
      <c r="T290" s="640"/>
      <c r="U290" s="640"/>
      <c r="V290" s="640"/>
      <c r="W290" s="640"/>
      <c r="X290" s="640"/>
      <c r="Y290" s="640"/>
      <c r="Z290" s="640"/>
    </row>
    <row r="291" spans="1:26" ht="33.6">
      <c r="A291" s="601"/>
      <c r="B291" s="608"/>
      <c r="C291" s="602"/>
      <c r="D291" s="620"/>
      <c r="E291" s="602" t="s">
        <v>1568</v>
      </c>
      <c r="F291" s="634"/>
      <c r="G291" s="630"/>
      <c r="H291" s="628"/>
      <c r="I291" s="640"/>
      <c r="J291" s="640"/>
      <c r="K291" s="640"/>
      <c r="L291" s="640"/>
      <c r="M291" s="640"/>
      <c r="N291" s="640"/>
      <c r="O291" s="640"/>
      <c r="P291" s="640"/>
      <c r="Q291" s="640"/>
      <c r="R291" s="640"/>
      <c r="S291" s="640"/>
      <c r="T291" s="640"/>
      <c r="U291" s="640"/>
      <c r="V291" s="640"/>
      <c r="W291" s="640"/>
      <c r="X291" s="640"/>
      <c r="Y291" s="640"/>
      <c r="Z291" s="640"/>
    </row>
    <row r="292" spans="1:26" ht="33.6">
      <c r="A292" s="601"/>
      <c r="B292" s="608"/>
      <c r="C292" s="602"/>
      <c r="D292" s="620"/>
      <c r="E292" s="602" t="s">
        <v>1569</v>
      </c>
      <c r="F292" s="634"/>
      <c r="G292" s="630"/>
      <c r="H292" s="628"/>
      <c r="I292" s="640"/>
      <c r="J292" s="640"/>
      <c r="K292" s="640"/>
      <c r="L292" s="640"/>
      <c r="M292" s="640"/>
      <c r="N292" s="640"/>
      <c r="O292" s="640"/>
      <c r="P292" s="640"/>
      <c r="Q292" s="640"/>
      <c r="R292" s="640"/>
      <c r="S292" s="640"/>
      <c r="T292" s="640"/>
      <c r="U292" s="640"/>
      <c r="V292" s="640"/>
      <c r="W292" s="640"/>
      <c r="X292" s="640"/>
      <c r="Y292" s="640"/>
      <c r="Z292" s="640"/>
    </row>
    <row r="293" spans="1:26" ht="33.6">
      <c r="A293" s="601">
        <f>MAX($A$1:A292)+1</f>
        <v>52</v>
      </c>
      <c r="B293" s="608" t="s">
        <v>595</v>
      </c>
      <c r="C293" s="602" t="s">
        <v>1346</v>
      </c>
      <c r="D293" s="620"/>
      <c r="E293" s="602"/>
      <c r="F293" s="629" t="s">
        <v>256</v>
      </c>
      <c r="G293" s="630">
        <v>4</v>
      </c>
      <c r="H293" s="628" t="str">
        <f>F293&amp;"-"&amp;G293</f>
        <v>B-4</v>
      </c>
      <c r="I293" s="640"/>
      <c r="J293" s="640"/>
      <c r="K293" s="640"/>
      <c r="L293" s="640"/>
      <c r="M293" s="640"/>
      <c r="N293" s="640"/>
      <c r="O293" s="640"/>
      <c r="P293" s="640"/>
      <c r="Q293" s="640"/>
      <c r="R293" s="640"/>
      <c r="S293" s="640"/>
      <c r="T293" s="640"/>
      <c r="U293" s="640"/>
      <c r="V293" s="640"/>
      <c r="W293" s="640"/>
      <c r="X293" s="640"/>
      <c r="Y293" s="640"/>
      <c r="Z293" s="640"/>
    </row>
    <row r="294" spans="1:26" ht="33.6">
      <c r="A294" s="601"/>
      <c r="B294" s="608"/>
      <c r="C294" s="602"/>
      <c r="D294" s="620"/>
      <c r="E294" s="602" t="s">
        <v>1570</v>
      </c>
      <c r="F294" s="634"/>
      <c r="G294" s="630"/>
      <c r="H294" s="628"/>
      <c r="I294" s="640"/>
      <c r="J294" s="640"/>
      <c r="K294" s="640"/>
      <c r="L294" s="640"/>
      <c r="M294" s="640"/>
      <c r="N294" s="640"/>
      <c r="O294" s="640"/>
      <c r="P294" s="640"/>
      <c r="Q294" s="640"/>
      <c r="R294" s="640"/>
      <c r="S294" s="640"/>
      <c r="T294" s="640"/>
      <c r="U294" s="640"/>
      <c r="V294" s="640"/>
      <c r="W294" s="640"/>
      <c r="X294" s="640"/>
      <c r="Y294" s="640"/>
      <c r="Z294" s="640"/>
    </row>
    <row r="295" spans="1:26" ht="33.6">
      <c r="A295" s="601"/>
      <c r="B295" s="608"/>
      <c r="C295" s="602"/>
      <c r="D295" s="620"/>
      <c r="E295" s="602" t="s">
        <v>1571</v>
      </c>
      <c r="F295" s="634"/>
      <c r="G295" s="630"/>
      <c r="H295" s="628"/>
      <c r="I295" s="640"/>
      <c r="J295" s="640"/>
      <c r="K295" s="640"/>
      <c r="L295" s="640"/>
      <c r="M295" s="640"/>
      <c r="N295" s="640"/>
      <c r="O295" s="640"/>
      <c r="P295" s="640"/>
      <c r="Q295" s="640"/>
      <c r="R295" s="640"/>
      <c r="S295" s="640"/>
      <c r="T295" s="640"/>
      <c r="U295" s="640"/>
      <c r="V295" s="640"/>
      <c r="W295" s="640"/>
      <c r="X295" s="640"/>
      <c r="Y295" s="640"/>
      <c r="Z295" s="640"/>
    </row>
    <row r="296" spans="1:26" ht="33.6">
      <c r="A296" s="601"/>
      <c r="B296" s="608"/>
      <c r="C296" s="602"/>
      <c r="D296" s="620"/>
      <c r="E296" s="602" t="s">
        <v>1572</v>
      </c>
      <c r="F296" s="634"/>
      <c r="G296" s="630"/>
      <c r="H296" s="628"/>
      <c r="I296" s="640"/>
      <c r="J296" s="640"/>
      <c r="K296" s="640"/>
      <c r="L296" s="640"/>
      <c r="M296" s="640"/>
      <c r="N296" s="640"/>
      <c r="O296" s="640"/>
      <c r="P296" s="640"/>
      <c r="Q296" s="640"/>
      <c r="R296" s="640"/>
      <c r="S296" s="640"/>
      <c r="T296" s="640"/>
      <c r="U296" s="640"/>
      <c r="V296" s="640"/>
      <c r="W296" s="640"/>
      <c r="X296" s="640"/>
      <c r="Y296" s="640"/>
      <c r="Z296" s="640"/>
    </row>
    <row r="297" spans="1:26" ht="33.6">
      <c r="A297" s="601"/>
      <c r="B297" s="608"/>
      <c r="C297" s="602"/>
      <c r="D297" s="620"/>
      <c r="E297" s="602" t="s">
        <v>1573</v>
      </c>
      <c r="F297" s="634"/>
      <c r="G297" s="630"/>
      <c r="H297" s="628"/>
      <c r="I297" s="640"/>
      <c r="J297" s="640"/>
      <c r="K297" s="640"/>
      <c r="L297" s="640"/>
      <c r="M297" s="640"/>
      <c r="N297" s="640"/>
      <c r="O297" s="640"/>
      <c r="P297" s="640"/>
      <c r="Q297" s="640"/>
      <c r="R297" s="640"/>
      <c r="S297" s="640"/>
      <c r="T297" s="640"/>
      <c r="U297" s="640"/>
      <c r="V297" s="640"/>
      <c r="W297" s="640"/>
      <c r="X297" s="640"/>
      <c r="Y297" s="640"/>
      <c r="Z297" s="640"/>
    </row>
    <row r="298" spans="1:26" ht="18">
      <c r="A298" s="601">
        <f>MAX($A$1:A297)+1</f>
        <v>53</v>
      </c>
      <c r="B298" s="608" t="s">
        <v>596</v>
      </c>
      <c r="C298" s="602" t="s">
        <v>1346</v>
      </c>
      <c r="D298" s="620"/>
      <c r="E298" s="602"/>
      <c r="F298" s="634" t="s">
        <v>256</v>
      </c>
      <c r="G298" s="630">
        <v>2</v>
      </c>
      <c r="H298" s="628" t="str">
        <f>F298&amp;"-"&amp;G298</f>
        <v>B-2</v>
      </c>
      <c r="I298" s="640"/>
      <c r="J298" s="640"/>
      <c r="K298" s="640"/>
      <c r="L298" s="640"/>
      <c r="M298" s="640"/>
      <c r="N298" s="640"/>
      <c r="O298" s="640"/>
      <c r="P298" s="640"/>
      <c r="Q298" s="640"/>
      <c r="R298" s="640"/>
      <c r="S298" s="640"/>
      <c r="T298" s="640"/>
      <c r="U298" s="640"/>
      <c r="V298" s="640"/>
      <c r="W298" s="640"/>
      <c r="X298" s="640"/>
      <c r="Y298" s="640"/>
      <c r="Z298" s="640"/>
    </row>
    <row r="299" spans="1:26" ht="33.6">
      <c r="A299" s="601"/>
      <c r="B299" s="608"/>
      <c r="C299" s="602"/>
      <c r="D299" s="620"/>
      <c r="E299" s="602" t="s">
        <v>1574</v>
      </c>
      <c r="F299" s="634"/>
      <c r="G299" s="630"/>
      <c r="H299" s="628"/>
      <c r="I299" s="640"/>
      <c r="J299" s="640"/>
      <c r="K299" s="640"/>
      <c r="L299" s="640"/>
      <c r="M299" s="640"/>
      <c r="N299" s="640"/>
      <c r="O299" s="640"/>
      <c r="P299" s="640"/>
      <c r="Q299" s="640"/>
      <c r="R299" s="640"/>
      <c r="S299" s="640"/>
      <c r="T299" s="640"/>
      <c r="U299" s="640"/>
      <c r="V299" s="640"/>
      <c r="W299" s="640"/>
      <c r="X299" s="640"/>
      <c r="Y299" s="640"/>
      <c r="Z299" s="640"/>
    </row>
    <row r="300" spans="1:26" ht="33.6">
      <c r="A300" s="601"/>
      <c r="B300" s="608"/>
      <c r="C300" s="602"/>
      <c r="D300" s="620"/>
      <c r="E300" s="602" t="s">
        <v>1575</v>
      </c>
      <c r="F300" s="634"/>
      <c r="G300" s="630"/>
      <c r="H300" s="628"/>
      <c r="I300" s="640"/>
      <c r="J300" s="640"/>
      <c r="K300" s="640"/>
      <c r="L300" s="640"/>
      <c r="M300" s="640"/>
      <c r="N300" s="640"/>
      <c r="O300" s="640"/>
      <c r="P300" s="640"/>
      <c r="Q300" s="640"/>
      <c r="R300" s="640"/>
      <c r="S300" s="640"/>
      <c r="T300" s="640"/>
      <c r="U300" s="640"/>
      <c r="V300" s="640"/>
      <c r="W300" s="640"/>
      <c r="X300" s="640"/>
      <c r="Y300" s="640"/>
      <c r="Z300" s="640"/>
    </row>
    <row r="301" spans="1:26" ht="33.6">
      <c r="A301" s="601">
        <f>MAX($A$1:A300)+1</f>
        <v>54</v>
      </c>
      <c r="B301" s="608" t="s">
        <v>597</v>
      </c>
      <c r="C301" s="602" t="s">
        <v>1346</v>
      </c>
      <c r="D301" s="620"/>
      <c r="E301" s="602"/>
      <c r="F301" s="629" t="s">
        <v>256</v>
      </c>
      <c r="G301" s="630">
        <v>2</v>
      </c>
      <c r="H301" s="628" t="str">
        <f>F301&amp;"-"&amp;G301</f>
        <v>B-2</v>
      </c>
      <c r="I301" s="640"/>
      <c r="J301" s="640"/>
      <c r="K301" s="640"/>
      <c r="L301" s="640"/>
      <c r="M301" s="640"/>
      <c r="N301" s="640"/>
      <c r="O301" s="640"/>
      <c r="P301" s="640"/>
      <c r="Q301" s="640"/>
      <c r="R301" s="640"/>
      <c r="S301" s="640"/>
      <c r="T301" s="640"/>
      <c r="U301" s="640"/>
      <c r="V301" s="640"/>
      <c r="W301" s="640"/>
      <c r="X301" s="640"/>
      <c r="Y301" s="640"/>
      <c r="Z301" s="640"/>
    </row>
    <row r="302" spans="1:26" ht="33.6">
      <c r="A302" s="601"/>
      <c r="B302" s="608"/>
      <c r="C302" s="602"/>
      <c r="D302" s="620"/>
      <c r="E302" s="602" t="s">
        <v>1576</v>
      </c>
      <c r="F302" s="634"/>
      <c r="G302" s="630"/>
      <c r="H302" s="628"/>
      <c r="I302" s="640"/>
      <c r="J302" s="640"/>
      <c r="K302" s="640"/>
      <c r="L302" s="640"/>
      <c r="M302" s="640"/>
      <c r="N302" s="640"/>
      <c r="O302" s="640"/>
      <c r="P302" s="640"/>
      <c r="Q302" s="640"/>
      <c r="R302" s="640"/>
      <c r="S302" s="640"/>
      <c r="T302" s="640"/>
      <c r="U302" s="640"/>
      <c r="V302" s="640"/>
      <c r="W302" s="640"/>
      <c r="X302" s="640"/>
      <c r="Y302" s="640"/>
      <c r="Z302" s="640"/>
    </row>
    <row r="303" spans="1:26" ht="33.6">
      <c r="A303" s="601"/>
      <c r="B303" s="608"/>
      <c r="C303" s="602"/>
      <c r="D303" s="620"/>
      <c r="E303" s="602" t="s">
        <v>1577</v>
      </c>
      <c r="F303" s="634"/>
      <c r="G303" s="630"/>
      <c r="H303" s="628"/>
      <c r="I303" s="640"/>
      <c r="J303" s="640"/>
      <c r="K303" s="640"/>
      <c r="L303" s="640"/>
      <c r="M303" s="640"/>
      <c r="N303" s="640"/>
      <c r="O303" s="640"/>
      <c r="P303" s="640"/>
      <c r="Q303" s="640"/>
      <c r="R303" s="640"/>
      <c r="S303" s="640"/>
      <c r="T303" s="640"/>
      <c r="U303" s="640"/>
      <c r="V303" s="640"/>
      <c r="W303" s="640"/>
      <c r="X303" s="640"/>
      <c r="Y303" s="640"/>
      <c r="Z303" s="640"/>
    </row>
    <row r="304" spans="1:26" ht="18">
      <c r="A304" s="601">
        <f>MAX($A$1:A303)+1</f>
        <v>55</v>
      </c>
      <c r="B304" s="608" t="s">
        <v>503</v>
      </c>
      <c r="C304" s="602" t="s">
        <v>1346</v>
      </c>
      <c r="D304" s="619"/>
      <c r="E304" s="602"/>
      <c r="F304" s="629" t="s">
        <v>256</v>
      </c>
      <c r="G304" s="630">
        <v>2</v>
      </c>
      <c r="H304" s="628" t="str">
        <f>F304&amp;"-"&amp;G304</f>
        <v>B-2</v>
      </c>
      <c r="I304" s="640"/>
      <c r="J304" s="640"/>
      <c r="K304" s="640"/>
      <c r="L304" s="640"/>
      <c r="M304" s="640"/>
      <c r="N304" s="640"/>
      <c r="O304" s="640"/>
      <c r="P304" s="640"/>
      <c r="Q304" s="640"/>
      <c r="R304" s="640"/>
      <c r="S304" s="640"/>
      <c r="T304" s="640"/>
      <c r="U304" s="640"/>
      <c r="V304" s="640"/>
      <c r="W304" s="640"/>
      <c r="X304" s="640"/>
      <c r="Y304" s="640"/>
      <c r="Z304" s="640"/>
    </row>
    <row r="305" spans="1:26" ht="33.6">
      <c r="A305" s="601"/>
      <c r="B305" s="608"/>
      <c r="C305" s="602"/>
      <c r="D305" s="619"/>
      <c r="E305" s="602" t="s">
        <v>1578</v>
      </c>
      <c r="F305" s="629"/>
      <c r="G305" s="630"/>
      <c r="H305" s="628"/>
      <c r="I305" s="640"/>
      <c r="J305" s="640"/>
      <c r="K305" s="640"/>
      <c r="L305" s="640"/>
      <c r="M305" s="640"/>
      <c r="N305" s="640"/>
      <c r="O305" s="640"/>
      <c r="P305" s="640"/>
      <c r="Q305" s="640"/>
      <c r="R305" s="640"/>
      <c r="S305" s="640"/>
      <c r="T305" s="640"/>
      <c r="U305" s="640"/>
      <c r="V305" s="640"/>
      <c r="W305" s="640"/>
      <c r="X305" s="640"/>
      <c r="Y305" s="640"/>
      <c r="Z305" s="640"/>
    </row>
    <row r="306" spans="1:26" ht="33.6">
      <c r="A306" s="601"/>
      <c r="B306" s="608"/>
      <c r="C306" s="602"/>
      <c r="D306" s="619"/>
      <c r="E306" s="602" t="s">
        <v>1579</v>
      </c>
      <c r="F306" s="629"/>
      <c r="G306" s="630"/>
      <c r="H306" s="628"/>
      <c r="I306" s="640"/>
      <c r="J306" s="640"/>
      <c r="K306" s="640"/>
      <c r="L306" s="640"/>
      <c r="M306" s="640"/>
      <c r="N306" s="640"/>
      <c r="O306" s="640"/>
      <c r="P306" s="640"/>
      <c r="Q306" s="640"/>
      <c r="R306" s="640"/>
      <c r="S306" s="640"/>
      <c r="T306" s="640"/>
      <c r="U306" s="640"/>
      <c r="V306" s="640"/>
      <c r="W306" s="640"/>
      <c r="X306" s="640"/>
      <c r="Y306" s="640"/>
      <c r="Z306" s="640"/>
    </row>
    <row r="307" spans="1:26" ht="18">
      <c r="A307" s="607" t="s">
        <v>504</v>
      </c>
      <c r="B307" s="600" t="s">
        <v>505</v>
      </c>
      <c r="C307" s="602"/>
      <c r="D307" s="620"/>
      <c r="E307" s="602"/>
      <c r="F307" s="645"/>
      <c r="G307" s="637"/>
      <c r="H307" s="628" t="str">
        <f>F307&amp;"-"&amp;G307</f>
        <v>-</v>
      </c>
      <c r="I307" s="640"/>
      <c r="J307" s="640"/>
      <c r="K307" s="640"/>
      <c r="L307" s="640"/>
      <c r="M307" s="640"/>
      <c r="N307" s="640"/>
      <c r="O307" s="640"/>
      <c r="P307" s="640"/>
      <c r="Q307" s="640"/>
      <c r="R307" s="640"/>
      <c r="S307" s="640"/>
      <c r="T307" s="640"/>
      <c r="U307" s="640"/>
      <c r="V307" s="640"/>
      <c r="W307" s="640"/>
      <c r="X307" s="640"/>
      <c r="Y307" s="640"/>
      <c r="Z307" s="640"/>
    </row>
    <row r="308" spans="1:26" ht="18">
      <c r="A308" s="601">
        <f>MAX($A$1:A307)+1</f>
        <v>56</v>
      </c>
      <c r="B308" s="608" t="s">
        <v>506</v>
      </c>
      <c r="C308" s="602" t="s">
        <v>1346</v>
      </c>
      <c r="D308" s="620"/>
      <c r="E308" s="602"/>
      <c r="F308" s="629" t="s">
        <v>256</v>
      </c>
      <c r="G308" s="630">
        <v>2</v>
      </c>
      <c r="H308" s="628" t="str">
        <f>F308&amp;"-"&amp;G308</f>
        <v>B-2</v>
      </c>
      <c r="I308" s="640"/>
      <c r="J308" s="640"/>
      <c r="K308" s="640"/>
      <c r="L308" s="640"/>
      <c r="M308" s="640"/>
      <c r="N308" s="640"/>
      <c r="O308" s="640"/>
      <c r="P308" s="640"/>
      <c r="Q308" s="640"/>
      <c r="R308" s="640"/>
      <c r="S308" s="640"/>
      <c r="T308" s="640"/>
      <c r="U308" s="640"/>
      <c r="V308" s="640"/>
      <c r="W308" s="640"/>
      <c r="X308" s="640"/>
      <c r="Y308" s="640"/>
      <c r="Z308" s="640"/>
    </row>
    <row r="309" spans="1:26" ht="33.6">
      <c r="A309" s="601"/>
      <c r="B309" s="608"/>
      <c r="C309" s="602"/>
      <c r="D309" s="620"/>
      <c r="E309" s="602" t="s">
        <v>1540</v>
      </c>
      <c r="F309" s="629"/>
      <c r="G309" s="630"/>
      <c r="H309" s="628"/>
      <c r="I309" s="640"/>
      <c r="J309" s="640"/>
      <c r="K309" s="640"/>
      <c r="L309" s="640"/>
      <c r="M309" s="640"/>
      <c r="N309" s="640"/>
      <c r="O309" s="640"/>
      <c r="P309" s="640"/>
      <c r="Q309" s="640"/>
      <c r="R309" s="640"/>
      <c r="S309" s="640"/>
      <c r="T309" s="640"/>
      <c r="U309" s="640"/>
      <c r="V309" s="640"/>
      <c r="W309" s="640"/>
      <c r="X309" s="640"/>
      <c r="Y309" s="640"/>
      <c r="Z309" s="640"/>
    </row>
    <row r="310" spans="1:26" ht="33.6">
      <c r="A310" s="601"/>
      <c r="B310" s="608"/>
      <c r="C310" s="602"/>
      <c r="D310" s="620"/>
      <c r="E310" s="602" t="s">
        <v>1541</v>
      </c>
      <c r="F310" s="629"/>
      <c r="G310" s="630"/>
      <c r="H310" s="628"/>
      <c r="I310" s="640"/>
      <c r="J310" s="640"/>
      <c r="K310" s="640"/>
      <c r="L310" s="640"/>
      <c r="M310" s="640"/>
      <c r="N310" s="640"/>
      <c r="O310" s="640"/>
      <c r="P310" s="640"/>
      <c r="Q310" s="640"/>
      <c r="R310" s="640"/>
      <c r="S310" s="640"/>
      <c r="T310" s="640"/>
      <c r="U310" s="640"/>
      <c r="V310" s="640"/>
      <c r="W310" s="640"/>
      <c r="X310" s="640"/>
      <c r="Y310" s="640"/>
      <c r="Z310" s="640"/>
    </row>
    <row r="311" spans="1:26" ht="18">
      <c r="A311" s="601">
        <f>MAX($A$1:A310)+1</f>
        <v>57</v>
      </c>
      <c r="B311" s="608" t="s">
        <v>507</v>
      </c>
      <c r="C311" s="602" t="s">
        <v>1346</v>
      </c>
      <c r="D311" s="620"/>
      <c r="E311" s="602"/>
      <c r="F311" s="629" t="s">
        <v>256</v>
      </c>
      <c r="G311" s="630">
        <v>4</v>
      </c>
      <c r="H311" s="628" t="str">
        <f>F311&amp;"-"&amp;G311</f>
        <v>B-4</v>
      </c>
      <c r="I311" s="640"/>
      <c r="J311" s="640"/>
      <c r="K311" s="640"/>
      <c r="L311" s="640"/>
      <c r="M311" s="640"/>
      <c r="N311" s="640"/>
      <c r="O311" s="640"/>
      <c r="P311" s="640"/>
      <c r="Q311" s="640"/>
      <c r="R311" s="640"/>
      <c r="S311" s="640"/>
      <c r="T311" s="640"/>
      <c r="U311" s="640"/>
      <c r="V311" s="640"/>
      <c r="W311" s="640"/>
      <c r="X311" s="640"/>
      <c r="Y311" s="640"/>
      <c r="Z311" s="640"/>
    </row>
    <row r="312" spans="1:26" ht="33.6">
      <c r="A312" s="601"/>
      <c r="B312" s="608"/>
      <c r="C312" s="602"/>
      <c r="D312" s="620"/>
      <c r="E312" s="602" t="s">
        <v>1580</v>
      </c>
      <c r="F312" s="629"/>
      <c r="G312" s="630"/>
      <c r="H312" s="628"/>
      <c r="I312" s="640"/>
      <c r="J312" s="640"/>
      <c r="K312" s="640"/>
      <c r="L312" s="640"/>
      <c r="M312" s="640"/>
      <c r="N312" s="640"/>
      <c r="O312" s="640"/>
      <c r="P312" s="640"/>
      <c r="Q312" s="640"/>
      <c r="R312" s="640"/>
      <c r="S312" s="640"/>
      <c r="T312" s="640"/>
      <c r="U312" s="640"/>
      <c r="V312" s="640"/>
      <c r="W312" s="640"/>
      <c r="X312" s="640"/>
      <c r="Y312" s="640"/>
      <c r="Z312" s="640"/>
    </row>
    <row r="313" spans="1:26" ht="33.6">
      <c r="A313" s="601"/>
      <c r="B313" s="608"/>
      <c r="C313" s="602"/>
      <c r="D313" s="620"/>
      <c r="E313" s="602" t="s">
        <v>1581</v>
      </c>
      <c r="F313" s="629"/>
      <c r="G313" s="630"/>
      <c r="H313" s="628"/>
      <c r="I313" s="640"/>
      <c r="J313" s="640"/>
      <c r="K313" s="640"/>
      <c r="L313" s="640"/>
      <c r="M313" s="640"/>
      <c r="N313" s="640"/>
      <c r="O313" s="640"/>
      <c r="P313" s="640"/>
      <c r="Q313" s="640"/>
      <c r="R313" s="640"/>
      <c r="S313" s="640"/>
      <c r="T313" s="640"/>
      <c r="U313" s="640"/>
      <c r="V313" s="640"/>
      <c r="W313" s="640"/>
      <c r="X313" s="640"/>
      <c r="Y313" s="640"/>
      <c r="Z313" s="640"/>
    </row>
    <row r="314" spans="1:26" ht="33.6">
      <c r="A314" s="601"/>
      <c r="B314" s="608"/>
      <c r="C314" s="602"/>
      <c r="D314" s="620"/>
      <c r="E314" s="602" t="s">
        <v>1582</v>
      </c>
      <c r="F314" s="629"/>
      <c r="G314" s="630"/>
      <c r="H314" s="628"/>
      <c r="I314" s="640"/>
      <c r="J314" s="640"/>
      <c r="K314" s="640"/>
      <c r="L314" s="640"/>
      <c r="M314" s="640"/>
      <c r="N314" s="640"/>
      <c r="O314" s="640"/>
      <c r="P314" s="640"/>
      <c r="Q314" s="640"/>
      <c r="R314" s="640"/>
      <c r="S314" s="640"/>
      <c r="T314" s="640"/>
      <c r="U314" s="640"/>
      <c r="V314" s="640"/>
      <c r="W314" s="640"/>
      <c r="X314" s="640"/>
      <c r="Y314" s="640"/>
      <c r="Z314" s="640"/>
    </row>
    <row r="315" spans="1:26" ht="18">
      <c r="A315" s="601"/>
      <c r="B315" s="608"/>
      <c r="C315" s="602"/>
      <c r="D315" s="620"/>
      <c r="E315" s="602" t="s">
        <v>1545</v>
      </c>
      <c r="F315" s="629"/>
      <c r="G315" s="630"/>
      <c r="H315" s="628"/>
      <c r="I315" s="640"/>
      <c r="J315" s="640"/>
      <c r="K315" s="640"/>
      <c r="L315" s="640"/>
      <c r="M315" s="640"/>
      <c r="N315" s="640"/>
      <c r="O315" s="640"/>
      <c r="P315" s="640"/>
      <c r="Q315" s="640"/>
      <c r="R315" s="640"/>
      <c r="S315" s="640"/>
      <c r="T315" s="640"/>
      <c r="U315" s="640"/>
      <c r="V315" s="640"/>
      <c r="W315" s="640"/>
      <c r="X315" s="640"/>
      <c r="Y315" s="640"/>
      <c r="Z315" s="640"/>
    </row>
    <row r="316" spans="1:26" ht="18">
      <c r="A316" s="601">
        <f>MAX($A$1:A315)+1</f>
        <v>58</v>
      </c>
      <c r="B316" s="608" t="s">
        <v>508</v>
      </c>
      <c r="C316" s="602" t="s">
        <v>1346</v>
      </c>
      <c r="D316" s="619"/>
      <c r="E316" s="602"/>
      <c r="F316" s="629" t="s">
        <v>256</v>
      </c>
      <c r="G316" s="630">
        <v>4</v>
      </c>
      <c r="H316" s="628" t="str">
        <f>F316&amp;"-"&amp;G316</f>
        <v>B-4</v>
      </c>
      <c r="I316" s="640"/>
      <c r="J316" s="640"/>
      <c r="K316" s="640"/>
      <c r="L316" s="640"/>
      <c r="M316" s="640"/>
      <c r="N316" s="640"/>
      <c r="O316" s="640"/>
      <c r="P316" s="640"/>
      <c r="Q316" s="640"/>
      <c r="R316" s="640"/>
      <c r="S316" s="640"/>
      <c r="T316" s="640"/>
      <c r="U316" s="640"/>
      <c r="V316" s="640"/>
      <c r="W316" s="640"/>
      <c r="X316" s="640"/>
      <c r="Y316" s="640"/>
      <c r="Z316" s="640"/>
    </row>
    <row r="317" spans="1:26" ht="33.6">
      <c r="A317" s="601"/>
      <c r="B317" s="608"/>
      <c r="C317" s="602"/>
      <c r="D317" s="619"/>
      <c r="E317" s="602" t="s">
        <v>1583</v>
      </c>
      <c r="F317" s="629"/>
      <c r="G317" s="630"/>
      <c r="H317" s="628"/>
      <c r="I317" s="640"/>
      <c r="J317" s="640"/>
      <c r="K317" s="640"/>
      <c r="L317" s="640"/>
      <c r="M317" s="640"/>
      <c r="N317" s="640"/>
      <c r="O317" s="640"/>
      <c r="P317" s="640"/>
      <c r="Q317" s="640"/>
      <c r="R317" s="640"/>
      <c r="S317" s="640"/>
      <c r="T317" s="640"/>
      <c r="U317" s="640"/>
      <c r="V317" s="640"/>
      <c r="W317" s="640"/>
      <c r="X317" s="640"/>
      <c r="Y317" s="640"/>
      <c r="Z317" s="640"/>
    </row>
    <row r="318" spans="1:26" ht="33.6">
      <c r="A318" s="601"/>
      <c r="B318" s="608"/>
      <c r="C318" s="602"/>
      <c r="D318" s="619"/>
      <c r="E318" s="602" t="s">
        <v>1584</v>
      </c>
      <c r="F318" s="629"/>
      <c r="G318" s="630"/>
      <c r="H318" s="628"/>
      <c r="I318" s="640"/>
      <c r="J318" s="640"/>
      <c r="K318" s="640"/>
      <c r="L318" s="640"/>
      <c r="M318" s="640"/>
      <c r="N318" s="640"/>
      <c r="O318" s="640"/>
      <c r="P318" s="640"/>
      <c r="Q318" s="640"/>
      <c r="R318" s="640"/>
      <c r="S318" s="640"/>
      <c r="T318" s="640"/>
      <c r="U318" s="640"/>
      <c r="V318" s="640"/>
      <c r="W318" s="640"/>
      <c r="X318" s="640"/>
      <c r="Y318" s="640"/>
      <c r="Z318" s="640"/>
    </row>
    <row r="319" spans="1:26" ht="33.6">
      <c r="A319" s="601"/>
      <c r="B319" s="608"/>
      <c r="C319" s="602"/>
      <c r="D319" s="619"/>
      <c r="E319" s="602" t="s">
        <v>1585</v>
      </c>
      <c r="F319" s="629"/>
      <c r="G319" s="630"/>
      <c r="H319" s="628"/>
      <c r="I319" s="640"/>
      <c r="J319" s="640"/>
      <c r="K319" s="640"/>
      <c r="L319" s="640"/>
      <c r="M319" s="640"/>
      <c r="N319" s="640"/>
      <c r="O319" s="640"/>
      <c r="P319" s="640"/>
      <c r="Q319" s="640"/>
      <c r="R319" s="640"/>
      <c r="S319" s="640"/>
      <c r="T319" s="640"/>
      <c r="U319" s="640"/>
      <c r="V319" s="640"/>
      <c r="W319" s="640"/>
      <c r="X319" s="640"/>
      <c r="Y319" s="640"/>
      <c r="Z319" s="640"/>
    </row>
    <row r="320" spans="1:26" ht="33.6">
      <c r="A320" s="601"/>
      <c r="B320" s="608"/>
      <c r="C320" s="602"/>
      <c r="D320" s="619"/>
      <c r="E320" s="602" t="s">
        <v>1586</v>
      </c>
      <c r="F320" s="629"/>
      <c r="G320" s="630"/>
      <c r="H320" s="628"/>
      <c r="I320" s="640"/>
      <c r="J320" s="640"/>
      <c r="K320" s="640"/>
      <c r="L320" s="640"/>
      <c r="M320" s="640"/>
      <c r="N320" s="640"/>
      <c r="O320" s="640"/>
      <c r="P320" s="640"/>
      <c r="Q320" s="640"/>
      <c r="R320" s="640"/>
      <c r="S320" s="640"/>
      <c r="T320" s="640"/>
      <c r="U320" s="640"/>
      <c r="V320" s="640"/>
      <c r="W320" s="640"/>
      <c r="X320" s="640"/>
      <c r="Y320" s="640"/>
      <c r="Z320" s="640"/>
    </row>
    <row r="321" spans="1:26" ht="18">
      <c r="A321" s="601">
        <f>MAX($A$1:A320)+1</f>
        <v>59</v>
      </c>
      <c r="B321" s="608" t="s">
        <v>598</v>
      </c>
      <c r="C321" s="602" t="s">
        <v>1346</v>
      </c>
      <c r="D321" s="619"/>
      <c r="E321" s="602"/>
      <c r="F321" s="629" t="s">
        <v>256</v>
      </c>
      <c r="G321" s="630">
        <v>4</v>
      </c>
      <c r="H321" s="628" t="str">
        <f>F321&amp;"-"&amp;G321</f>
        <v>B-4</v>
      </c>
      <c r="I321" s="640"/>
      <c r="J321" s="640"/>
      <c r="K321" s="640"/>
      <c r="L321" s="640"/>
      <c r="M321" s="640"/>
      <c r="N321" s="640"/>
      <c r="O321" s="640"/>
      <c r="P321" s="640"/>
      <c r="Q321" s="640"/>
      <c r="R321" s="640"/>
      <c r="S321" s="640"/>
      <c r="T321" s="640"/>
      <c r="U321" s="640"/>
      <c r="V321" s="640"/>
      <c r="W321" s="640"/>
      <c r="X321" s="640"/>
      <c r="Y321" s="640"/>
      <c r="Z321" s="640"/>
    </row>
    <row r="322" spans="1:26" ht="33.6">
      <c r="A322" s="601"/>
      <c r="B322" s="608"/>
      <c r="C322" s="602"/>
      <c r="D322" s="619"/>
      <c r="E322" s="602" t="s">
        <v>1587</v>
      </c>
      <c r="F322" s="629"/>
      <c r="G322" s="630"/>
      <c r="H322" s="628"/>
      <c r="I322" s="640"/>
      <c r="J322" s="640"/>
      <c r="K322" s="640"/>
      <c r="L322" s="640"/>
      <c r="M322" s="640"/>
      <c r="N322" s="640"/>
      <c r="O322" s="640"/>
      <c r="P322" s="640"/>
      <c r="Q322" s="640"/>
      <c r="R322" s="640"/>
      <c r="S322" s="640"/>
      <c r="T322" s="640"/>
      <c r="U322" s="640"/>
      <c r="V322" s="640"/>
      <c r="W322" s="640"/>
      <c r="X322" s="640"/>
      <c r="Y322" s="640"/>
      <c r="Z322" s="640"/>
    </row>
    <row r="323" spans="1:26" ht="33.6">
      <c r="A323" s="601"/>
      <c r="B323" s="608"/>
      <c r="C323" s="602"/>
      <c r="D323" s="619"/>
      <c r="E323" s="602" t="s">
        <v>1588</v>
      </c>
      <c r="F323" s="629"/>
      <c r="G323" s="630"/>
      <c r="H323" s="628"/>
      <c r="I323" s="640"/>
      <c r="J323" s="640"/>
      <c r="K323" s="640"/>
      <c r="L323" s="640"/>
      <c r="M323" s="640"/>
      <c r="N323" s="640"/>
      <c r="O323" s="640"/>
      <c r="P323" s="640"/>
      <c r="Q323" s="640"/>
      <c r="R323" s="640"/>
      <c r="S323" s="640"/>
      <c r="T323" s="640"/>
      <c r="U323" s="640"/>
      <c r="V323" s="640"/>
      <c r="W323" s="640"/>
      <c r="X323" s="640"/>
      <c r="Y323" s="640"/>
      <c r="Z323" s="640"/>
    </row>
    <row r="324" spans="1:26" ht="33.6">
      <c r="A324" s="601"/>
      <c r="B324" s="608"/>
      <c r="C324" s="602"/>
      <c r="D324" s="619"/>
      <c r="E324" s="602" t="s">
        <v>1589</v>
      </c>
      <c r="F324" s="629"/>
      <c r="G324" s="630"/>
      <c r="H324" s="628"/>
      <c r="I324" s="640"/>
      <c r="J324" s="640"/>
      <c r="K324" s="640"/>
      <c r="L324" s="640"/>
      <c r="M324" s="640"/>
      <c r="N324" s="640"/>
      <c r="O324" s="640"/>
      <c r="P324" s="640"/>
      <c r="Q324" s="640"/>
      <c r="R324" s="640"/>
      <c r="S324" s="640"/>
      <c r="T324" s="640"/>
      <c r="U324" s="640"/>
      <c r="V324" s="640"/>
      <c r="W324" s="640"/>
      <c r="X324" s="640"/>
      <c r="Y324" s="640"/>
      <c r="Z324" s="640"/>
    </row>
    <row r="325" spans="1:26" ht="33.6">
      <c r="A325" s="601"/>
      <c r="B325" s="608"/>
      <c r="C325" s="602"/>
      <c r="D325" s="619"/>
      <c r="E325" s="602" t="s">
        <v>1590</v>
      </c>
      <c r="F325" s="629"/>
      <c r="G325" s="630"/>
      <c r="H325" s="628"/>
      <c r="I325" s="640"/>
      <c r="J325" s="640"/>
      <c r="K325" s="640"/>
      <c r="L325" s="640"/>
      <c r="M325" s="640"/>
      <c r="N325" s="640"/>
      <c r="O325" s="640"/>
      <c r="P325" s="640"/>
      <c r="Q325" s="640"/>
      <c r="R325" s="640"/>
      <c r="S325" s="640"/>
      <c r="T325" s="640"/>
      <c r="U325" s="640"/>
      <c r="V325" s="640"/>
      <c r="W325" s="640"/>
      <c r="X325" s="640"/>
      <c r="Y325" s="640"/>
      <c r="Z325" s="640"/>
    </row>
    <row r="326" spans="1:26" ht="18">
      <c r="A326" s="601">
        <f>MAX($A$1:A325)+1</f>
        <v>60</v>
      </c>
      <c r="B326" s="608" t="s">
        <v>509</v>
      </c>
      <c r="C326" s="602" t="s">
        <v>1346</v>
      </c>
      <c r="D326" s="620"/>
      <c r="E326" s="602"/>
      <c r="F326" s="629" t="s">
        <v>256</v>
      </c>
      <c r="G326" s="630">
        <v>4</v>
      </c>
      <c r="H326" s="628" t="str">
        <f>F326&amp;"-"&amp;G326</f>
        <v>B-4</v>
      </c>
      <c r="I326" s="640"/>
      <c r="J326" s="640"/>
      <c r="K326" s="640"/>
      <c r="L326" s="640"/>
      <c r="M326" s="640"/>
      <c r="N326" s="640"/>
      <c r="O326" s="640"/>
      <c r="P326" s="640"/>
      <c r="Q326" s="640"/>
      <c r="R326" s="640"/>
      <c r="S326" s="640"/>
      <c r="T326" s="640"/>
      <c r="U326" s="640"/>
      <c r="V326" s="640"/>
      <c r="W326" s="640"/>
      <c r="X326" s="640"/>
      <c r="Y326" s="640"/>
      <c r="Z326" s="640"/>
    </row>
    <row r="327" spans="1:26" ht="33.6">
      <c r="A327" s="601"/>
      <c r="B327" s="608"/>
      <c r="C327" s="602"/>
      <c r="D327" s="620"/>
      <c r="E327" s="602" t="s">
        <v>1591</v>
      </c>
      <c r="F327" s="629"/>
      <c r="G327" s="630"/>
      <c r="H327" s="628"/>
      <c r="I327" s="640"/>
      <c r="J327" s="640"/>
      <c r="K327" s="640"/>
      <c r="L327" s="640"/>
      <c r="M327" s="640"/>
      <c r="N327" s="640"/>
      <c r="O327" s="640"/>
      <c r="P327" s="640"/>
      <c r="Q327" s="640"/>
      <c r="R327" s="640"/>
      <c r="S327" s="640"/>
      <c r="T327" s="640"/>
      <c r="U327" s="640"/>
      <c r="V327" s="640"/>
      <c r="W327" s="640"/>
      <c r="X327" s="640"/>
      <c r="Y327" s="640"/>
      <c r="Z327" s="640"/>
    </row>
    <row r="328" spans="1:26" ht="33.6">
      <c r="A328" s="601"/>
      <c r="B328" s="608"/>
      <c r="C328" s="602"/>
      <c r="D328" s="620"/>
      <c r="E328" s="602" t="s">
        <v>1592</v>
      </c>
      <c r="F328" s="629"/>
      <c r="G328" s="630"/>
      <c r="H328" s="628"/>
      <c r="I328" s="640"/>
      <c r="J328" s="640"/>
      <c r="K328" s="640"/>
      <c r="L328" s="640"/>
      <c r="M328" s="640"/>
      <c r="N328" s="640"/>
      <c r="O328" s="640"/>
      <c r="P328" s="640"/>
      <c r="Q328" s="640"/>
      <c r="R328" s="640"/>
      <c r="S328" s="640"/>
      <c r="T328" s="640"/>
      <c r="U328" s="640"/>
      <c r="V328" s="640"/>
      <c r="W328" s="640"/>
      <c r="X328" s="640"/>
      <c r="Y328" s="640"/>
      <c r="Z328" s="640"/>
    </row>
    <row r="329" spans="1:26" ht="33.6">
      <c r="A329" s="601"/>
      <c r="B329" s="608"/>
      <c r="C329" s="602"/>
      <c r="D329" s="620"/>
      <c r="E329" s="602" t="s">
        <v>1593</v>
      </c>
      <c r="F329" s="629"/>
      <c r="G329" s="630"/>
      <c r="H329" s="628"/>
      <c r="I329" s="640"/>
      <c r="J329" s="640"/>
      <c r="K329" s="640"/>
      <c r="L329" s="640"/>
      <c r="M329" s="640"/>
      <c r="N329" s="640"/>
      <c r="O329" s="640"/>
      <c r="P329" s="640"/>
      <c r="Q329" s="640"/>
      <c r="R329" s="640"/>
      <c r="S329" s="640"/>
      <c r="T329" s="640"/>
      <c r="U329" s="640"/>
      <c r="V329" s="640"/>
      <c r="W329" s="640"/>
      <c r="X329" s="640"/>
      <c r="Y329" s="640"/>
      <c r="Z329" s="640"/>
    </row>
    <row r="330" spans="1:26" ht="33.6">
      <c r="A330" s="601"/>
      <c r="B330" s="608"/>
      <c r="C330" s="602"/>
      <c r="D330" s="620"/>
      <c r="E330" s="602" t="s">
        <v>1594</v>
      </c>
      <c r="F330" s="629"/>
      <c r="G330" s="630"/>
      <c r="H330" s="628"/>
      <c r="I330" s="640"/>
      <c r="J330" s="640"/>
      <c r="K330" s="640"/>
      <c r="L330" s="640"/>
      <c r="M330" s="640"/>
      <c r="N330" s="640"/>
      <c r="O330" s="640"/>
      <c r="P330" s="640"/>
      <c r="Q330" s="640"/>
      <c r="R330" s="640"/>
      <c r="S330" s="640"/>
      <c r="T330" s="640"/>
      <c r="U330" s="640"/>
      <c r="V330" s="640"/>
      <c r="W330" s="640"/>
      <c r="X330" s="640"/>
      <c r="Y330" s="640"/>
      <c r="Z330" s="640"/>
    </row>
    <row r="331" spans="1:26" ht="18">
      <c r="A331" s="601">
        <f>MAX($A$1:A330)+1</f>
        <v>61</v>
      </c>
      <c r="B331" s="608" t="s">
        <v>599</v>
      </c>
      <c r="C331" s="602" t="s">
        <v>1346</v>
      </c>
      <c r="D331" s="620"/>
      <c r="E331" s="602"/>
      <c r="F331" s="629" t="s">
        <v>256</v>
      </c>
      <c r="G331" s="630">
        <v>4</v>
      </c>
      <c r="H331" s="628" t="str">
        <f>F331&amp;"-"&amp;G331</f>
        <v>B-4</v>
      </c>
      <c r="I331" s="640"/>
      <c r="J331" s="640"/>
      <c r="K331" s="640"/>
      <c r="L331" s="640"/>
      <c r="M331" s="640"/>
      <c r="N331" s="640"/>
      <c r="O331" s="640"/>
      <c r="P331" s="640"/>
      <c r="Q331" s="640"/>
      <c r="R331" s="640"/>
      <c r="S331" s="640"/>
      <c r="T331" s="640"/>
      <c r="U331" s="640"/>
      <c r="V331" s="640"/>
      <c r="W331" s="640"/>
      <c r="X331" s="640"/>
      <c r="Y331" s="640"/>
      <c r="Z331" s="640"/>
    </row>
    <row r="332" spans="1:26" ht="33.6">
      <c r="A332" s="601"/>
      <c r="B332" s="608"/>
      <c r="C332" s="602"/>
      <c r="D332" s="620"/>
      <c r="E332" s="602" t="s">
        <v>1595</v>
      </c>
      <c r="F332" s="629"/>
      <c r="G332" s="630"/>
      <c r="H332" s="628"/>
      <c r="I332" s="640"/>
      <c r="J332" s="640"/>
      <c r="K332" s="640"/>
      <c r="L332" s="640"/>
      <c r="M332" s="640"/>
      <c r="N332" s="640"/>
      <c r="O332" s="640"/>
      <c r="P332" s="640"/>
      <c r="Q332" s="640"/>
      <c r="R332" s="640"/>
      <c r="S332" s="640"/>
      <c r="T332" s="640"/>
      <c r="U332" s="640"/>
      <c r="V332" s="640"/>
      <c r="W332" s="640"/>
      <c r="X332" s="640"/>
      <c r="Y332" s="640"/>
      <c r="Z332" s="640"/>
    </row>
    <row r="333" spans="1:26" ht="33.6">
      <c r="A333" s="601"/>
      <c r="B333" s="608"/>
      <c r="C333" s="602"/>
      <c r="D333" s="620"/>
      <c r="E333" s="602" t="s">
        <v>1596</v>
      </c>
      <c r="F333" s="629"/>
      <c r="G333" s="630"/>
      <c r="H333" s="628"/>
      <c r="I333" s="640"/>
      <c r="J333" s="640"/>
      <c r="K333" s="640"/>
      <c r="L333" s="640"/>
      <c r="M333" s="640"/>
      <c r="N333" s="640"/>
      <c r="O333" s="640"/>
      <c r="P333" s="640"/>
      <c r="Q333" s="640"/>
      <c r="R333" s="640"/>
      <c r="S333" s="640"/>
      <c r="T333" s="640"/>
      <c r="U333" s="640"/>
      <c r="V333" s="640"/>
      <c r="W333" s="640"/>
      <c r="X333" s="640"/>
      <c r="Y333" s="640"/>
      <c r="Z333" s="640"/>
    </row>
    <row r="334" spans="1:26" ht="33.6">
      <c r="A334" s="601"/>
      <c r="B334" s="608"/>
      <c r="C334" s="602"/>
      <c r="D334" s="620"/>
      <c r="E334" s="602" t="s">
        <v>1597</v>
      </c>
      <c r="F334" s="629"/>
      <c r="G334" s="630"/>
      <c r="H334" s="628"/>
      <c r="I334" s="640"/>
      <c r="J334" s="640"/>
      <c r="K334" s="640"/>
      <c r="L334" s="640"/>
      <c r="M334" s="640"/>
      <c r="N334" s="640"/>
      <c r="O334" s="640"/>
      <c r="P334" s="640"/>
      <c r="Q334" s="640"/>
      <c r="R334" s="640"/>
      <c r="S334" s="640"/>
      <c r="T334" s="640"/>
      <c r="U334" s="640"/>
      <c r="V334" s="640"/>
      <c r="W334" s="640"/>
      <c r="X334" s="640"/>
      <c r="Y334" s="640"/>
      <c r="Z334" s="640"/>
    </row>
    <row r="335" spans="1:26" ht="33.6">
      <c r="A335" s="601"/>
      <c r="B335" s="608"/>
      <c r="C335" s="602"/>
      <c r="D335" s="620"/>
      <c r="E335" s="602" t="s">
        <v>1598</v>
      </c>
      <c r="F335" s="629"/>
      <c r="G335" s="630"/>
      <c r="H335" s="628"/>
      <c r="I335" s="640"/>
      <c r="J335" s="640"/>
      <c r="K335" s="640"/>
      <c r="L335" s="640"/>
      <c r="M335" s="640"/>
      <c r="N335" s="640"/>
      <c r="O335" s="640"/>
      <c r="P335" s="640"/>
      <c r="Q335" s="640"/>
      <c r="R335" s="640"/>
      <c r="S335" s="640"/>
      <c r="T335" s="640"/>
      <c r="U335" s="640"/>
      <c r="V335" s="640"/>
      <c r="W335" s="640"/>
      <c r="X335" s="640"/>
      <c r="Y335" s="640"/>
      <c r="Z335" s="640"/>
    </row>
    <row r="336" spans="1:26" ht="18">
      <c r="A336" s="601">
        <f>MAX($A$1:A335)+1</f>
        <v>62</v>
      </c>
      <c r="B336" s="608" t="s">
        <v>510</v>
      </c>
      <c r="C336" s="602" t="s">
        <v>1346</v>
      </c>
      <c r="D336" s="620"/>
      <c r="E336" s="602"/>
      <c r="F336" s="634" t="s">
        <v>256</v>
      </c>
      <c r="G336" s="630">
        <v>4</v>
      </c>
      <c r="H336" s="628" t="str">
        <f>F336&amp;"-"&amp;G336</f>
        <v>B-4</v>
      </c>
      <c r="I336" s="640"/>
      <c r="J336" s="640"/>
      <c r="K336" s="640"/>
      <c r="L336" s="640"/>
      <c r="M336" s="640"/>
      <c r="N336" s="640"/>
      <c r="O336" s="640"/>
      <c r="P336" s="640"/>
      <c r="Q336" s="640"/>
      <c r="R336" s="640"/>
      <c r="S336" s="640"/>
      <c r="T336" s="640"/>
      <c r="U336" s="640"/>
      <c r="V336" s="640"/>
      <c r="W336" s="640"/>
      <c r="X336" s="640"/>
      <c r="Y336" s="640"/>
      <c r="Z336" s="640"/>
    </row>
    <row r="337" spans="1:26" ht="33.6">
      <c r="A337" s="601"/>
      <c r="B337" s="608"/>
      <c r="C337" s="602"/>
      <c r="D337" s="620"/>
      <c r="E337" s="602" t="s">
        <v>1599</v>
      </c>
      <c r="F337" s="634"/>
      <c r="G337" s="630"/>
      <c r="H337" s="628"/>
      <c r="I337" s="640"/>
      <c r="J337" s="640"/>
      <c r="K337" s="640"/>
      <c r="L337" s="640"/>
      <c r="M337" s="640"/>
      <c r="N337" s="640"/>
      <c r="O337" s="640"/>
      <c r="P337" s="640"/>
      <c r="Q337" s="640"/>
      <c r="R337" s="640"/>
      <c r="S337" s="640"/>
      <c r="T337" s="640"/>
      <c r="U337" s="640"/>
      <c r="V337" s="640"/>
      <c r="W337" s="640"/>
      <c r="X337" s="640"/>
      <c r="Y337" s="640"/>
      <c r="Z337" s="640"/>
    </row>
    <row r="338" spans="1:26" ht="33.6">
      <c r="A338" s="601"/>
      <c r="B338" s="608"/>
      <c r="C338" s="602"/>
      <c r="D338" s="620"/>
      <c r="E338" s="602" t="s">
        <v>1600</v>
      </c>
      <c r="F338" s="634"/>
      <c r="G338" s="630"/>
      <c r="H338" s="628"/>
      <c r="I338" s="640"/>
      <c r="J338" s="640"/>
      <c r="K338" s="640"/>
      <c r="L338" s="640"/>
      <c r="M338" s="640"/>
      <c r="N338" s="640"/>
      <c r="O338" s="640"/>
      <c r="P338" s="640"/>
      <c r="Q338" s="640"/>
      <c r="R338" s="640"/>
      <c r="S338" s="640"/>
      <c r="T338" s="640"/>
      <c r="U338" s="640"/>
      <c r="V338" s="640"/>
      <c r="W338" s="640"/>
      <c r="X338" s="640"/>
      <c r="Y338" s="640"/>
      <c r="Z338" s="640"/>
    </row>
    <row r="339" spans="1:26" ht="33.6">
      <c r="A339" s="601"/>
      <c r="B339" s="608"/>
      <c r="C339" s="602"/>
      <c r="D339" s="620"/>
      <c r="E339" s="602" t="s">
        <v>1601</v>
      </c>
      <c r="F339" s="634"/>
      <c r="G339" s="630"/>
      <c r="H339" s="628"/>
      <c r="I339" s="640"/>
      <c r="J339" s="640"/>
      <c r="K339" s="640"/>
      <c r="L339" s="640"/>
      <c r="M339" s="640"/>
      <c r="N339" s="640"/>
      <c r="O339" s="640"/>
      <c r="P339" s="640"/>
      <c r="Q339" s="640"/>
      <c r="R339" s="640"/>
      <c r="S339" s="640"/>
      <c r="T339" s="640"/>
      <c r="U339" s="640"/>
      <c r="V339" s="640"/>
      <c r="W339" s="640"/>
      <c r="X339" s="640"/>
      <c r="Y339" s="640"/>
      <c r="Z339" s="640"/>
    </row>
    <row r="340" spans="1:26" ht="33.6">
      <c r="A340" s="601"/>
      <c r="B340" s="608"/>
      <c r="C340" s="602"/>
      <c r="D340" s="620"/>
      <c r="E340" s="602" t="s">
        <v>1602</v>
      </c>
      <c r="F340" s="634"/>
      <c r="G340" s="630"/>
      <c r="H340" s="628"/>
      <c r="I340" s="640"/>
      <c r="J340" s="640"/>
      <c r="K340" s="640"/>
      <c r="L340" s="640"/>
      <c r="M340" s="640"/>
      <c r="N340" s="640"/>
      <c r="O340" s="640"/>
      <c r="P340" s="640"/>
      <c r="Q340" s="640"/>
      <c r="R340" s="640"/>
      <c r="S340" s="640"/>
      <c r="T340" s="640"/>
      <c r="U340" s="640"/>
      <c r="V340" s="640"/>
      <c r="W340" s="640"/>
      <c r="X340" s="640"/>
      <c r="Y340" s="640"/>
      <c r="Z340" s="640"/>
    </row>
    <row r="341" spans="1:26" ht="18">
      <c r="A341" s="601">
        <f>MAX($A$1:A340)+1</f>
        <v>63</v>
      </c>
      <c r="B341" s="608" t="s">
        <v>600</v>
      </c>
      <c r="C341" s="602" t="s">
        <v>1346</v>
      </c>
      <c r="D341" s="620"/>
      <c r="E341" s="602"/>
      <c r="F341" s="629" t="s">
        <v>256</v>
      </c>
      <c r="G341" s="630">
        <v>4</v>
      </c>
      <c r="H341" s="628" t="str">
        <f>F341&amp;"-"&amp;G341</f>
        <v>B-4</v>
      </c>
      <c r="I341" s="640"/>
      <c r="J341" s="640"/>
      <c r="K341" s="640"/>
      <c r="L341" s="640"/>
      <c r="M341" s="640"/>
      <c r="N341" s="640"/>
      <c r="O341" s="640"/>
      <c r="P341" s="640"/>
      <c r="Q341" s="640"/>
      <c r="R341" s="640"/>
      <c r="S341" s="640"/>
      <c r="T341" s="640"/>
      <c r="U341" s="640"/>
      <c r="V341" s="640"/>
      <c r="W341" s="640"/>
      <c r="X341" s="640"/>
      <c r="Y341" s="640"/>
      <c r="Z341" s="640"/>
    </row>
    <row r="342" spans="1:26" ht="33.6">
      <c r="A342" s="601"/>
      <c r="B342" s="608"/>
      <c r="C342" s="602"/>
      <c r="D342" s="620"/>
      <c r="E342" s="602" t="s">
        <v>1603</v>
      </c>
      <c r="F342" s="634"/>
      <c r="G342" s="630"/>
      <c r="H342" s="628"/>
      <c r="I342" s="640"/>
      <c r="J342" s="640"/>
      <c r="K342" s="640"/>
      <c r="L342" s="640"/>
      <c r="M342" s="640"/>
      <c r="N342" s="640"/>
      <c r="O342" s="640"/>
      <c r="P342" s="640"/>
      <c r="Q342" s="640"/>
      <c r="R342" s="640"/>
      <c r="S342" s="640"/>
      <c r="T342" s="640"/>
      <c r="U342" s="640"/>
      <c r="V342" s="640"/>
      <c r="W342" s="640"/>
      <c r="X342" s="640"/>
      <c r="Y342" s="640"/>
      <c r="Z342" s="640"/>
    </row>
    <row r="343" spans="1:26" ht="33.6">
      <c r="A343" s="601"/>
      <c r="B343" s="608"/>
      <c r="C343" s="602"/>
      <c r="D343" s="620"/>
      <c r="E343" s="602" t="s">
        <v>1604</v>
      </c>
      <c r="F343" s="634"/>
      <c r="G343" s="630"/>
      <c r="H343" s="628"/>
      <c r="I343" s="640"/>
      <c r="J343" s="640"/>
      <c r="K343" s="640"/>
      <c r="L343" s="640"/>
      <c r="M343" s="640"/>
      <c r="N343" s="640"/>
      <c r="O343" s="640"/>
      <c r="P343" s="640"/>
      <c r="Q343" s="640"/>
      <c r="R343" s="640"/>
      <c r="S343" s="640"/>
      <c r="T343" s="640"/>
      <c r="U343" s="640"/>
      <c r="V343" s="640"/>
      <c r="W343" s="640"/>
      <c r="X343" s="640"/>
      <c r="Y343" s="640"/>
      <c r="Z343" s="640"/>
    </row>
    <row r="344" spans="1:26" ht="33.6">
      <c r="A344" s="601"/>
      <c r="B344" s="608"/>
      <c r="C344" s="602"/>
      <c r="D344" s="620"/>
      <c r="E344" s="602" t="s">
        <v>1605</v>
      </c>
      <c r="F344" s="634"/>
      <c r="G344" s="630"/>
      <c r="H344" s="628"/>
      <c r="I344" s="640"/>
      <c r="J344" s="640"/>
      <c r="K344" s="640"/>
      <c r="L344" s="640"/>
      <c r="M344" s="640"/>
      <c r="N344" s="640"/>
      <c r="O344" s="640"/>
      <c r="P344" s="640"/>
      <c r="Q344" s="640"/>
      <c r="R344" s="640"/>
      <c r="S344" s="640"/>
      <c r="T344" s="640"/>
      <c r="U344" s="640"/>
      <c r="V344" s="640"/>
      <c r="W344" s="640"/>
      <c r="X344" s="640"/>
      <c r="Y344" s="640"/>
      <c r="Z344" s="640"/>
    </row>
    <row r="345" spans="1:26" ht="33.6">
      <c r="A345" s="601"/>
      <c r="B345" s="608"/>
      <c r="C345" s="602"/>
      <c r="D345" s="620"/>
      <c r="E345" s="602" t="s">
        <v>1606</v>
      </c>
      <c r="F345" s="634"/>
      <c r="G345" s="630"/>
      <c r="H345" s="628"/>
      <c r="I345" s="640"/>
      <c r="J345" s="640"/>
      <c r="K345" s="640"/>
      <c r="L345" s="640"/>
      <c r="M345" s="640"/>
      <c r="N345" s="640"/>
      <c r="O345" s="640"/>
      <c r="P345" s="640"/>
      <c r="Q345" s="640"/>
      <c r="R345" s="640"/>
      <c r="S345" s="640"/>
      <c r="T345" s="640"/>
      <c r="U345" s="640"/>
      <c r="V345" s="640"/>
      <c r="W345" s="640"/>
      <c r="X345" s="640"/>
      <c r="Y345" s="640"/>
      <c r="Z345" s="640"/>
    </row>
    <row r="346" spans="1:26" ht="18">
      <c r="A346" s="601">
        <f>MAX($A$1:A345)+1</f>
        <v>64</v>
      </c>
      <c r="B346" s="608" t="s">
        <v>601</v>
      </c>
      <c r="C346" s="602" t="s">
        <v>1346</v>
      </c>
      <c r="D346" s="620"/>
      <c r="E346" s="602"/>
      <c r="F346" s="634" t="s">
        <v>256</v>
      </c>
      <c r="G346" s="630">
        <v>2</v>
      </c>
      <c r="H346" s="628" t="str">
        <f>F346&amp;"-"&amp;G346</f>
        <v>B-2</v>
      </c>
      <c r="I346" s="640"/>
      <c r="J346" s="640"/>
      <c r="K346" s="640"/>
      <c r="L346" s="640"/>
      <c r="M346" s="640"/>
      <c r="N346" s="640"/>
      <c r="O346" s="640"/>
      <c r="P346" s="640"/>
      <c r="Q346" s="640"/>
      <c r="R346" s="640"/>
      <c r="S346" s="640"/>
      <c r="T346" s="640"/>
      <c r="U346" s="640"/>
      <c r="V346" s="640"/>
      <c r="W346" s="640"/>
      <c r="X346" s="640"/>
      <c r="Y346" s="640"/>
      <c r="Z346" s="640"/>
    </row>
    <row r="347" spans="1:26" ht="33.6">
      <c r="A347" s="601"/>
      <c r="B347" s="608"/>
      <c r="C347" s="602"/>
      <c r="D347" s="620"/>
      <c r="E347" s="602" t="s">
        <v>1607</v>
      </c>
      <c r="F347" s="634"/>
      <c r="G347" s="630"/>
      <c r="H347" s="628"/>
      <c r="I347" s="640"/>
      <c r="J347" s="640"/>
      <c r="K347" s="640"/>
      <c r="L347" s="640"/>
      <c r="M347" s="640"/>
      <c r="N347" s="640"/>
      <c r="O347" s="640"/>
      <c r="P347" s="640"/>
      <c r="Q347" s="640"/>
      <c r="R347" s="640"/>
      <c r="S347" s="640"/>
      <c r="T347" s="640"/>
      <c r="U347" s="640"/>
      <c r="V347" s="640"/>
      <c r="W347" s="640"/>
      <c r="X347" s="640"/>
      <c r="Y347" s="640"/>
      <c r="Z347" s="640"/>
    </row>
    <row r="348" spans="1:26" ht="33.6">
      <c r="A348" s="601"/>
      <c r="B348" s="608"/>
      <c r="C348" s="602"/>
      <c r="D348" s="620"/>
      <c r="E348" s="602" t="s">
        <v>1608</v>
      </c>
      <c r="F348" s="634"/>
      <c r="G348" s="630"/>
      <c r="H348" s="628"/>
      <c r="I348" s="640"/>
      <c r="J348" s="640"/>
      <c r="K348" s="640"/>
      <c r="L348" s="640"/>
      <c r="M348" s="640"/>
      <c r="N348" s="640"/>
      <c r="O348" s="640"/>
      <c r="P348" s="640"/>
      <c r="Q348" s="640"/>
      <c r="R348" s="640"/>
      <c r="S348" s="640"/>
      <c r="T348" s="640"/>
      <c r="U348" s="640"/>
      <c r="V348" s="640"/>
      <c r="W348" s="640"/>
      <c r="X348" s="640"/>
      <c r="Y348" s="640"/>
      <c r="Z348" s="640"/>
    </row>
    <row r="349" spans="1:26" ht="18">
      <c r="A349" s="601">
        <f>MAX($A$1:A348)+1</f>
        <v>65</v>
      </c>
      <c r="B349" s="608" t="s">
        <v>602</v>
      </c>
      <c r="C349" s="602" t="s">
        <v>1346</v>
      </c>
      <c r="D349" s="620"/>
      <c r="E349" s="602"/>
      <c r="F349" s="629" t="s">
        <v>256</v>
      </c>
      <c r="G349" s="630">
        <v>2</v>
      </c>
      <c r="H349" s="628" t="str">
        <f>F349&amp;"-"&amp;G349</f>
        <v>B-2</v>
      </c>
      <c r="I349" s="640"/>
      <c r="J349" s="640"/>
      <c r="K349" s="640"/>
      <c r="L349" s="640"/>
      <c r="M349" s="640"/>
      <c r="N349" s="640"/>
      <c r="O349" s="640"/>
      <c r="P349" s="640"/>
      <c r="Q349" s="640"/>
      <c r="R349" s="640"/>
      <c r="S349" s="640"/>
      <c r="T349" s="640"/>
      <c r="U349" s="640"/>
      <c r="V349" s="640"/>
      <c r="W349" s="640"/>
      <c r="X349" s="640"/>
      <c r="Y349" s="640"/>
      <c r="Z349" s="640"/>
    </row>
    <row r="350" spans="1:26" ht="33.6">
      <c r="A350" s="601"/>
      <c r="B350" s="608"/>
      <c r="C350" s="602"/>
      <c r="D350" s="620"/>
      <c r="E350" s="602" t="s">
        <v>1609</v>
      </c>
      <c r="F350" s="634"/>
      <c r="G350" s="630"/>
      <c r="H350" s="628"/>
      <c r="I350" s="640"/>
      <c r="J350" s="640"/>
      <c r="K350" s="640"/>
      <c r="L350" s="640"/>
      <c r="M350" s="640"/>
      <c r="N350" s="640"/>
      <c r="O350" s="640"/>
      <c r="P350" s="640"/>
      <c r="Q350" s="640"/>
      <c r="R350" s="640"/>
      <c r="S350" s="640"/>
      <c r="T350" s="640"/>
      <c r="U350" s="640"/>
      <c r="V350" s="640"/>
      <c r="W350" s="640"/>
      <c r="X350" s="640"/>
      <c r="Y350" s="640"/>
      <c r="Z350" s="640"/>
    </row>
    <row r="351" spans="1:26" ht="33.6">
      <c r="A351" s="601"/>
      <c r="B351" s="608"/>
      <c r="C351" s="602"/>
      <c r="D351" s="620"/>
      <c r="E351" s="602" t="s">
        <v>1610</v>
      </c>
      <c r="F351" s="634"/>
      <c r="G351" s="630"/>
      <c r="H351" s="628"/>
      <c r="I351" s="640"/>
      <c r="J351" s="640"/>
      <c r="K351" s="640"/>
      <c r="L351" s="640"/>
      <c r="M351" s="640"/>
      <c r="N351" s="640"/>
      <c r="O351" s="640"/>
      <c r="P351" s="640"/>
      <c r="Q351" s="640"/>
      <c r="R351" s="640"/>
      <c r="S351" s="640"/>
      <c r="T351" s="640"/>
      <c r="U351" s="640"/>
      <c r="V351" s="640"/>
      <c r="W351" s="640"/>
      <c r="X351" s="640"/>
      <c r="Y351" s="640"/>
      <c r="Z351" s="640"/>
    </row>
    <row r="352" spans="1:26" ht="18">
      <c r="A352" s="601">
        <f>MAX($A$1:A351)+1</f>
        <v>66</v>
      </c>
      <c r="B352" s="608" t="s">
        <v>511</v>
      </c>
      <c r="C352" s="602" t="s">
        <v>1346</v>
      </c>
      <c r="D352" s="620"/>
      <c r="E352" s="602"/>
      <c r="F352" s="629" t="s">
        <v>256</v>
      </c>
      <c r="G352" s="630">
        <v>2</v>
      </c>
      <c r="H352" s="628" t="str">
        <f>F352&amp;"-"&amp;G352</f>
        <v>B-2</v>
      </c>
      <c r="I352" s="640"/>
      <c r="J352" s="640"/>
      <c r="K352" s="640"/>
      <c r="L352" s="640"/>
      <c r="M352" s="640"/>
      <c r="N352" s="640"/>
      <c r="O352" s="640"/>
      <c r="P352" s="640"/>
      <c r="Q352" s="640"/>
      <c r="R352" s="640"/>
      <c r="S352" s="640"/>
      <c r="T352" s="640"/>
      <c r="U352" s="640"/>
      <c r="V352" s="640"/>
      <c r="W352" s="640"/>
      <c r="X352" s="640"/>
      <c r="Y352" s="640"/>
      <c r="Z352" s="640"/>
    </row>
    <row r="353" spans="1:26" ht="33.6">
      <c r="A353" s="601"/>
      <c r="B353" s="608"/>
      <c r="C353" s="602"/>
      <c r="D353" s="620"/>
      <c r="E353" s="602" t="s">
        <v>1611</v>
      </c>
      <c r="F353" s="629"/>
      <c r="G353" s="630"/>
      <c r="H353" s="628"/>
      <c r="I353" s="640"/>
      <c r="J353" s="640"/>
      <c r="K353" s="640"/>
      <c r="L353" s="640"/>
      <c r="M353" s="640"/>
      <c r="N353" s="640"/>
      <c r="O353" s="640"/>
      <c r="P353" s="640"/>
      <c r="Q353" s="640"/>
      <c r="R353" s="640"/>
      <c r="S353" s="640"/>
      <c r="T353" s="640"/>
      <c r="U353" s="640"/>
      <c r="V353" s="640"/>
      <c r="W353" s="640"/>
      <c r="X353" s="640"/>
      <c r="Y353" s="640"/>
      <c r="Z353" s="640"/>
    </row>
    <row r="354" spans="1:26" ht="33.6">
      <c r="A354" s="601"/>
      <c r="B354" s="608"/>
      <c r="C354" s="602"/>
      <c r="D354" s="620"/>
      <c r="E354" s="602" t="s">
        <v>1579</v>
      </c>
      <c r="F354" s="629"/>
      <c r="G354" s="630"/>
      <c r="H354" s="628"/>
      <c r="I354" s="640"/>
      <c r="J354" s="640"/>
      <c r="K354" s="640"/>
      <c r="L354" s="640"/>
      <c r="M354" s="640"/>
      <c r="N354" s="640"/>
      <c r="O354" s="640"/>
      <c r="P354" s="640"/>
      <c r="Q354" s="640"/>
      <c r="R354" s="640"/>
      <c r="S354" s="640"/>
      <c r="T354" s="640"/>
      <c r="U354" s="640"/>
      <c r="V354" s="640"/>
      <c r="W354" s="640"/>
      <c r="X354" s="640"/>
      <c r="Y354" s="640"/>
      <c r="Z354" s="640"/>
    </row>
    <row r="355" spans="1:26" ht="18">
      <c r="A355" s="601">
        <f>MAX($A$1:A352)+1</f>
        <v>67</v>
      </c>
      <c r="B355" s="608" t="s">
        <v>512</v>
      </c>
      <c r="C355" s="602" t="s">
        <v>1346</v>
      </c>
      <c r="D355" s="619"/>
      <c r="E355" s="602"/>
      <c r="F355" s="629" t="s">
        <v>256</v>
      </c>
      <c r="G355" s="630">
        <v>4</v>
      </c>
      <c r="H355" s="628" t="str">
        <f>F355&amp;"-"&amp;G355</f>
        <v>B-4</v>
      </c>
      <c r="I355" s="640"/>
      <c r="J355" s="640"/>
      <c r="K355" s="640"/>
      <c r="L355" s="640"/>
      <c r="M355" s="640"/>
      <c r="N355" s="640"/>
      <c r="O355" s="640"/>
      <c r="P355" s="640"/>
      <c r="Q355" s="640"/>
      <c r="R355" s="640"/>
      <c r="S355" s="640"/>
      <c r="T355" s="640"/>
      <c r="U355" s="640"/>
      <c r="V355" s="640"/>
      <c r="W355" s="640"/>
      <c r="X355" s="640"/>
      <c r="Y355" s="640"/>
      <c r="Z355" s="640"/>
    </row>
    <row r="356" spans="1:26" ht="33.6">
      <c r="A356" s="601"/>
      <c r="B356" s="608"/>
      <c r="C356" s="602"/>
      <c r="D356" s="619"/>
      <c r="E356" s="602" t="s">
        <v>1612</v>
      </c>
      <c r="F356" s="629"/>
      <c r="G356" s="630"/>
      <c r="H356" s="628"/>
      <c r="I356" s="640"/>
      <c r="J356" s="640"/>
      <c r="K356" s="640"/>
      <c r="L356" s="640"/>
      <c r="M356" s="640"/>
      <c r="N356" s="640"/>
      <c r="O356" s="640"/>
      <c r="P356" s="640"/>
      <c r="Q356" s="640"/>
      <c r="R356" s="640"/>
      <c r="S356" s="640"/>
      <c r="T356" s="640"/>
      <c r="U356" s="640"/>
      <c r="V356" s="640"/>
      <c r="W356" s="640"/>
      <c r="X356" s="640"/>
      <c r="Y356" s="640"/>
      <c r="Z356" s="640"/>
    </row>
    <row r="357" spans="1:26" ht="33.6">
      <c r="A357" s="601"/>
      <c r="B357" s="608"/>
      <c r="C357" s="602"/>
      <c r="D357" s="619"/>
      <c r="E357" s="602" t="s">
        <v>1613</v>
      </c>
      <c r="F357" s="629"/>
      <c r="G357" s="630"/>
      <c r="H357" s="628"/>
      <c r="I357" s="640"/>
      <c r="J357" s="640"/>
      <c r="K357" s="640"/>
      <c r="L357" s="640"/>
      <c r="M357" s="640"/>
      <c r="N357" s="640"/>
      <c r="O357" s="640"/>
      <c r="P357" s="640"/>
      <c r="Q357" s="640"/>
      <c r="R357" s="640"/>
      <c r="S357" s="640"/>
      <c r="T357" s="640"/>
      <c r="U357" s="640"/>
      <c r="V357" s="640"/>
      <c r="W357" s="640"/>
      <c r="X357" s="640"/>
      <c r="Y357" s="640"/>
      <c r="Z357" s="640"/>
    </row>
    <row r="358" spans="1:26" ht="33.6">
      <c r="A358" s="601"/>
      <c r="B358" s="608"/>
      <c r="C358" s="602"/>
      <c r="D358" s="619"/>
      <c r="E358" s="602" t="s">
        <v>1614</v>
      </c>
      <c r="F358" s="629"/>
      <c r="G358" s="630"/>
      <c r="H358" s="628"/>
      <c r="I358" s="640"/>
      <c r="J358" s="640"/>
      <c r="K358" s="640"/>
      <c r="L358" s="640"/>
      <c r="M358" s="640"/>
      <c r="N358" s="640"/>
      <c r="O358" s="640"/>
      <c r="P358" s="640"/>
      <c r="Q358" s="640"/>
      <c r="R358" s="640"/>
      <c r="S358" s="640"/>
      <c r="T358" s="640"/>
      <c r="U358" s="640"/>
      <c r="V358" s="640"/>
      <c r="W358" s="640"/>
      <c r="X358" s="640"/>
      <c r="Y358" s="640"/>
      <c r="Z358" s="640"/>
    </row>
    <row r="359" spans="1:26" ht="36.9" customHeight="1">
      <c r="A359" s="601"/>
      <c r="B359" s="608"/>
      <c r="C359" s="602"/>
      <c r="D359" s="619"/>
      <c r="E359" s="602" t="s">
        <v>1615</v>
      </c>
      <c r="F359" s="629"/>
      <c r="G359" s="630"/>
      <c r="H359" s="628"/>
      <c r="I359" s="640"/>
      <c r="J359" s="640"/>
      <c r="K359" s="640"/>
      <c r="L359" s="640"/>
      <c r="M359" s="640"/>
      <c r="N359" s="640"/>
      <c r="O359" s="640"/>
      <c r="P359" s="640"/>
      <c r="Q359" s="640"/>
      <c r="R359" s="640"/>
      <c r="S359" s="640"/>
      <c r="T359" s="640"/>
      <c r="U359" s="640"/>
      <c r="V359" s="640"/>
      <c r="W359" s="640"/>
      <c r="X359" s="640"/>
      <c r="Y359" s="640"/>
      <c r="Z359" s="640"/>
    </row>
    <row r="360" spans="1:26" ht="33.6">
      <c r="A360" s="601">
        <f>MAX($A$1:A359)+1</f>
        <v>68</v>
      </c>
      <c r="B360" s="608" t="s">
        <v>603</v>
      </c>
      <c r="C360" s="602" t="s">
        <v>1346</v>
      </c>
      <c r="D360" s="619"/>
      <c r="E360" s="602"/>
      <c r="F360" s="629" t="s">
        <v>256</v>
      </c>
      <c r="G360" s="630">
        <v>2</v>
      </c>
      <c r="H360" s="628" t="str">
        <f>F360&amp;"-"&amp;G360</f>
        <v>B-2</v>
      </c>
      <c r="I360" s="640"/>
      <c r="J360" s="640"/>
      <c r="K360" s="640"/>
      <c r="L360" s="640"/>
      <c r="M360" s="640"/>
      <c r="N360" s="640"/>
      <c r="O360" s="640"/>
      <c r="P360" s="640"/>
      <c r="Q360" s="640"/>
      <c r="R360" s="640"/>
      <c r="S360" s="640"/>
      <c r="T360" s="640"/>
      <c r="U360" s="640"/>
      <c r="V360" s="640"/>
      <c r="W360" s="640"/>
      <c r="X360" s="640"/>
      <c r="Y360" s="640"/>
      <c r="Z360" s="640"/>
    </row>
    <row r="361" spans="1:26" ht="36.9" customHeight="1">
      <c r="A361" s="601"/>
      <c r="B361" s="608"/>
      <c r="C361" s="602"/>
      <c r="D361" s="619"/>
      <c r="E361" s="602" t="s">
        <v>1616</v>
      </c>
      <c r="F361" s="629"/>
      <c r="G361" s="630"/>
      <c r="H361" s="628"/>
      <c r="I361" s="640"/>
      <c r="J361" s="640"/>
      <c r="K361" s="640"/>
      <c r="L361" s="640"/>
      <c r="M361" s="640"/>
      <c r="N361" s="640"/>
      <c r="O361" s="640"/>
      <c r="P361" s="640"/>
      <c r="Q361" s="640"/>
      <c r="R361" s="640"/>
      <c r="S361" s="640"/>
      <c r="T361" s="640"/>
      <c r="U361" s="640"/>
      <c r="V361" s="640"/>
      <c r="W361" s="640"/>
      <c r="X361" s="640"/>
      <c r="Y361" s="640"/>
      <c r="Z361" s="640"/>
    </row>
    <row r="362" spans="1:26" ht="36.9" customHeight="1">
      <c r="A362" s="601"/>
      <c r="B362" s="608"/>
      <c r="C362" s="602"/>
      <c r="D362" s="619"/>
      <c r="E362" s="602" t="s">
        <v>1617</v>
      </c>
      <c r="F362" s="629"/>
      <c r="G362" s="630"/>
      <c r="H362" s="628"/>
      <c r="I362" s="640"/>
      <c r="J362" s="640"/>
      <c r="K362" s="640"/>
      <c r="L362" s="640"/>
      <c r="M362" s="640"/>
      <c r="N362" s="640"/>
      <c r="O362" s="640"/>
      <c r="P362" s="640"/>
      <c r="Q362" s="640"/>
      <c r="R362" s="640"/>
      <c r="S362" s="640"/>
      <c r="T362" s="640"/>
      <c r="U362" s="640"/>
      <c r="V362" s="640"/>
      <c r="W362" s="640"/>
      <c r="X362" s="640"/>
      <c r="Y362" s="640"/>
      <c r="Z362" s="640"/>
    </row>
    <row r="363" spans="1:26" ht="36.9" customHeight="1">
      <c r="A363" s="601">
        <f>MAX($A$1:A362)+1</f>
        <v>69</v>
      </c>
      <c r="B363" s="608" t="s">
        <v>604</v>
      </c>
      <c r="C363" s="602" t="s">
        <v>1346</v>
      </c>
      <c r="D363" s="619"/>
      <c r="E363" s="602"/>
      <c r="F363" s="629" t="s">
        <v>256</v>
      </c>
      <c r="G363" s="630">
        <v>2</v>
      </c>
      <c r="H363" s="628" t="str">
        <f>F363&amp;"-"&amp;G363</f>
        <v>B-2</v>
      </c>
      <c r="I363" s="640"/>
      <c r="J363" s="640"/>
      <c r="K363" s="640"/>
      <c r="L363" s="640"/>
      <c r="M363" s="640"/>
      <c r="N363" s="640"/>
      <c r="O363" s="640"/>
      <c r="P363" s="640"/>
      <c r="Q363" s="640"/>
      <c r="R363" s="640"/>
      <c r="S363" s="640"/>
      <c r="T363" s="640"/>
      <c r="U363" s="640"/>
      <c r="V363" s="640"/>
      <c r="W363" s="640"/>
      <c r="X363" s="640"/>
      <c r="Y363" s="640"/>
      <c r="Z363" s="640"/>
    </row>
    <row r="364" spans="1:26" ht="36.9" customHeight="1">
      <c r="A364" s="601"/>
      <c r="B364" s="608"/>
      <c r="C364" s="602"/>
      <c r="D364" s="619"/>
      <c r="E364" s="602" t="s">
        <v>1618</v>
      </c>
      <c r="F364" s="629"/>
      <c r="G364" s="630"/>
      <c r="H364" s="628"/>
      <c r="I364" s="640"/>
      <c r="J364" s="640"/>
      <c r="K364" s="640"/>
      <c r="L364" s="640"/>
      <c r="M364" s="640"/>
      <c r="N364" s="640"/>
      <c r="O364" s="640"/>
      <c r="P364" s="640"/>
      <c r="Q364" s="640"/>
      <c r="R364" s="640"/>
      <c r="S364" s="640"/>
      <c r="T364" s="640"/>
      <c r="U364" s="640"/>
      <c r="V364" s="640"/>
      <c r="W364" s="640"/>
      <c r="X364" s="640"/>
      <c r="Y364" s="640"/>
      <c r="Z364" s="640"/>
    </row>
    <row r="365" spans="1:26" ht="36.9" customHeight="1">
      <c r="A365" s="601"/>
      <c r="B365" s="608"/>
      <c r="C365" s="602"/>
      <c r="D365" s="619"/>
      <c r="E365" s="602" t="s">
        <v>1619</v>
      </c>
      <c r="F365" s="629"/>
      <c r="G365" s="630"/>
      <c r="H365" s="628"/>
      <c r="I365" s="640"/>
      <c r="J365" s="640"/>
      <c r="K365" s="640"/>
      <c r="L365" s="640"/>
      <c r="M365" s="640"/>
      <c r="N365" s="640"/>
      <c r="O365" s="640"/>
      <c r="P365" s="640"/>
      <c r="Q365" s="640"/>
      <c r="R365" s="640"/>
      <c r="S365" s="640"/>
      <c r="T365" s="640"/>
      <c r="U365" s="640"/>
      <c r="V365" s="640"/>
      <c r="W365" s="640"/>
      <c r="X365" s="640"/>
      <c r="Y365" s="640"/>
      <c r="Z365" s="640"/>
    </row>
    <row r="366" spans="1:26" s="615" customFormat="1" ht="36.9" customHeight="1">
      <c r="A366" s="604" t="s">
        <v>18</v>
      </c>
      <c r="B366" s="600" t="s">
        <v>513</v>
      </c>
      <c r="C366" s="605"/>
      <c r="D366" s="621"/>
      <c r="E366" s="605"/>
      <c r="F366" s="646"/>
      <c r="G366" s="637"/>
      <c r="H366" s="638" t="str">
        <f t="shared" ref="H366:H374" si="7">F366&amp;"-"&amp;G366</f>
        <v>-</v>
      </c>
      <c r="I366" s="642"/>
      <c r="J366" s="642"/>
      <c r="K366" s="642"/>
      <c r="L366" s="642"/>
      <c r="M366" s="642"/>
      <c r="N366" s="642"/>
      <c r="O366" s="642"/>
      <c r="P366" s="642"/>
      <c r="Q366" s="642"/>
      <c r="R366" s="642"/>
      <c r="S366" s="642"/>
      <c r="T366" s="642"/>
      <c r="U366" s="642"/>
      <c r="V366" s="642"/>
      <c r="W366" s="642"/>
      <c r="X366" s="642"/>
      <c r="Y366" s="642"/>
      <c r="Z366" s="642"/>
    </row>
    <row r="367" spans="1:26" ht="18">
      <c r="A367" s="604" t="s">
        <v>514</v>
      </c>
      <c r="B367" s="609" t="s">
        <v>515</v>
      </c>
      <c r="C367" s="602"/>
      <c r="D367" s="619"/>
      <c r="E367" s="602"/>
      <c r="F367" s="629"/>
      <c r="G367" s="630"/>
      <c r="H367" s="628" t="str">
        <f t="shared" si="7"/>
        <v>-</v>
      </c>
      <c r="I367" s="640"/>
      <c r="J367" s="640"/>
      <c r="K367" s="640"/>
      <c r="L367" s="640"/>
      <c r="M367" s="640"/>
      <c r="N367" s="640"/>
      <c r="O367" s="640"/>
      <c r="P367" s="640"/>
      <c r="Q367" s="640"/>
      <c r="R367" s="640"/>
      <c r="S367" s="640"/>
      <c r="T367" s="640"/>
      <c r="U367" s="640"/>
      <c r="V367" s="640"/>
      <c r="W367" s="640"/>
      <c r="X367" s="640"/>
      <c r="Y367" s="640"/>
    </row>
    <row r="368" spans="1:26" ht="33.6">
      <c r="A368" s="601">
        <f>MAX($A$1:A367)+1</f>
        <v>70</v>
      </c>
      <c r="B368" s="610" t="s">
        <v>516</v>
      </c>
      <c r="C368" s="602" t="s">
        <v>1346</v>
      </c>
      <c r="D368" s="619"/>
      <c r="E368" s="602"/>
      <c r="F368" s="629" t="s">
        <v>256</v>
      </c>
      <c r="G368" s="630">
        <v>5</v>
      </c>
      <c r="H368" s="628" t="str">
        <f t="shared" si="7"/>
        <v>B-5</v>
      </c>
      <c r="I368" s="640"/>
      <c r="J368" s="640"/>
      <c r="K368" s="640"/>
      <c r="L368" s="640"/>
      <c r="M368" s="640"/>
      <c r="N368" s="640"/>
      <c r="O368" s="640"/>
      <c r="P368" s="640"/>
      <c r="Q368" s="640"/>
      <c r="R368" s="640"/>
      <c r="S368" s="640"/>
      <c r="T368" s="640"/>
      <c r="U368" s="640"/>
      <c r="V368" s="640"/>
      <c r="W368" s="640"/>
      <c r="X368" s="640"/>
      <c r="Y368" s="640"/>
    </row>
    <row r="369" spans="1:25" ht="33.6">
      <c r="A369" s="601"/>
      <c r="B369" s="610"/>
      <c r="C369" s="602"/>
      <c r="D369" s="619"/>
      <c r="E369" s="610" t="s">
        <v>1620</v>
      </c>
      <c r="F369" s="629"/>
      <c r="G369" s="630"/>
      <c r="H369" s="628"/>
      <c r="I369" s="640"/>
      <c r="J369" s="640"/>
      <c r="K369" s="640"/>
      <c r="L369" s="640"/>
      <c r="M369" s="640"/>
      <c r="N369" s="640"/>
      <c r="O369" s="640"/>
      <c r="P369" s="640"/>
      <c r="Q369" s="640"/>
      <c r="R369" s="640"/>
      <c r="S369" s="640"/>
      <c r="T369" s="640"/>
      <c r="U369" s="640"/>
      <c r="V369" s="640"/>
      <c r="W369" s="640"/>
      <c r="X369" s="640"/>
      <c r="Y369" s="640"/>
    </row>
    <row r="370" spans="1:25" ht="50.4">
      <c r="A370" s="601"/>
      <c r="B370" s="610"/>
      <c r="C370" s="602"/>
      <c r="D370" s="619"/>
      <c r="E370" s="610" t="s">
        <v>1621</v>
      </c>
      <c r="F370" s="629"/>
      <c r="G370" s="630"/>
      <c r="H370" s="628"/>
      <c r="I370" s="640"/>
      <c r="J370" s="640"/>
      <c r="K370" s="640"/>
      <c r="L370" s="640"/>
      <c r="M370" s="640"/>
      <c r="N370" s="640"/>
      <c r="O370" s="640"/>
      <c r="P370" s="640"/>
      <c r="Q370" s="640"/>
      <c r="R370" s="640"/>
      <c r="S370" s="640"/>
      <c r="T370" s="640"/>
      <c r="U370" s="640"/>
      <c r="V370" s="640"/>
      <c r="W370" s="640"/>
      <c r="X370" s="640"/>
      <c r="Y370" s="640"/>
    </row>
    <row r="371" spans="1:25" ht="33.6">
      <c r="A371" s="601"/>
      <c r="B371" s="610"/>
      <c r="C371" s="602"/>
      <c r="D371" s="619"/>
      <c r="E371" s="610" t="s">
        <v>1622</v>
      </c>
      <c r="F371" s="629"/>
      <c r="G371" s="630"/>
      <c r="H371" s="628"/>
      <c r="I371" s="640"/>
      <c r="J371" s="640"/>
      <c r="K371" s="640"/>
      <c r="L371" s="640"/>
      <c r="M371" s="640"/>
      <c r="N371" s="640"/>
      <c r="O371" s="640"/>
      <c r="P371" s="640"/>
      <c r="Q371" s="640"/>
      <c r="R371" s="640"/>
      <c r="S371" s="640"/>
      <c r="T371" s="640"/>
      <c r="U371" s="640"/>
      <c r="V371" s="640"/>
      <c r="W371" s="640"/>
      <c r="X371" s="640"/>
      <c r="Y371" s="640"/>
    </row>
    <row r="372" spans="1:25" ht="33.6">
      <c r="A372" s="601"/>
      <c r="B372" s="610"/>
      <c r="C372" s="602"/>
      <c r="D372" s="619"/>
      <c r="E372" s="610" t="s">
        <v>1623</v>
      </c>
      <c r="F372" s="629"/>
      <c r="G372" s="630"/>
      <c r="H372" s="628"/>
      <c r="I372" s="640"/>
      <c r="J372" s="640"/>
      <c r="K372" s="640"/>
      <c r="L372" s="640"/>
      <c r="M372" s="640"/>
      <c r="N372" s="640"/>
      <c r="O372" s="640"/>
      <c r="P372" s="640"/>
      <c r="Q372" s="640"/>
      <c r="R372" s="640"/>
      <c r="S372" s="640"/>
      <c r="T372" s="640"/>
      <c r="U372" s="640"/>
      <c r="V372" s="640"/>
      <c r="W372" s="640"/>
      <c r="X372" s="640"/>
      <c r="Y372" s="640"/>
    </row>
    <row r="373" spans="1:25" ht="33.6">
      <c r="A373" s="601"/>
      <c r="B373" s="610"/>
      <c r="C373" s="602"/>
      <c r="D373" s="619"/>
      <c r="E373" s="610" t="s">
        <v>1624</v>
      </c>
      <c r="F373" s="629"/>
      <c r="G373" s="630"/>
      <c r="H373" s="628"/>
      <c r="I373" s="640"/>
      <c r="J373" s="640"/>
      <c r="K373" s="640"/>
      <c r="L373" s="640"/>
      <c r="M373" s="640"/>
      <c r="N373" s="640"/>
      <c r="O373" s="640"/>
      <c r="P373" s="640"/>
      <c r="Q373" s="640"/>
      <c r="R373" s="640"/>
      <c r="S373" s="640"/>
      <c r="T373" s="640"/>
      <c r="U373" s="640"/>
      <c r="V373" s="640"/>
      <c r="W373" s="640"/>
      <c r="X373" s="640"/>
      <c r="Y373" s="640"/>
    </row>
    <row r="374" spans="1:25" ht="18">
      <c r="A374" s="601">
        <f>MAX($A$1:A368)+1</f>
        <v>71</v>
      </c>
      <c r="B374" s="610" t="s">
        <v>517</v>
      </c>
      <c r="C374" s="602" t="s">
        <v>1346</v>
      </c>
      <c r="D374" s="619"/>
      <c r="E374" s="602"/>
      <c r="F374" s="629" t="s">
        <v>256</v>
      </c>
      <c r="G374" s="630">
        <v>5</v>
      </c>
      <c r="H374" s="628" t="str">
        <f t="shared" si="7"/>
        <v>B-5</v>
      </c>
      <c r="I374" s="640"/>
      <c r="J374" s="640"/>
      <c r="K374" s="640"/>
      <c r="L374" s="640"/>
      <c r="M374" s="640"/>
      <c r="N374" s="640"/>
      <c r="O374" s="640"/>
      <c r="P374" s="640"/>
      <c r="Q374" s="640"/>
      <c r="R374" s="640"/>
      <c r="S374" s="640"/>
      <c r="T374" s="640"/>
      <c r="U374" s="640"/>
      <c r="V374" s="640"/>
      <c r="W374" s="640"/>
      <c r="X374" s="640"/>
      <c r="Y374" s="640"/>
    </row>
    <row r="375" spans="1:25" ht="33.6">
      <c r="A375" s="601"/>
      <c r="B375" s="610"/>
      <c r="C375" s="602"/>
      <c r="D375" s="619"/>
      <c r="E375" s="610" t="s">
        <v>1625</v>
      </c>
      <c r="F375" s="629"/>
      <c r="G375" s="630"/>
      <c r="H375" s="628"/>
      <c r="I375" s="640"/>
      <c r="J375" s="640"/>
      <c r="K375" s="640"/>
      <c r="L375" s="640"/>
      <c r="M375" s="640"/>
      <c r="N375" s="640"/>
      <c r="O375" s="640"/>
      <c r="P375" s="640"/>
      <c r="Q375" s="640"/>
      <c r="R375" s="640"/>
      <c r="S375" s="640"/>
      <c r="T375" s="640"/>
      <c r="U375" s="640"/>
      <c r="V375" s="640"/>
      <c r="W375" s="640"/>
      <c r="X375" s="640"/>
      <c r="Y375" s="640"/>
    </row>
    <row r="376" spans="1:25" ht="33.6">
      <c r="A376" s="601"/>
      <c r="B376" s="610"/>
      <c r="C376" s="602"/>
      <c r="D376" s="619"/>
      <c r="E376" s="610" t="s">
        <v>1626</v>
      </c>
      <c r="F376" s="629"/>
      <c r="G376" s="630"/>
      <c r="H376" s="628"/>
      <c r="I376" s="640"/>
      <c r="J376" s="640"/>
      <c r="K376" s="640"/>
      <c r="L376" s="640"/>
      <c r="M376" s="640"/>
      <c r="N376" s="640"/>
      <c r="O376" s="640"/>
      <c r="P376" s="640"/>
      <c r="Q376" s="640"/>
      <c r="R376" s="640"/>
      <c r="S376" s="640"/>
      <c r="T376" s="640"/>
      <c r="U376" s="640"/>
      <c r="V376" s="640"/>
      <c r="W376" s="640"/>
      <c r="X376" s="640"/>
      <c r="Y376" s="640"/>
    </row>
    <row r="377" spans="1:25" ht="33.6">
      <c r="A377" s="601"/>
      <c r="B377" s="610"/>
      <c r="C377" s="602"/>
      <c r="D377" s="619"/>
      <c r="E377" s="610" t="s">
        <v>1627</v>
      </c>
      <c r="F377" s="629"/>
      <c r="G377" s="630"/>
      <c r="H377" s="628"/>
      <c r="I377" s="640"/>
      <c r="J377" s="640"/>
      <c r="K377" s="640"/>
      <c r="L377" s="640"/>
      <c r="M377" s="640"/>
      <c r="N377" s="640"/>
      <c r="O377" s="640"/>
      <c r="P377" s="640"/>
      <c r="Q377" s="640"/>
      <c r="R377" s="640"/>
      <c r="S377" s="640"/>
      <c r="T377" s="640"/>
      <c r="U377" s="640"/>
      <c r="V377" s="640"/>
      <c r="W377" s="640"/>
      <c r="X377" s="640"/>
      <c r="Y377" s="640"/>
    </row>
    <row r="378" spans="1:25" ht="33.6">
      <c r="A378" s="601"/>
      <c r="B378" s="610"/>
      <c r="C378" s="602"/>
      <c r="D378" s="619"/>
      <c r="E378" s="610" t="s">
        <v>1628</v>
      </c>
      <c r="F378" s="629"/>
      <c r="G378" s="630"/>
      <c r="H378" s="628"/>
      <c r="I378" s="640"/>
      <c r="J378" s="640"/>
      <c r="K378" s="640"/>
      <c r="L378" s="640"/>
      <c r="M378" s="640"/>
      <c r="N378" s="640"/>
      <c r="O378" s="640"/>
      <c r="P378" s="640"/>
      <c r="Q378" s="640"/>
      <c r="R378" s="640"/>
      <c r="S378" s="640"/>
      <c r="T378" s="640"/>
      <c r="U378" s="640"/>
      <c r="V378" s="640"/>
      <c r="W378" s="640"/>
      <c r="X378" s="640"/>
      <c r="Y378" s="640"/>
    </row>
    <row r="379" spans="1:25" ht="33.6">
      <c r="A379" s="601"/>
      <c r="B379" s="610"/>
      <c r="C379" s="602"/>
      <c r="D379" s="619"/>
      <c r="E379" s="610" t="s">
        <v>1629</v>
      </c>
      <c r="F379" s="629"/>
      <c r="G379" s="630"/>
      <c r="H379" s="628"/>
      <c r="I379" s="640"/>
      <c r="J379" s="640"/>
      <c r="K379" s="640"/>
      <c r="L379" s="640"/>
      <c r="M379" s="640"/>
      <c r="N379" s="640"/>
      <c r="O379" s="640"/>
      <c r="P379" s="640"/>
      <c r="Q379" s="640"/>
      <c r="R379" s="640"/>
      <c r="S379" s="640"/>
      <c r="T379" s="640"/>
      <c r="U379" s="640"/>
      <c r="V379" s="640"/>
      <c r="W379" s="640"/>
      <c r="X379" s="640"/>
      <c r="Y379" s="640"/>
    </row>
    <row r="380" spans="1:25" ht="18">
      <c r="A380" s="601">
        <f>MAX($A$1:A379)+1</f>
        <v>72</v>
      </c>
      <c r="B380" s="610" t="s">
        <v>518</v>
      </c>
      <c r="C380" s="602" t="s">
        <v>1346</v>
      </c>
      <c r="D380" s="619"/>
      <c r="E380" s="602"/>
      <c r="F380" s="629" t="s">
        <v>256</v>
      </c>
      <c r="G380" s="630">
        <v>5</v>
      </c>
      <c r="H380" s="628" t="str">
        <f t="shared" ref="H380" si="8">F380&amp;"-"&amp;G380</f>
        <v>B-5</v>
      </c>
      <c r="I380" s="640"/>
      <c r="J380" s="640"/>
      <c r="K380" s="640"/>
      <c r="L380" s="640"/>
      <c r="M380" s="640"/>
      <c r="N380" s="640"/>
      <c r="O380" s="640"/>
      <c r="P380" s="640"/>
      <c r="Q380" s="640"/>
      <c r="R380" s="640"/>
      <c r="S380" s="640"/>
      <c r="T380" s="640"/>
      <c r="U380" s="640"/>
      <c r="V380" s="640"/>
      <c r="W380" s="640"/>
      <c r="X380" s="640"/>
      <c r="Y380" s="640"/>
    </row>
    <row r="381" spans="1:25" ht="33.6">
      <c r="A381" s="601"/>
      <c r="B381" s="610"/>
      <c r="C381" s="602"/>
      <c r="D381" s="619"/>
      <c r="E381" s="610" t="s">
        <v>1630</v>
      </c>
      <c r="F381" s="629"/>
      <c r="G381" s="630"/>
      <c r="H381" s="628"/>
      <c r="I381" s="640"/>
      <c r="J381" s="640"/>
      <c r="K381" s="640"/>
      <c r="L381" s="640"/>
      <c r="M381" s="640"/>
      <c r="N381" s="640"/>
      <c r="O381" s="640"/>
      <c r="P381" s="640"/>
      <c r="Q381" s="640"/>
      <c r="R381" s="640"/>
      <c r="S381" s="640"/>
      <c r="T381" s="640"/>
      <c r="U381" s="640"/>
      <c r="V381" s="640"/>
      <c r="W381" s="640"/>
      <c r="X381" s="640"/>
      <c r="Y381" s="640"/>
    </row>
    <row r="382" spans="1:25" ht="33.6">
      <c r="A382" s="601"/>
      <c r="B382" s="610"/>
      <c r="C382" s="602"/>
      <c r="D382" s="619"/>
      <c r="E382" s="610" t="s">
        <v>1631</v>
      </c>
      <c r="F382" s="629"/>
      <c r="G382" s="630"/>
      <c r="H382" s="628"/>
      <c r="I382" s="640"/>
      <c r="J382" s="640"/>
      <c r="K382" s="640"/>
      <c r="L382" s="640"/>
      <c r="M382" s="640"/>
      <c r="N382" s="640"/>
      <c r="O382" s="640"/>
      <c r="P382" s="640"/>
      <c r="Q382" s="640"/>
      <c r="R382" s="640"/>
      <c r="S382" s="640"/>
      <c r="T382" s="640"/>
      <c r="U382" s="640"/>
      <c r="V382" s="640"/>
      <c r="W382" s="640"/>
      <c r="X382" s="640"/>
      <c r="Y382" s="640"/>
    </row>
    <row r="383" spans="1:25" ht="33.6">
      <c r="A383" s="601"/>
      <c r="B383" s="610"/>
      <c r="C383" s="602"/>
      <c r="D383" s="619"/>
      <c r="E383" s="610" t="s">
        <v>1632</v>
      </c>
      <c r="F383" s="629"/>
      <c r="G383" s="630"/>
      <c r="H383" s="628"/>
      <c r="I383" s="640"/>
      <c r="J383" s="640"/>
      <c r="K383" s="640"/>
      <c r="L383" s="640"/>
      <c r="M383" s="640"/>
      <c r="N383" s="640"/>
      <c r="O383" s="640"/>
      <c r="P383" s="640"/>
      <c r="Q383" s="640"/>
      <c r="R383" s="640"/>
      <c r="S383" s="640"/>
      <c r="T383" s="640"/>
      <c r="U383" s="640"/>
      <c r="V383" s="640"/>
      <c r="W383" s="640"/>
      <c r="X383" s="640"/>
      <c r="Y383" s="640"/>
    </row>
    <row r="384" spans="1:25" ht="33.6">
      <c r="A384" s="601"/>
      <c r="B384" s="610"/>
      <c r="C384" s="602"/>
      <c r="D384" s="619"/>
      <c r="E384" s="610" t="s">
        <v>1633</v>
      </c>
      <c r="F384" s="629"/>
      <c r="G384" s="630"/>
      <c r="H384" s="628"/>
      <c r="I384" s="640"/>
      <c r="J384" s="640"/>
      <c r="K384" s="640"/>
      <c r="L384" s="640"/>
      <c r="M384" s="640"/>
      <c r="N384" s="640"/>
      <c r="O384" s="640"/>
      <c r="P384" s="640"/>
      <c r="Q384" s="640"/>
      <c r="R384" s="640"/>
      <c r="S384" s="640"/>
      <c r="T384" s="640"/>
      <c r="U384" s="640"/>
      <c r="V384" s="640"/>
      <c r="W384" s="640"/>
      <c r="X384" s="640"/>
      <c r="Y384" s="640"/>
    </row>
    <row r="385" spans="1:25" ht="33.6">
      <c r="A385" s="601"/>
      <c r="B385" s="610"/>
      <c r="C385" s="602"/>
      <c r="D385" s="619"/>
      <c r="E385" s="610" t="s">
        <v>1634</v>
      </c>
      <c r="F385" s="629"/>
      <c r="G385" s="630"/>
      <c r="H385" s="628"/>
      <c r="I385" s="640"/>
      <c r="J385" s="640"/>
      <c r="K385" s="640"/>
      <c r="L385" s="640"/>
      <c r="M385" s="640"/>
      <c r="N385" s="640"/>
      <c r="O385" s="640"/>
      <c r="P385" s="640"/>
      <c r="Q385" s="640"/>
      <c r="R385" s="640"/>
      <c r="S385" s="640"/>
      <c r="T385" s="640"/>
      <c r="U385" s="640"/>
      <c r="V385" s="640"/>
      <c r="W385" s="640"/>
      <c r="X385" s="640"/>
      <c r="Y385" s="640"/>
    </row>
    <row r="386" spans="1:25" ht="18">
      <c r="A386" s="601">
        <f>MAX($A$1:A380)+1</f>
        <v>73</v>
      </c>
      <c r="B386" s="610" t="s">
        <v>519</v>
      </c>
      <c r="C386" s="602" t="s">
        <v>1346</v>
      </c>
      <c r="D386" s="619"/>
      <c r="E386" s="602"/>
      <c r="F386" s="629" t="s">
        <v>256</v>
      </c>
      <c r="G386" s="630">
        <v>5</v>
      </c>
      <c r="H386" s="628" t="str">
        <f t="shared" ref="H386" si="9">F386&amp;"-"&amp;G386</f>
        <v>B-5</v>
      </c>
      <c r="I386" s="640"/>
      <c r="J386" s="640"/>
      <c r="K386" s="640"/>
      <c r="L386" s="640"/>
      <c r="M386" s="640"/>
      <c r="N386" s="640"/>
      <c r="O386" s="640"/>
      <c r="P386" s="640"/>
      <c r="Q386" s="640"/>
      <c r="R386" s="640"/>
      <c r="S386" s="640"/>
      <c r="T386" s="640"/>
      <c r="U386" s="640"/>
      <c r="V386" s="640"/>
      <c r="W386" s="640"/>
      <c r="X386" s="640"/>
      <c r="Y386" s="640"/>
    </row>
    <row r="387" spans="1:25" ht="33.6">
      <c r="A387" s="601"/>
      <c r="B387" s="610"/>
      <c r="C387" s="602"/>
      <c r="D387" s="619"/>
      <c r="E387" s="610" t="s">
        <v>1635</v>
      </c>
      <c r="F387" s="629"/>
      <c r="G387" s="630"/>
      <c r="H387" s="628"/>
      <c r="I387" s="640"/>
      <c r="J387" s="640"/>
      <c r="K387" s="640"/>
      <c r="L387" s="640"/>
      <c r="M387" s="640"/>
      <c r="N387" s="640"/>
      <c r="O387" s="640"/>
      <c r="P387" s="640"/>
      <c r="Q387" s="640"/>
      <c r="R387" s="640"/>
      <c r="S387" s="640"/>
      <c r="T387" s="640"/>
      <c r="U387" s="640"/>
      <c r="V387" s="640"/>
      <c r="W387" s="640"/>
      <c r="X387" s="640"/>
      <c r="Y387" s="640"/>
    </row>
    <row r="388" spans="1:25" ht="33.6">
      <c r="A388" s="601"/>
      <c r="B388" s="610"/>
      <c r="C388" s="602"/>
      <c r="D388" s="619"/>
      <c r="E388" s="610" t="s">
        <v>1636</v>
      </c>
      <c r="F388" s="629"/>
      <c r="G388" s="630"/>
      <c r="H388" s="628"/>
      <c r="I388" s="640"/>
      <c r="J388" s="640"/>
      <c r="K388" s="640"/>
      <c r="L388" s="640"/>
      <c r="M388" s="640"/>
      <c r="N388" s="640"/>
      <c r="O388" s="640"/>
      <c r="P388" s="640"/>
      <c r="Q388" s="640"/>
      <c r="R388" s="640"/>
      <c r="S388" s="640"/>
      <c r="T388" s="640"/>
      <c r="U388" s="640"/>
      <c r="V388" s="640"/>
      <c r="W388" s="640"/>
      <c r="X388" s="640"/>
      <c r="Y388" s="640"/>
    </row>
    <row r="389" spans="1:25" ht="33.6">
      <c r="A389" s="601"/>
      <c r="B389" s="610"/>
      <c r="C389" s="602"/>
      <c r="D389" s="619"/>
      <c r="E389" s="610" t="s">
        <v>1637</v>
      </c>
      <c r="F389" s="629"/>
      <c r="G389" s="630"/>
      <c r="H389" s="628"/>
      <c r="I389" s="640"/>
      <c r="J389" s="640"/>
      <c r="K389" s="640"/>
      <c r="L389" s="640"/>
      <c r="M389" s="640"/>
      <c r="N389" s="640"/>
      <c r="O389" s="640"/>
      <c r="P389" s="640"/>
      <c r="Q389" s="640"/>
      <c r="R389" s="640"/>
      <c r="S389" s="640"/>
      <c r="T389" s="640"/>
      <c r="U389" s="640"/>
      <c r="V389" s="640"/>
      <c r="W389" s="640"/>
      <c r="X389" s="640"/>
      <c r="Y389" s="640"/>
    </row>
    <row r="390" spans="1:25" ht="33.6">
      <c r="A390" s="601"/>
      <c r="B390" s="610"/>
      <c r="C390" s="602"/>
      <c r="D390" s="619"/>
      <c r="E390" s="610" t="s">
        <v>1638</v>
      </c>
      <c r="F390" s="629"/>
      <c r="G390" s="630"/>
      <c r="H390" s="628"/>
      <c r="I390" s="640"/>
      <c r="J390" s="640"/>
      <c r="K390" s="640"/>
      <c r="L390" s="640"/>
      <c r="M390" s="640"/>
      <c r="N390" s="640"/>
      <c r="O390" s="640"/>
      <c r="P390" s="640"/>
      <c r="Q390" s="640"/>
      <c r="R390" s="640"/>
      <c r="S390" s="640"/>
      <c r="T390" s="640"/>
      <c r="U390" s="640"/>
      <c r="V390" s="640"/>
      <c r="W390" s="640"/>
      <c r="X390" s="640"/>
      <c r="Y390" s="640"/>
    </row>
    <row r="391" spans="1:25" ht="33.6">
      <c r="A391" s="601"/>
      <c r="B391" s="610"/>
      <c r="C391" s="602"/>
      <c r="D391" s="619"/>
      <c r="E391" s="610" t="s">
        <v>1639</v>
      </c>
      <c r="F391" s="629"/>
      <c r="G391" s="630"/>
      <c r="H391" s="628"/>
      <c r="I391" s="640"/>
      <c r="J391" s="640"/>
      <c r="K391" s="640"/>
      <c r="L391" s="640"/>
      <c r="M391" s="640"/>
      <c r="N391" s="640"/>
      <c r="O391" s="640"/>
      <c r="P391" s="640"/>
      <c r="Q391" s="640"/>
      <c r="R391" s="640"/>
      <c r="S391" s="640"/>
      <c r="T391" s="640"/>
      <c r="U391" s="640"/>
      <c r="V391" s="640"/>
      <c r="W391" s="640"/>
      <c r="X391" s="640"/>
      <c r="Y391" s="640"/>
    </row>
    <row r="392" spans="1:25" ht="18">
      <c r="A392" s="601">
        <f>MAX($A$1:A391)+1</f>
        <v>74</v>
      </c>
      <c r="B392" s="610" t="s">
        <v>520</v>
      </c>
      <c r="C392" s="602" t="s">
        <v>1346</v>
      </c>
      <c r="D392" s="619"/>
      <c r="E392" s="602"/>
      <c r="F392" s="629" t="s">
        <v>256</v>
      </c>
      <c r="G392" s="630">
        <v>2</v>
      </c>
      <c r="H392" s="628" t="str">
        <f t="shared" ref="H392:H442" si="10">F392&amp;"-"&amp;G392</f>
        <v>B-2</v>
      </c>
      <c r="I392" s="640"/>
      <c r="J392" s="640"/>
      <c r="K392" s="640"/>
      <c r="L392" s="640"/>
      <c r="M392" s="640"/>
      <c r="N392" s="640"/>
      <c r="O392" s="640"/>
      <c r="P392" s="640"/>
      <c r="Q392" s="640"/>
      <c r="R392" s="640"/>
      <c r="S392" s="640"/>
      <c r="T392" s="640"/>
      <c r="U392" s="640"/>
      <c r="V392" s="640"/>
      <c r="W392" s="640"/>
      <c r="X392" s="640"/>
      <c r="Y392" s="640"/>
    </row>
    <row r="393" spans="1:25" ht="33.6">
      <c r="A393" s="601"/>
      <c r="B393" s="610"/>
      <c r="C393" s="602"/>
      <c r="D393" s="619"/>
      <c r="E393" s="610" t="s">
        <v>1640</v>
      </c>
      <c r="F393" s="629"/>
      <c r="G393" s="630"/>
      <c r="H393" s="628"/>
      <c r="I393" s="640"/>
      <c r="J393" s="640"/>
      <c r="K393" s="640"/>
      <c r="L393" s="640"/>
      <c r="M393" s="640"/>
      <c r="N393" s="640"/>
      <c r="O393" s="640"/>
      <c r="P393" s="640"/>
      <c r="Q393" s="640"/>
      <c r="R393" s="640"/>
      <c r="S393" s="640"/>
      <c r="T393" s="640"/>
      <c r="U393" s="640"/>
      <c r="V393" s="640"/>
      <c r="W393" s="640"/>
      <c r="X393" s="640"/>
      <c r="Y393" s="640"/>
    </row>
    <row r="394" spans="1:25" ht="33.6">
      <c r="A394" s="601"/>
      <c r="B394" s="610"/>
      <c r="C394" s="602"/>
      <c r="D394" s="619"/>
      <c r="E394" s="610" t="s">
        <v>1641</v>
      </c>
      <c r="F394" s="629"/>
      <c r="G394" s="630"/>
      <c r="H394" s="628"/>
      <c r="I394" s="640"/>
      <c r="J394" s="640"/>
      <c r="K394" s="640"/>
      <c r="L394" s="640"/>
      <c r="M394" s="640"/>
      <c r="N394" s="640"/>
      <c r="O394" s="640"/>
      <c r="P394" s="640"/>
      <c r="Q394" s="640"/>
      <c r="R394" s="640"/>
      <c r="S394" s="640"/>
      <c r="T394" s="640"/>
      <c r="U394" s="640"/>
      <c r="V394" s="640"/>
      <c r="W394" s="640"/>
      <c r="X394" s="640"/>
      <c r="Y394" s="640"/>
    </row>
    <row r="395" spans="1:25" ht="18">
      <c r="A395" s="604" t="s">
        <v>521</v>
      </c>
      <c r="B395" s="609" t="s">
        <v>522</v>
      </c>
      <c r="C395" s="602"/>
      <c r="D395" s="619"/>
      <c r="E395" s="602"/>
      <c r="F395" s="629"/>
      <c r="G395" s="630"/>
      <c r="H395" s="628" t="str">
        <f t="shared" si="10"/>
        <v>-</v>
      </c>
      <c r="I395" s="640"/>
      <c r="J395" s="640"/>
      <c r="K395" s="640"/>
      <c r="L395" s="640"/>
      <c r="M395" s="640"/>
      <c r="N395" s="640"/>
      <c r="O395" s="640"/>
      <c r="P395" s="640"/>
      <c r="Q395" s="640"/>
      <c r="R395" s="640"/>
      <c r="S395" s="640"/>
      <c r="T395" s="640"/>
      <c r="U395" s="640"/>
      <c r="V395" s="640"/>
      <c r="W395" s="640"/>
      <c r="X395" s="640"/>
      <c r="Y395" s="640"/>
    </row>
    <row r="396" spans="1:25" ht="18">
      <c r="A396" s="601">
        <f>MAX($A$1:A395)+1</f>
        <v>75</v>
      </c>
      <c r="B396" s="610" t="s">
        <v>523</v>
      </c>
      <c r="C396" s="602" t="s">
        <v>1346</v>
      </c>
      <c r="D396" s="619"/>
      <c r="E396" s="602"/>
      <c r="F396" s="629" t="s">
        <v>256</v>
      </c>
      <c r="G396" s="630">
        <v>7</v>
      </c>
      <c r="H396" s="628" t="str">
        <f t="shared" si="10"/>
        <v>B-7</v>
      </c>
      <c r="I396" s="640">
        <v>7</v>
      </c>
      <c r="J396" s="640"/>
      <c r="K396" s="640"/>
      <c r="L396" s="640"/>
      <c r="M396" s="640"/>
      <c r="N396" s="640"/>
      <c r="O396" s="640"/>
      <c r="P396" s="640"/>
      <c r="Q396" s="640"/>
      <c r="R396" s="640"/>
      <c r="S396" s="640"/>
      <c r="T396" s="640"/>
      <c r="U396" s="640"/>
      <c r="V396" s="640"/>
      <c r="W396" s="640"/>
      <c r="X396" s="640"/>
      <c r="Y396" s="640"/>
    </row>
    <row r="397" spans="1:25" ht="33.6">
      <c r="A397" s="601"/>
      <c r="B397" s="610"/>
      <c r="C397" s="602"/>
      <c r="D397" s="619"/>
      <c r="E397" s="610" t="s">
        <v>1642</v>
      </c>
      <c r="F397" s="629"/>
      <c r="G397" s="630"/>
      <c r="H397" s="628"/>
      <c r="I397" s="640"/>
      <c r="J397" s="640"/>
      <c r="K397" s="640"/>
      <c r="L397" s="640"/>
      <c r="M397" s="640"/>
      <c r="N397" s="640"/>
      <c r="O397" s="640"/>
      <c r="P397" s="640"/>
      <c r="Q397" s="640"/>
      <c r="R397" s="640"/>
      <c r="S397" s="640"/>
      <c r="T397" s="640"/>
      <c r="U397" s="640"/>
      <c r="V397" s="640"/>
      <c r="W397" s="640"/>
      <c r="X397" s="640"/>
      <c r="Y397" s="640"/>
    </row>
    <row r="398" spans="1:25" ht="33.6">
      <c r="A398" s="601"/>
      <c r="B398" s="610"/>
      <c r="C398" s="602"/>
      <c r="D398" s="619"/>
      <c r="E398" s="610" t="s">
        <v>1643</v>
      </c>
      <c r="F398" s="629"/>
      <c r="G398" s="630"/>
      <c r="H398" s="628"/>
      <c r="I398" s="640"/>
      <c r="J398" s="640"/>
      <c r="K398" s="640"/>
      <c r="L398" s="640"/>
      <c r="M398" s="640"/>
      <c r="N398" s="640"/>
      <c r="O398" s="640"/>
      <c r="P398" s="640"/>
      <c r="Q398" s="640"/>
      <c r="R398" s="640"/>
      <c r="S398" s="640"/>
      <c r="T398" s="640"/>
      <c r="U398" s="640"/>
      <c r="V398" s="640"/>
      <c r="W398" s="640"/>
      <c r="X398" s="640"/>
      <c r="Y398" s="640"/>
    </row>
    <row r="399" spans="1:25" ht="33.6">
      <c r="A399" s="601"/>
      <c r="B399" s="610"/>
      <c r="C399" s="602"/>
      <c r="D399" s="619"/>
      <c r="E399" s="610" t="s">
        <v>1644</v>
      </c>
      <c r="F399" s="629"/>
      <c r="G399" s="630"/>
      <c r="H399" s="628"/>
      <c r="I399" s="640"/>
      <c r="J399" s="640"/>
      <c r="K399" s="640"/>
      <c r="L399" s="640"/>
      <c r="M399" s="640"/>
      <c r="N399" s="640"/>
      <c r="O399" s="640"/>
      <c r="P399" s="640"/>
      <c r="Q399" s="640"/>
      <c r="R399" s="640"/>
      <c r="S399" s="640"/>
      <c r="T399" s="640"/>
      <c r="U399" s="640"/>
      <c r="V399" s="640"/>
      <c r="W399" s="640"/>
      <c r="X399" s="640"/>
      <c r="Y399" s="640"/>
    </row>
    <row r="400" spans="1:25" ht="33.6">
      <c r="A400" s="601"/>
      <c r="B400" s="610"/>
      <c r="C400" s="602"/>
      <c r="D400" s="619"/>
      <c r="E400" s="610" t="s">
        <v>1645</v>
      </c>
      <c r="F400" s="629"/>
      <c r="G400" s="630"/>
      <c r="H400" s="628"/>
      <c r="I400" s="640"/>
      <c r="J400" s="640"/>
      <c r="K400" s="640"/>
      <c r="L400" s="640"/>
      <c r="M400" s="640"/>
      <c r="N400" s="640"/>
      <c r="O400" s="640"/>
      <c r="P400" s="640"/>
      <c r="Q400" s="640"/>
      <c r="R400" s="640"/>
      <c r="S400" s="640"/>
      <c r="T400" s="640"/>
      <c r="U400" s="640"/>
      <c r="V400" s="640"/>
      <c r="W400" s="640"/>
      <c r="X400" s="640"/>
      <c r="Y400" s="640"/>
    </row>
    <row r="401" spans="1:25" ht="33.6">
      <c r="A401" s="601"/>
      <c r="B401" s="610"/>
      <c r="C401" s="602"/>
      <c r="D401" s="619"/>
      <c r="E401" s="610" t="s">
        <v>1646</v>
      </c>
      <c r="F401" s="629"/>
      <c r="G401" s="630"/>
      <c r="H401" s="628"/>
      <c r="I401" s="640"/>
      <c r="J401" s="640"/>
      <c r="K401" s="640"/>
      <c r="L401" s="640"/>
      <c r="M401" s="640"/>
      <c r="N401" s="640"/>
      <c r="O401" s="640"/>
      <c r="P401" s="640"/>
      <c r="Q401" s="640"/>
      <c r="R401" s="640"/>
      <c r="S401" s="640"/>
      <c r="T401" s="640"/>
      <c r="U401" s="640"/>
      <c r="V401" s="640"/>
      <c r="W401" s="640"/>
      <c r="X401" s="640"/>
      <c r="Y401" s="640"/>
    </row>
    <row r="402" spans="1:25" ht="33.6">
      <c r="A402" s="601"/>
      <c r="B402" s="610"/>
      <c r="C402" s="602"/>
      <c r="D402" s="619"/>
      <c r="E402" s="610" t="s">
        <v>1647</v>
      </c>
      <c r="F402" s="629"/>
      <c r="G402" s="630"/>
      <c r="H402" s="628"/>
      <c r="I402" s="640"/>
      <c r="J402" s="640"/>
      <c r="K402" s="640"/>
      <c r="L402" s="640"/>
      <c r="M402" s="640"/>
      <c r="N402" s="640"/>
      <c r="O402" s="640"/>
      <c r="P402" s="640"/>
      <c r="Q402" s="640"/>
      <c r="R402" s="640"/>
      <c r="S402" s="640"/>
      <c r="T402" s="640"/>
      <c r="U402" s="640"/>
      <c r="V402" s="640"/>
      <c r="W402" s="640"/>
      <c r="X402" s="640"/>
      <c r="Y402" s="640"/>
    </row>
    <row r="403" spans="1:25" ht="33.6">
      <c r="A403" s="601"/>
      <c r="B403" s="610"/>
      <c r="C403" s="602"/>
      <c r="D403" s="619"/>
      <c r="E403" s="610" t="s">
        <v>1648</v>
      </c>
      <c r="F403" s="629"/>
      <c r="G403" s="630"/>
      <c r="H403" s="628"/>
      <c r="I403" s="640"/>
      <c r="J403" s="640"/>
      <c r="K403" s="640"/>
      <c r="L403" s="640"/>
      <c r="M403" s="640"/>
      <c r="N403" s="640"/>
      <c r="O403" s="640"/>
      <c r="P403" s="640"/>
      <c r="Q403" s="640"/>
      <c r="R403" s="640"/>
      <c r="S403" s="640"/>
      <c r="T403" s="640"/>
      <c r="U403" s="640"/>
      <c r="V403" s="640"/>
      <c r="W403" s="640"/>
      <c r="X403" s="640"/>
      <c r="Y403" s="640"/>
    </row>
    <row r="404" spans="1:25" ht="18">
      <c r="A404" s="601">
        <f>MAX($A$1:A396)+1</f>
        <v>76</v>
      </c>
      <c r="B404" s="610" t="s">
        <v>524</v>
      </c>
      <c r="C404" s="602" t="s">
        <v>1346</v>
      </c>
      <c r="D404" s="619"/>
      <c r="E404" s="602"/>
      <c r="F404" s="629" t="s">
        <v>256</v>
      </c>
      <c r="G404" s="630">
        <v>7</v>
      </c>
      <c r="H404" s="628" t="str">
        <f t="shared" si="10"/>
        <v>B-7</v>
      </c>
      <c r="I404" s="640">
        <v>7</v>
      </c>
      <c r="J404" s="640"/>
      <c r="K404" s="640"/>
      <c r="L404" s="640"/>
      <c r="M404" s="640"/>
      <c r="N404" s="640"/>
      <c r="O404" s="640"/>
      <c r="P404" s="640"/>
      <c r="Q404" s="640"/>
      <c r="R404" s="640"/>
      <c r="S404" s="640"/>
      <c r="T404" s="640"/>
      <c r="U404" s="640"/>
      <c r="V404" s="640"/>
      <c r="W404" s="640"/>
      <c r="X404" s="640"/>
      <c r="Y404" s="640"/>
    </row>
    <row r="405" spans="1:25" ht="33.6">
      <c r="A405" s="601"/>
      <c r="B405" s="610"/>
      <c r="C405" s="602"/>
      <c r="D405" s="619"/>
      <c r="E405" s="610" t="s">
        <v>1649</v>
      </c>
      <c r="F405" s="629"/>
      <c r="G405" s="630"/>
      <c r="H405" s="628"/>
      <c r="I405" s="640"/>
      <c r="J405" s="640"/>
      <c r="K405" s="640"/>
      <c r="L405" s="640"/>
      <c r="M405" s="640"/>
      <c r="N405" s="640"/>
      <c r="O405" s="640"/>
      <c r="P405" s="640"/>
      <c r="Q405" s="640"/>
      <c r="R405" s="640"/>
      <c r="S405" s="640"/>
      <c r="T405" s="640"/>
      <c r="U405" s="640"/>
      <c r="V405" s="640"/>
      <c r="W405" s="640"/>
      <c r="X405" s="640"/>
      <c r="Y405" s="640"/>
    </row>
    <row r="406" spans="1:25" ht="33.6">
      <c r="A406" s="601"/>
      <c r="B406" s="610"/>
      <c r="C406" s="602"/>
      <c r="D406" s="619"/>
      <c r="E406" s="610" t="s">
        <v>1650</v>
      </c>
      <c r="F406" s="629"/>
      <c r="G406" s="630"/>
      <c r="H406" s="628"/>
      <c r="I406" s="640"/>
      <c r="J406" s="640"/>
      <c r="K406" s="640"/>
      <c r="L406" s="640"/>
      <c r="M406" s="640"/>
      <c r="N406" s="640"/>
      <c r="O406" s="640"/>
      <c r="P406" s="640"/>
      <c r="Q406" s="640"/>
      <c r="R406" s="640"/>
      <c r="S406" s="640"/>
      <c r="T406" s="640"/>
      <c r="U406" s="640"/>
      <c r="V406" s="640"/>
      <c r="W406" s="640"/>
      <c r="X406" s="640"/>
      <c r="Y406" s="640"/>
    </row>
    <row r="407" spans="1:25" ht="33.6">
      <c r="A407" s="601"/>
      <c r="B407" s="610"/>
      <c r="C407" s="602"/>
      <c r="D407" s="619"/>
      <c r="E407" s="610" t="s">
        <v>1651</v>
      </c>
      <c r="F407" s="629"/>
      <c r="G407" s="630"/>
      <c r="H407" s="628"/>
      <c r="I407" s="640"/>
      <c r="J407" s="640"/>
      <c r="K407" s="640"/>
      <c r="L407" s="640"/>
      <c r="M407" s="640"/>
      <c r="N407" s="640"/>
      <c r="O407" s="640"/>
      <c r="P407" s="640"/>
      <c r="Q407" s="640"/>
      <c r="R407" s="640"/>
      <c r="S407" s="640"/>
      <c r="T407" s="640"/>
      <c r="U407" s="640"/>
      <c r="V407" s="640"/>
      <c r="W407" s="640"/>
      <c r="X407" s="640"/>
      <c r="Y407" s="640"/>
    </row>
    <row r="408" spans="1:25" ht="33.6">
      <c r="A408" s="601"/>
      <c r="B408" s="610"/>
      <c r="C408" s="602"/>
      <c r="D408" s="619"/>
      <c r="E408" s="610" t="s">
        <v>1652</v>
      </c>
      <c r="F408" s="629"/>
      <c r="G408" s="630"/>
      <c r="H408" s="628"/>
      <c r="I408" s="640"/>
      <c r="J408" s="640"/>
      <c r="K408" s="640"/>
      <c r="L408" s="640"/>
      <c r="M408" s="640"/>
      <c r="N408" s="640"/>
      <c r="O408" s="640"/>
      <c r="P408" s="640"/>
      <c r="Q408" s="640"/>
      <c r="R408" s="640"/>
      <c r="S408" s="640"/>
      <c r="T408" s="640"/>
      <c r="U408" s="640"/>
      <c r="V408" s="640"/>
      <c r="W408" s="640"/>
      <c r="X408" s="640"/>
      <c r="Y408" s="640"/>
    </row>
    <row r="409" spans="1:25" ht="33.6">
      <c r="A409" s="601"/>
      <c r="B409" s="610"/>
      <c r="C409" s="602"/>
      <c r="D409" s="619"/>
      <c r="E409" s="610" t="s">
        <v>1653</v>
      </c>
      <c r="F409" s="629"/>
      <c r="G409" s="630"/>
      <c r="H409" s="628"/>
      <c r="I409" s="640"/>
      <c r="J409" s="640"/>
      <c r="K409" s="640"/>
      <c r="L409" s="640"/>
      <c r="M409" s="640"/>
      <c r="N409" s="640"/>
      <c r="O409" s="640"/>
      <c r="P409" s="640"/>
      <c r="Q409" s="640"/>
      <c r="R409" s="640"/>
      <c r="S409" s="640"/>
      <c r="T409" s="640"/>
      <c r="U409" s="640"/>
      <c r="V409" s="640"/>
      <c r="W409" s="640"/>
      <c r="X409" s="640"/>
      <c r="Y409" s="640"/>
    </row>
    <row r="410" spans="1:25" ht="33.6">
      <c r="A410" s="601"/>
      <c r="B410" s="610"/>
      <c r="C410" s="602"/>
      <c r="D410" s="619"/>
      <c r="E410" s="610" t="s">
        <v>1654</v>
      </c>
      <c r="F410" s="629"/>
      <c r="G410" s="630"/>
      <c r="H410" s="628"/>
      <c r="I410" s="640"/>
      <c r="J410" s="640"/>
      <c r="K410" s="640"/>
      <c r="L410" s="640"/>
      <c r="M410" s="640"/>
      <c r="N410" s="640"/>
      <c r="O410" s="640"/>
      <c r="P410" s="640"/>
      <c r="Q410" s="640"/>
      <c r="R410" s="640"/>
      <c r="S410" s="640"/>
      <c r="T410" s="640"/>
      <c r="U410" s="640"/>
      <c r="V410" s="640"/>
      <c r="W410" s="640"/>
      <c r="X410" s="640"/>
      <c r="Y410" s="640"/>
    </row>
    <row r="411" spans="1:25" ht="33.6">
      <c r="A411" s="601"/>
      <c r="B411" s="610"/>
      <c r="C411" s="602"/>
      <c r="D411" s="619"/>
      <c r="E411" s="610" t="s">
        <v>1655</v>
      </c>
      <c r="F411" s="629"/>
      <c r="G411" s="630"/>
      <c r="H411" s="628"/>
      <c r="I411" s="640"/>
      <c r="J411" s="640"/>
      <c r="K411" s="640"/>
      <c r="L411" s="640"/>
      <c r="M411" s="640"/>
      <c r="N411" s="640"/>
      <c r="O411" s="640"/>
      <c r="P411" s="640"/>
      <c r="Q411" s="640"/>
      <c r="R411" s="640"/>
      <c r="S411" s="640"/>
      <c r="T411" s="640"/>
      <c r="U411" s="640"/>
      <c r="V411" s="640"/>
      <c r="W411" s="640"/>
      <c r="X411" s="640"/>
      <c r="Y411" s="640"/>
    </row>
    <row r="412" spans="1:25" ht="18">
      <c r="A412" s="601">
        <f>MAX($A$1:A404)+1</f>
        <v>77</v>
      </c>
      <c r="B412" s="610" t="s">
        <v>525</v>
      </c>
      <c r="C412" s="602" t="s">
        <v>1346</v>
      </c>
      <c r="D412" s="619"/>
      <c r="E412" s="602"/>
      <c r="F412" s="629" t="s">
        <v>256</v>
      </c>
      <c r="G412" s="630">
        <v>2</v>
      </c>
      <c r="H412" s="628" t="str">
        <f t="shared" si="10"/>
        <v>B-2</v>
      </c>
      <c r="I412" s="640">
        <v>2</v>
      </c>
      <c r="J412" s="640"/>
      <c r="K412" s="640"/>
      <c r="L412" s="640"/>
      <c r="M412" s="640"/>
      <c r="N412" s="640"/>
      <c r="O412" s="640"/>
      <c r="P412" s="640"/>
      <c r="Q412" s="640"/>
      <c r="R412" s="640"/>
      <c r="S412" s="640"/>
      <c r="T412" s="640"/>
      <c r="U412" s="640"/>
      <c r="V412" s="640"/>
      <c r="W412" s="640"/>
      <c r="X412" s="640"/>
      <c r="Y412" s="640"/>
    </row>
    <row r="413" spans="1:25" ht="33.6">
      <c r="A413" s="601"/>
      <c r="B413" s="610"/>
      <c r="C413" s="602"/>
      <c r="D413" s="619"/>
      <c r="E413" s="610" t="s">
        <v>1656</v>
      </c>
      <c r="F413" s="629"/>
      <c r="G413" s="630"/>
      <c r="H413" s="628"/>
      <c r="I413" s="640"/>
      <c r="J413" s="640"/>
      <c r="K413" s="640"/>
      <c r="L413" s="640"/>
      <c r="M413" s="640"/>
      <c r="N413" s="640"/>
      <c r="O413" s="640"/>
      <c r="P413" s="640"/>
      <c r="Q413" s="640"/>
      <c r="R413" s="640"/>
      <c r="S413" s="640"/>
      <c r="T413" s="640"/>
      <c r="U413" s="640"/>
      <c r="V413" s="640"/>
      <c r="W413" s="640"/>
      <c r="X413" s="640"/>
      <c r="Y413" s="640"/>
    </row>
    <row r="414" spans="1:25" ht="33.6">
      <c r="A414" s="601"/>
      <c r="B414" s="610"/>
      <c r="C414" s="602"/>
      <c r="D414" s="619"/>
      <c r="E414" s="610" t="s">
        <v>1657</v>
      </c>
      <c r="F414" s="629"/>
      <c r="G414" s="630"/>
      <c r="H414" s="628"/>
      <c r="I414" s="640"/>
      <c r="J414" s="640"/>
      <c r="K414" s="640"/>
      <c r="L414" s="640"/>
      <c r="M414" s="640"/>
      <c r="N414" s="640"/>
      <c r="O414" s="640"/>
      <c r="P414" s="640"/>
      <c r="Q414" s="640"/>
      <c r="R414" s="640"/>
      <c r="S414" s="640"/>
      <c r="T414" s="640"/>
      <c r="U414" s="640"/>
      <c r="V414" s="640"/>
      <c r="W414" s="640"/>
      <c r="X414" s="640"/>
      <c r="Y414" s="640"/>
    </row>
    <row r="415" spans="1:25" ht="18">
      <c r="A415" s="601">
        <f>MAX($A$1:A412)+1</f>
        <v>78</v>
      </c>
      <c r="B415" s="610" t="s">
        <v>526</v>
      </c>
      <c r="C415" s="602" t="s">
        <v>1346</v>
      </c>
      <c r="D415" s="619"/>
      <c r="E415" s="602"/>
      <c r="F415" s="629" t="s">
        <v>256</v>
      </c>
      <c r="G415" s="630">
        <v>5</v>
      </c>
      <c r="H415" s="628" t="str">
        <f t="shared" si="10"/>
        <v>B-5</v>
      </c>
      <c r="I415" s="640"/>
      <c r="J415" s="640"/>
      <c r="K415" s="640"/>
      <c r="L415" s="640"/>
      <c r="M415" s="640"/>
      <c r="N415" s="640"/>
      <c r="O415" s="640"/>
      <c r="P415" s="640"/>
      <c r="Q415" s="640"/>
      <c r="R415" s="640"/>
      <c r="S415" s="640"/>
      <c r="T415" s="640"/>
      <c r="U415" s="640"/>
      <c r="V415" s="640"/>
      <c r="W415" s="640"/>
      <c r="X415" s="640"/>
      <c r="Y415" s="640"/>
    </row>
    <row r="416" spans="1:25" ht="33.6">
      <c r="A416" s="601"/>
      <c r="B416" s="610"/>
      <c r="C416" s="602"/>
      <c r="D416" s="619"/>
      <c r="E416" s="610" t="s">
        <v>1658</v>
      </c>
      <c r="F416" s="629"/>
      <c r="G416" s="630"/>
      <c r="H416" s="628"/>
      <c r="I416" s="640"/>
      <c r="J416" s="640"/>
      <c r="K416" s="640"/>
      <c r="L416" s="640"/>
      <c r="M416" s="640"/>
      <c r="N416" s="640"/>
      <c r="O416" s="640"/>
      <c r="P416" s="640"/>
      <c r="Q416" s="640"/>
      <c r="R416" s="640"/>
      <c r="S416" s="640"/>
      <c r="T416" s="640"/>
      <c r="U416" s="640"/>
      <c r="V416" s="640"/>
      <c r="W416" s="640"/>
      <c r="X416" s="640"/>
      <c r="Y416" s="640"/>
    </row>
    <row r="417" spans="1:25" ht="50.4">
      <c r="A417" s="601"/>
      <c r="B417" s="610"/>
      <c r="C417" s="602"/>
      <c r="D417" s="619"/>
      <c r="E417" s="610" t="s">
        <v>1659</v>
      </c>
      <c r="F417" s="629"/>
      <c r="G417" s="630"/>
      <c r="H417" s="628"/>
      <c r="I417" s="640"/>
      <c r="J417" s="640"/>
      <c r="K417" s="640"/>
      <c r="L417" s="640"/>
      <c r="M417" s="640"/>
      <c r="N417" s="640"/>
      <c r="O417" s="640"/>
      <c r="P417" s="640"/>
      <c r="Q417" s="640"/>
      <c r="R417" s="640"/>
      <c r="S417" s="640"/>
      <c r="T417" s="640"/>
      <c r="U417" s="640"/>
      <c r="V417" s="640"/>
      <c r="W417" s="640"/>
      <c r="X417" s="640"/>
      <c r="Y417" s="640"/>
    </row>
    <row r="418" spans="1:25" ht="33.6">
      <c r="A418" s="601"/>
      <c r="B418" s="610"/>
      <c r="C418" s="602"/>
      <c r="D418" s="619"/>
      <c r="E418" s="610" t="s">
        <v>1660</v>
      </c>
      <c r="F418" s="629"/>
      <c r="G418" s="630"/>
      <c r="H418" s="628"/>
      <c r="I418" s="640"/>
      <c r="J418" s="640"/>
      <c r="K418" s="640"/>
      <c r="L418" s="640"/>
      <c r="M418" s="640"/>
      <c r="N418" s="640"/>
      <c r="O418" s="640"/>
      <c r="P418" s="640"/>
      <c r="Q418" s="640"/>
      <c r="R418" s="640"/>
      <c r="S418" s="640"/>
      <c r="T418" s="640"/>
      <c r="U418" s="640"/>
      <c r="V418" s="640"/>
      <c r="W418" s="640"/>
      <c r="X418" s="640"/>
      <c r="Y418" s="640"/>
    </row>
    <row r="419" spans="1:25" ht="33.6">
      <c r="A419" s="601"/>
      <c r="B419" s="610"/>
      <c r="C419" s="602"/>
      <c r="D419" s="619"/>
      <c r="E419" s="610" t="s">
        <v>1661</v>
      </c>
      <c r="F419" s="629"/>
      <c r="G419" s="630"/>
      <c r="H419" s="628"/>
      <c r="I419" s="640"/>
      <c r="J419" s="640"/>
      <c r="K419" s="640"/>
      <c r="L419" s="640"/>
      <c r="M419" s="640"/>
      <c r="N419" s="640"/>
      <c r="O419" s="640"/>
      <c r="P419" s="640"/>
      <c r="Q419" s="640"/>
      <c r="R419" s="640"/>
      <c r="S419" s="640"/>
      <c r="T419" s="640"/>
      <c r="U419" s="640"/>
      <c r="V419" s="640"/>
      <c r="W419" s="640"/>
      <c r="X419" s="640"/>
      <c r="Y419" s="640"/>
    </row>
    <row r="420" spans="1:25" ht="33.6">
      <c r="A420" s="601"/>
      <c r="B420" s="610"/>
      <c r="C420" s="602"/>
      <c r="D420" s="619"/>
      <c r="E420" s="610" t="s">
        <v>1662</v>
      </c>
      <c r="F420" s="629"/>
      <c r="G420" s="630"/>
      <c r="H420" s="628"/>
      <c r="I420" s="640"/>
      <c r="J420" s="640"/>
      <c r="K420" s="640"/>
      <c r="L420" s="640"/>
      <c r="M420" s="640"/>
      <c r="N420" s="640"/>
      <c r="O420" s="640"/>
      <c r="P420" s="640"/>
      <c r="Q420" s="640"/>
      <c r="R420" s="640"/>
      <c r="S420" s="640"/>
      <c r="T420" s="640"/>
      <c r="U420" s="640"/>
      <c r="V420" s="640"/>
      <c r="W420" s="640"/>
      <c r="X420" s="640"/>
      <c r="Y420" s="640"/>
    </row>
    <row r="421" spans="1:25" ht="18">
      <c r="A421" s="601">
        <f>MAX($A$1:A415)+1</f>
        <v>79</v>
      </c>
      <c r="B421" s="610" t="s">
        <v>527</v>
      </c>
      <c r="C421" s="602" t="s">
        <v>1346</v>
      </c>
      <c r="D421" s="619"/>
      <c r="E421" s="602"/>
      <c r="F421" s="629" t="s">
        <v>256</v>
      </c>
      <c r="G421" s="630">
        <v>4</v>
      </c>
      <c r="H421" s="628" t="str">
        <f t="shared" si="10"/>
        <v>B-4</v>
      </c>
      <c r="I421" s="640">
        <v>4</v>
      </c>
      <c r="J421" s="640"/>
      <c r="K421" s="640"/>
      <c r="L421" s="640"/>
      <c r="M421" s="640"/>
      <c r="N421" s="640"/>
      <c r="O421" s="640"/>
      <c r="P421" s="640"/>
      <c r="Q421" s="640"/>
      <c r="R421" s="640"/>
      <c r="S421" s="640"/>
      <c r="T421" s="640"/>
      <c r="U421" s="640"/>
      <c r="V421" s="640"/>
      <c r="W421" s="640"/>
      <c r="X421" s="640"/>
      <c r="Y421" s="640"/>
    </row>
    <row r="422" spans="1:25" ht="33.6">
      <c r="A422" s="601"/>
      <c r="B422" s="610"/>
      <c r="C422" s="602"/>
      <c r="D422" s="619"/>
      <c r="E422" s="610" t="s">
        <v>1663</v>
      </c>
      <c r="F422" s="629"/>
      <c r="G422" s="630"/>
      <c r="H422" s="628"/>
      <c r="I422" s="640"/>
      <c r="J422" s="640"/>
      <c r="K422" s="640"/>
      <c r="L422" s="640"/>
      <c r="M422" s="640"/>
      <c r="N422" s="640"/>
      <c r="O422" s="640"/>
      <c r="P422" s="640"/>
      <c r="Q422" s="640"/>
      <c r="R422" s="640"/>
      <c r="S422" s="640"/>
      <c r="T422" s="640"/>
      <c r="U422" s="640"/>
      <c r="V422" s="640"/>
      <c r="W422" s="640"/>
      <c r="X422" s="640"/>
      <c r="Y422" s="640"/>
    </row>
    <row r="423" spans="1:25" ht="50.4">
      <c r="A423" s="601"/>
      <c r="B423" s="610"/>
      <c r="C423" s="602"/>
      <c r="D423" s="619"/>
      <c r="E423" s="610" t="s">
        <v>1664</v>
      </c>
      <c r="F423" s="629"/>
      <c r="G423" s="630"/>
      <c r="H423" s="628"/>
      <c r="I423" s="640"/>
      <c r="J423" s="640"/>
      <c r="K423" s="640"/>
      <c r="L423" s="640"/>
      <c r="M423" s="640"/>
      <c r="N423" s="640"/>
      <c r="O423" s="640"/>
      <c r="P423" s="640"/>
      <c r="Q423" s="640"/>
      <c r="R423" s="640"/>
      <c r="S423" s="640"/>
      <c r="T423" s="640"/>
      <c r="U423" s="640"/>
      <c r="V423" s="640"/>
      <c r="W423" s="640"/>
      <c r="X423" s="640"/>
      <c r="Y423" s="640"/>
    </row>
    <row r="424" spans="1:25" ht="33.6">
      <c r="A424" s="601"/>
      <c r="B424" s="610"/>
      <c r="C424" s="602"/>
      <c r="D424" s="619"/>
      <c r="E424" s="610" t="s">
        <v>1665</v>
      </c>
      <c r="F424" s="629"/>
      <c r="G424" s="630"/>
      <c r="H424" s="628"/>
      <c r="I424" s="640"/>
      <c r="J424" s="640"/>
      <c r="K424" s="640"/>
      <c r="L424" s="640"/>
      <c r="M424" s="640"/>
      <c r="N424" s="640"/>
      <c r="O424" s="640"/>
      <c r="P424" s="640"/>
      <c r="Q424" s="640"/>
      <c r="R424" s="640"/>
      <c r="S424" s="640"/>
      <c r="T424" s="640"/>
      <c r="U424" s="640"/>
      <c r="V424" s="640"/>
      <c r="W424" s="640"/>
      <c r="X424" s="640"/>
      <c r="Y424" s="640"/>
    </row>
    <row r="425" spans="1:25" ht="33.6">
      <c r="A425" s="601"/>
      <c r="B425" s="610"/>
      <c r="C425" s="602"/>
      <c r="D425" s="619"/>
      <c r="E425" s="610" t="s">
        <v>1666</v>
      </c>
      <c r="F425" s="629"/>
      <c r="G425" s="630"/>
      <c r="H425" s="628"/>
      <c r="I425" s="640"/>
      <c r="J425" s="640"/>
      <c r="K425" s="640"/>
      <c r="L425" s="640"/>
      <c r="M425" s="640"/>
      <c r="N425" s="640"/>
      <c r="O425" s="640"/>
      <c r="P425" s="640"/>
      <c r="Q425" s="640"/>
      <c r="R425" s="640"/>
      <c r="S425" s="640"/>
      <c r="T425" s="640"/>
      <c r="U425" s="640"/>
      <c r="V425" s="640"/>
      <c r="W425" s="640"/>
      <c r="X425" s="640"/>
      <c r="Y425" s="640"/>
    </row>
    <row r="426" spans="1:25" ht="18">
      <c r="A426" s="601">
        <f>MAX($A$1:A421)+1</f>
        <v>80</v>
      </c>
      <c r="B426" s="610" t="s">
        <v>528</v>
      </c>
      <c r="C426" s="602" t="s">
        <v>1346</v>
      </c>
      <c r="D426" s="619"/>
      <c r="E426" s="602"/>
      <c r="F426" s="629" t="s">
        <v>256</v>
      </c>
      <c r="G426" s="630">
        <v>4</v>
      </c>
      <c r="H426" s="628" t="str">
        <f t="shared" si="10"/>
        <v>B-4</v>
      </c>
      <c r="I426" s="640">
        <v>4</v>
      </c>
      <c r="J426" s="640"/>
      <c r="K426" s="640"/>
      <c r="L426" s="640"/>
      <c r="M426" s="640"/>
      <c r="N426" s="640"/>
      <c r="O426" s="640"/>
      <c r="P426" s="640"/>
      <c r="Q426" s="640"/>
      <c r="R426" s="640"/>
      <c r="S426" s="640"/>
      <c r="T426" s="640"/>
      <c r="U426" s="640"/>
      <c r="V426" s="640"/>
      <c r="W426" s="640"/>
      <c r="X426" s="640"/>
      <c r="Y426" s="640"/>
    </row>
    <row r="427" spans="1:25" ht="50.4">
      <c r="A427" s="601"/>
      <c r="B427" s="610"/>
      <c r="C427" s="602"/>
      <c r="D427" s="619"/>
      <c r="E427" s="610" t="s">
        <v>1667</v>
      </c>
      <c r="F427" s="629"/>
      <c r="G427" s="630"/>
      <c r="H427" s="628"/>
      <c r="I427" s="640"/>
      <c r="J427" s="640"/>
      <c r="K427" s="640"/>
      <c r="L427" s="640"/>
      <c r="M427" s="640"/>
      <c r="N427" s="640"/>
      <c r="O427" s="640"/>
      <c r="P427" s="640"/>
      <c r="Q427" s="640"/>
      <c r="R427" s="640"/>
      <c r="S427" s="640"/>
      <c r="T427" s="640"/>
      <c r="U427" s="640"/>
      <c r="V427" s="640"/>
      <c r="W427" s="640"/>
      <c r="X427" s="640"/>
      <c r="Y427" s="640"/>
    </row>
    <row r="428" spans="1:25" ht="50.4">
      <c r="A428" s="601"/>
      <c r="B428" s="610"/>
      <c r="C428" s="602"/>
      <c r="D428" s="619"/>
      <c r="E428" s="610" t="s">
        <v>1668</v>
      </c>
      <c r="F428" s="629"/>
      <c r="G428" s="630"/>
      <c r="H428" s="628"/>
      <c r="I428" s="640"/>
      <c r="J428" s="640"/>
      <c r="K428" s="640"/>
      <c r="L428" s="640"/>
      <c r="M428" s="640"/>
      <c r="N428" s="640"/>
      <c r="O428" s="640"/>
      <c r="P428" s="640"/>
      <c r="Q428" s="640"/>
      <c r="R428" s="640"/>
      <c r="S428" s="640"/>
      <c r="T428" s="640"/>
      <c r="U428" s="640"/>
      <c r="V428" s="640"/>
      <c r="W428" s="640"/>
      <c r="X428" s="640"/>
      <c r="Y428" s="640"/>
    </row>
    <row r="429" spans="1:25" ht="50.4">
      <c r="A429" s="601"/>
      <c r="B429" s="610"/>
      <c r="C429" s="602"/>
      <c r="D429" s="619"/>
      <c r="E429" s="610" t="s">
        <v>1669</v>
      </c>
      <c r="F429" s="629"/>
      <c r="G429" s="630"/>
      <c r="H429" s="628"/>
      <c r="I429" s="640"/>
      <c r="J429" s="640"/>
      <c r="K429" s="640"/>
      <c r="L429" s="640"/>
      <c r="M429" s="640"/>
      <c r="N429" s="640"/>
      <c r="O429" s="640"/>
      <c r="P429" s="640"/>
      <c r="Q429" s="640"/>
      <c r="R429" s="640"/>
      <c r="S429" s="640"/>
      <c r="T429" s="640"/>
      <c r="U429" s="640"/>
      <c r="V429" s="640"/>
      <c r="W429" s="640"/>
      <c r="X429" s="640"/>
      <c r="Y429" s="640"/>
    </row>
    <row r="430" spans="1:25" ht="33.6">
      <c r="A430" s="601"/>
      <c r="B430" s="610"/>
      <c r="C430" s="602"/>
      <c r="D430" s="619"/>
      <c r="E430" s="610" t="s">
        <v>1670</v>
      </c>
      <c r="F430" s="629"/>
      <c r="G430" s="630"/>
      <c r="H430" s="628"/>
      <c r="I430" s="640"/>
      <c r="J430" s="640"/>
      <c r="K430" s="640"/>
      <c r="L430" s="640"/>
      <c r="M430" s="640"/>
      <c r="N430" s="640"/>
      <c r="O430" s="640"/>
      <c r="P430" s="640"/>
      <c r="Q430" s="640"/>
      <c r="R430" s="640"/>
      <c r="S430" s="640"/>
      <c r="T430" s="640"/>
      <c r="U430" s="640"/>
      <c r="V430" s="640"/>
      <c r="W430" s="640"/>
      <c r="X430" s="640"/>
      <c r="Y430" s="640"/>
    </row>
    <row r="431" spans="1:25" ht="18">
      <c r="A431" s="601">
        <f>MAX($A$1:A426)+1</f>
        <v>81</v>
      </c>
      <c r="B431" s="610" t="s">
        <v>529</v>
      </c>
      <c r="C431" s="602" t="s">
        <v>1346</v>
      </c>
      <c r="D431" s="619"/>
      <c r="E431" s="602"/>
      <c r="F431" s="629" t="s">
        <v>256</v>
      </c>
      <c r="G431" s="630">
        <v>4</v>
      </c>
      <c r="H431" s="628" t="str">
        <f t="shared" si="10"/>
        <v>B-4</v>
      </c>
      <c r="I431" s="640">
        <v>4</v>
      </c>
      <c r="J431" s="640"/>
      <c r="K431" s="640"/>
      <c r="L431" s="640"/>
      <c r="M431" s="640"/>
      <c r="N431" s="640"/>
      <c r="O431" s="640"/>
      <c r="P431" s="640"/>
      <c r="Q431" s="640"/>
      <c r="R431" s="640"/>
      <c r="S431" s="640"/>
      <c r="T431" s="640"/>
      <c r="U431" s="640"/>
      <c r="V431" s="640"/>
      <c r="W431" s="640"/>
      <c r="X431" s="640"/>
      <c r="Y431" s="640"/>
    </row>
    <row r="432" spans="1:25" ht="33.6">
      <c r="A432" s="601"/>
      <c r="B432" s="610"/>
      <c r="C432" s="602"/>
      <c r="D432" s="619"/>
      <c r="E432" s="610" t="s">
        <v>1671</v>
      </c>
      <c r="F432" s="629"/>
      <c r="G432" s="630"/>
      <c r="H432" s="628"/>
      <c r="I432" s="640"/>
      <c r="J432" s="640"/>
      <c r="K432" s="640"/>
      <c r="L432" s="640"/>
      <c r="M432" s="640"/>
      <c r="N432" s="640"/>
      <c r="O432" s="640"/>
      <c r="P432" s="640"/>
      <c r="Q432" s="640"/>
      <c r="R432" s="640"/>
      <c r="S432" s="640"/>
      <c r="T432" s="640"/>
      <c r="U432" s="640"/>
      <c r="V432" s="640"/>
      <c r="W432" s="640"/>
      <c r="X432" s="640"/>
      <c r="Y432" s="640"/>
    </row>
    <row r="433" spans="1:25" ht="50.4">
      <c r="A433" s="601"/>
      <c r="B433" s="610"/>
      <c r="C433" s="602"/>
      <c r="D433" s="619"/>
      <c r="E433" s="610" t="s">
        <v>1672</v>
      </c>
      <c r="F433" s="629"/>
      <c r="G433" s="630"/>
      <c r="H433" s="628"/>
      <c r="I433" s="640"/>
      <c r="J433" s="640"/>
      <c r="K433" s="640"/>
      <c r="L433" s="640"/>
      <c r="M433" s="640"/>
      <c r="N433" s="640"/>
      <c r="O433" s="640"/>
      <c r="P433" s="640"/>
      <c r="Q433" s="640"/>
      <c r="R433" s="640"/>
      <c r="S433" s="640"/>
      <c r="T433" s="640"/>
      <c r="U433" s="640"/>
      <c r="V433" s="640"/>
      <c r="W433" s="640"/>
      <c r="X433" s="640"/>
      <c r="Y433" s="640"/>
    </row>
    <row r="434" spans="1:25" ht="33.6">
      <c r="A434" s="601"/>
      <c r="B434" s="610"/>
      <c r="C434" s="602"/>
      <c r="D434" s="619"/>
      <c r="E434" s="610" t="s">
        <v>1673</v>
      </c>
      <c r="F434" s="629"/>
      <c r="G434" s="630"/>
      <c r="H434" s="628"/>
      <c r="I434" s="640"/>
      <c r="J434" s="640"/>
      <c r="K434" s="640"/>
      <c r="L434" s="640"/>
      <c r="M434" s="640"/>
      <c r="N434" s="640"/>
      <c r="O434" s="640"/>
      <c r="P434" s="640"/>
      <c r="Q434" s="640"/>
      <c r="R434" s="640"/>
      <c r="S434" s="640"/>
      <c r="T434" s="640"/>
      <c r="U434" s="640"/>
      <c r="V434" s="640"/>
      <c r="W434" s="640"/>
      <c r="X434" s="640"/>
      <c r="Y434" s="640"/>
    </row>
    <row r="435" spans="1:25" ht="33.6">
      <c r="A435" s="601"/>
      <c r="B435" s="610"/>
      <c r="C435" s="602"/>
      <c r="D435" s="619"/>
      <c r="E435" s="610" t="s">
        <v>1674</v>
      </c>
      <c r="F435" s="629"/>
      <c r="G435" s="630"/>
      <c r="H435" s="628"/>
      <c r="I435" s="640"/>
      <c r="J435" s="640"/>
      <c r="K435" s="640"/>
      <c r="L435" s="640"/>
      <c r="M435" s="640"/>
      <c r="N435" s="640"/>
      <c r="O435" s="640"/>
      <c r="P435" s="640"/>
      <c r="Q435" s="640"/>
      <c r="R435" s="640"/>
      <c r="S435" s="640"/>
      <c r="T435" s="640"/>
      <c r="U435" s="640"/>
      <c r="V435" s="640"/>
      <c r="W435" s="640"/>
      <c r="X435" s="640"/>
      <c r="Y435" s="640"/>
    </row>
    <row r="436" spans="1:25" ht="18">
      <c r="A436" s="604" t="s">
        <v>530</v>
      </c>
      <c r="B436" s="611" t="s">
        <v>531</v>
      </c>
      <c r="C436" s="602"/>
      <c r="D436" s="619"/>
      <c r="E436" s="602"/>
      <c r="F436" s="629"/>
      <c r="G436" s="630"/>
      <c r="H436" s="628" t="str">
        <f t="shared" si="10"/>
        <v>-</v>
      </c>
      <c r="I436" s="640"/>
      <c r="J436" s="640"/>
      <c r="K436" s="640"/>
      <c r="L436" s="640"/>
      <c r="M436" s="640"/>
      <c r="N436" s="640"/>
      <c r="O436" s="640"/>
      <c r="P436" s="640"/>
      <c r="Q436" s="640"/>
      <c r="R436" s="640"/>
      <c r="S436" s="640"/>
      <c r="T436" s="640"/>
      <c r="U436" s="640"/>
      <c r="V436" s="640"/>
      <c r="W436" s="640"/>
      <c r="X436" s="640"/>
      <c r="Y436" s="640"/>
    </row>
    <row r="437" spans="1:25" ht="18">
      <c r="A437" s="601">
        <f>MAX($A$1:A436)+1</f>
        <v>82</v>
      </c>
      <c r="B437" s="610" t="s">
        <v>532</v>
      </c>
      <c r="C437" s="602" t="s">
        <v>1346</v>
      </c>
      <c r="D437" s="619"/>
      <c r="E437" s="602"/>
      <c r="F437" s="629" t="s">
        <v>256</v>
      </c>
      <c r="G437" s="630">
        <v>4</v>
      </c>
      <c r="H437" s="628" t="str">
        <f t="shared" si="10"/>
        <v>B-4</v>
      </c>
      <c r="I437" s="640"/>
      <c r="J437" s="640"/>
      <c r="K437" s="640"/>
      <c r="L437" s="640"/>
      <c r="M437" s="640"/>
      <c r="N437" s="640"/>
      <c r="O437" s="640"/>
      <c r="P437" s="640"/>
      <c r="Q437" s="640"/>
      <c r="R437" s="640"/>
      <c r="S437" s="640"/>
      <c r="T437" s="640"/>
      <c r="U437" s="640"/>
      <c r="V437" s="640"/>
      <c r="W437" s="640"/>
      <c r="X437" s="640"/>
      <c r="Y437" s="640"/>
    </row>
    <row r="438" spans="1:25" ht="33.6">
      <c r="A438" s="601"/>
      <c r="B438" s="610"/>
      <c r="C438" s="602"/>
      <c r="D438" s="619"/>
      <c r="E438" s="610" t="s">
        <v>1675</v>
      </c>
      <c r="F438" s="629"/>
      <c r="G438" s="630"/>
      <c r="H438" s="628"/>
      <c r="I438" s="640"/>
      <c r="J438" s="640"/>
      <c r="K438" s="640"/>
      <c r="L438" s="640"/>
      <c r="M438" s="640"/>
      <c r="N438" s="640"/>
      <c r="O438" s="640"/>
      <c r="P438" s="640"/>
      <c r="Q438" s="640"/>
      <c r="R438" s="640"/>
      <c r="S438" s="640"/>
      <c r="T438" s="640"/>
      <c r="U438" s="640"/>
      <c r="V438" s="640"/>
      <c r="W438" s="640"/>
      <c r="X438" s="640"/>
      <c r="Y438" s="640"/>
    </row>
    <row r="439" spans="1:25" ht="50.4">
      <c r="A439" s="601"/>
      <c r="B439" s="610"/>
      <c r="C439" s="602"/>
      <c r="D439" s="619"/>
      <c r="E439" s="610" t="s">
        <v>1676</v>
      </c>
      <c r="F439" s="629"/>
      <c r="G439" s="630"/>
      <c r="H439" s="628"/>
      <c r="I439" s="640"/>
      <c r="J439" s="640"/>
      <c r="K439" s="640"/>
      <c r="L439" s="640"/>
      <c r="M439" s="640"/>
      <c r="N439" s="640"/>
      <c r="O439" s="640"/>
      <c r="P439" s="640"/>
      <c r="Q439" s="640"/>
      <c r="R439" s="640"/>
      <c r="S439" s="640"/>
      <c r="T439" s="640"/>
      <c r="U439" s="640"/>
      <c r="V439" s="640"/>
      <c r="W439" s="640"/>
      <c r="X439" s="640"/>
      <c r="Y439" s="640"/>
    </row>
    <row r="440" spans="1:25" ht="50.4">
      <c r="A440" s="601"/>
      <c r="B440" s="610"/>
      <c r="C440" s="602"/>
      <c r="D440" s="619"/>
      <c r="E440" s="610" t="s">
        <v>1677</v>
      </c>
      <c r="F440" s="629"/>
      <c r="G440" s="630"/>
      <c r="H440" s="628"/>
      <c r="I440" s="640"/>
      <c r="J440" s="640"/>
      <c r="K440" s="640"/>
      <c r="L440" s="640"/>
      <c r="M440" s="640"/>
      <c r="N440" s="640"/>
      <c r="O440" s="640"/>
      <c r="P440" s="640"/>
      <c r="Q440" s="640"/>
      <c r="R440" s="640"/>
      <c r="S440" s="640"/>
      <c r="T440" s="640"/>
      <c r="U440" s="640"/>
      <c r="V440" s="640"/>
      <c r="W440" s="640"/>
      <c r="X440" s="640"/>
      <c r="Y440" s="640"/>
    </row>
    <row r="441" spans="1:25" ht="50.4">
      <c r="A441" s="601"/>
      <c r="B441" s="610"/>
      <c r="C441" s="602"/>
      <c r="D441" s="619"/>
      <c r="E441" s="610" t="s">
        <v>1678</v>
      </c>
      <c r="F441" s="629"/>
      <c r="G441" s="630"/>
      <c r="H441" s="628"/>
      <c r="I441" s="640"/>
      <c r="J441" s="640"/>
      <c r="K441" s="640"/>
      <c r="L441" s="640"/>
      <c r="M441" s="640"/>
      <c r="N441" s="640"/>
      <c r="O441" s="640"/>
      <c r="P441" s="640"/>
      <c r="Q441" s="640"/>
      <c r="R441" s="640"/>
      <c r="S441" s="640"/>
      <c r="T441" s="640"/>
      <c r="U441" s="640"/>
      <c r="V441" s="640"/>
      <c r="W441" s="640"/>
      <c r="X441" s="640"/>
      <c r="Y441" s="640"/>
    </row>
    <row r="442" spans="1:25" ht="18">
      <c r="A442" s="601">
        <f>MAX($A$1:A437)+1</f>
        <v>83</v>
      </c>
      <c r="B442" s="610" t="s">
        <v>533</v>
      </c>
      <c r="C442" s="602" t="s">
        <v>1346</v>
      </c>
      <c r="D442" s="619"/>
      <c r="E442" s="602"/>
      <c r="F442" s="629" t="s">
        <v>256</v>
      </c>
      <c r="G442" s="630">
        <v>4</v>
      </c>
      <c r="H442" s="628" t="str">
        <f t="shared" si="10"/>
        <v>B-4</v>
      </c>
      <c r="I442" s="640"/>
      <c r="J442" s="640"/>
      <c r="K442" s="640"/>
      <c r="L442" s="640"/>
      <c r="M442" s="640"/>
      <c r="N442" s="640"/>
      <c r="O442" s="640"/>
      <c r="P442" s="640"/>
      <c r="Q442" s="640"/>
      <c r="R442" s="640"/>
      <c r="S442" s="640"/>
      <c r="T442" s="640"/>
      <c r="U442" s="640"/>
      <c r="V442" s="640"/>
      <c r="W442" s="640"/>
      <c r="X442" s="640"/>
      <c r="Y442" s="640"/>
    </row>
    <row r="443" spans="1:25" ht="33.6">
      <c r="A443" s="601"/>
      <c r="B443" s="610"/>
      <c r="C443" s="602"/>
      <c r="D443" s="619"/>
      <c r="E443" s="610" t="s">
        <v>1679</v>
      </c>
      <c r="F443" s="629"/>
      <c r="G443" s="630"/>
      <c r="H443" s="628"/>
      <c r="I443" s="640"/>
      <c r="J443" s="640"/>
      <c r="K443" s="640"/>
      <c r="L443" s="640"/>
      <c r="M443" s="640"/>
      <c r="N443" s="640"/>
      <c r="O443" s="640"/>
      <c r="P443" s="640"/>
      <c r="Q443" s="640"/>
      <c r="R443" s="640"/>
      <c r="S443" s="640"/>
      <c r="T443" s="640"/>
      <c r="U443" s="640"/>
      <c r="V443" s="640"/>
      <c r="W443" s="640"/>
      <c r="X443" s="640"/>
      <c r="Y443" s="640"/>
    </row>
    <row r="444" spans="1:25" ht="50.4">
      <c r="A444" s="601"/>
      <c r="B444" s="610"/>
      <c r="C444" s="602"/>
      <c r="D444" s="619"/>
      <c r="E444" s="610" t="s">
        <v>1680</v>
      </c>
      <c r="F444" s="629"/>
      <c r="G444" s="630"/>
      <c r="H444" s="628"/>
      <c r="I444" s="640"/>
      <c r="J444" s="640"/>
      <c r="K444" s="640"/>
      <c r="L444" s="640"/>
      <c r="M444" s="640"/>
      <c r="N444" s="640"/>
      <c r="O444" s="640"/>
      <c r="P444" s="640"/>
      <c r="Q444" s="640"/>
      <c r="R444" s="640"/>
      <c r="S444" s="640"/>
      <c r="T444" s="640"/>
      <c r="U444" s="640"/>
      <c r="V444" s="640"/>
      <c r="W444" s="640"/>
      <c r="X444" s="640"/>
      <c r="Y444" s="640"/>
    </row>
    <row r="445" spans="1:25" ht="50.4">
      <c r="A445" s="601"/>
      <c r="B445" s="610"/>
      <c r="C445" s="602"/>
      <c r="D445" s="619"/>
      <c r="E445" s="610" t="s">
        <v>1681</v>
      </c>
      <c r="F445" s="629"/>
      <c r="G445" s="630"/>
      <c r="H445" s="628"/>
      <c r="I445" s="640"/>
      <c r="J445" s="640"/>
      <c r="K445" s="640"/>
      <c r="L445" s="640"/>
      <c r="M445" s="640"/>
      <c r="N445" s="640"/>
      <c r="O445" s="640"/>
      <c r="P445" s="640"/>
      <c r="Q445" s="640"/>
      <c r="R445" s="640"/>
      <c r="S445" s="640"/>
      <c r="T445" s="640"/>
      <c r="U445" s="640"/>
      <c r="V445" s="640"/>
      <c r="W445" s="640"/>
      <c r="X445" s="640"/>
      <c r="Y445" s="640"/>
    </row>
    <row r="446" spans="1:25" ht="50.4">
      <c r="A446" s="601"/>
      <c r="B446" s="610"/>
      <c r="C446" s="602"/>
      <c r="D446" s="619"/>
      <c r="E446" s="610" t="s">
        <v>1682</v>
      </c>
      <c r="F446" s="629"/>
      <c r="G446" s="630"/>
      <c r="H446" s="628"/>
      <c r="I446" s="640"/>
      <c r="J446" s="640"/>
      <c r="K446" s="640"/>
      <c r="L446" s="640"/>
      <c r="M446" s="640"/>
      <c r="N446" s="640"/>
      <c r="O446" s="640"/>
      <c r="P446" s="640"/>
      <c r="Q446" s="640"/>
      <c r="R446" s="640"/>
      <c r="S446" s="640"/>
      <c r="T446" s="640"/>
      <c r="U446" s="640"/>
      <c r="V446" s="640"/>
      <c r="W446" s="640"/>
      <c r="X446" s="640"/>
      <c r="Y446" s="640"/>
    </row>
    <row r="447" spans="1:25" ht="18">
      <c r="A447" s="601">
        <f>MAX($A$1:A446)+1</f>
        <v>84</v>
      </c>
      <c r="B447" s="610" t="s">
        <v>534</v>
      </c>
      <c r="C447" s="602" t="s">
        <v>1346</v>
      </c>
      <c r="D447" s="619"/>
      <c r="E447" s="602"/>
      <c r="F447" s="629" t="s">
        <v>256</v>
      </c>
      <c r="G447" s="630">
        <v>4</v>
      </c>
      <c r="H447" s="628" t="str">
        <f t="shared" ref="H447" si="11">F447&amp;"-"&amp;G447</f>
        <v>B-4</v>
      </c>
      <c r="I447" s="640"/>
      <c r="J447" s="640"/>
      <c r="K447" s="640"/>
      <c r="L447" s="640"/>
      <c r="M447" s="640"/>
      <c r="N447" s="640"/>
      <c r="O447" s="640"/>
      <c r="P447" s="640"/>
      <c r="Q447" s="640"/>
      <c r="R447" s="640"/>
      <c r="S447" s="640"/>
      <c r="T447" s="640"/>
      <c r="U447" s="640"/>
      <c r="V447" s="640"/>
      <c r="W447" s="640"/>
      <c r="X447" s="640"/>
      <c r="Y447" s="640"/>
    </row>
    <row r="448" spans="1:25" ht="33.6">
      <c r="A448" s="601"/>
      <c r="B448" s="610"/>
      <c r="C448" s="602"/>
      <c r="D448" s="619"/>
      <c r="E448" s="610" t="s">
        <v>1683</v>
      </c>
      <c r="F448" s="629"/>
      <c r="G448" s="630"/>
      <c r="H448" s="628"/>
      <c r="I448" s="640"/>
      <c r="J448" s="640"/>
      <c r="K448" s="640"/>
      <c r="L448" s="640"/>
      <c r="M448" s="640"/>
      <c r="N448" s="640"/>
      <c r="O448" s="640"/>
      <c r="P448" s="640"/>
      <c r="Q448" s="640"/>
      <c r="R448" s="640"/>
      <c r="S448" s="640"/>
      <c r="T448" s="640"/>
      <c r="U448" s="640"/>
      <c r="V448" s="640"/>
      <c r="W448" s="640"/>
      <c r="X448" s="640"/>
      <c r="Y448" s="640"/>
    </row>
    <row r="449" spans="1:25" ht="50.4">
      <c r="A449" s="601"/>
      <c r="B449" s="610"/>
      <c r="C449" s="602"/>
      <c r="D449" s="619"/>
      <c r="E449" s="610" t="s">
        <v>1684</v>
      </c>
      <c r="F449" s="629"/>
      <c r="G449" s="630"/>
      <c r="H449" s="628"/>
      <c r="I449" s="640"/>
      <c r="J449" s="640"/>
      <c r="K449" s="640"/>
      <c r="L449" s="640"/>
      <c r="M449" s="640"/>
      <c r="N449" s="640"/>
      <c r="O449" s="640"/>
      <c r="P449" s="640"/>
      <c r="Q449" s="640"/>
      <c r="R449" s="640"/>
      <c r="S449" s="640"/>
      <c r="T449" s="640"/>
      <c r="U449" s="640"/>
      <c r="V449" s="640"/>
      <c r="W449" s="640"/>
      <c r="X449" s="640"/>
      <c r="Y449" s="640"/>
    </row>
    <row r="450" spans="1:25" ht="50.4">
      <c r="A450" s="601"/>
      <c r="B450" s="610"/>
      <c r="C450" s="602"/>
      <c r="D450" s="619"/>
      <c r="E450" s="610" t="s">
        <v>1685</v>
      </c>
      <c r="F450" s="629"/>
      <c r="G450" s="630"/>
      <c r="H450" s="628"/>
      <c r="I450" s="640"/>
      <c r="J450" s="640"/>
      <c r="K450" s="640"/>
      <c r="L450" s="640"/>
      <c r="M450" s="640"/>
      <c r="N450" s="640"/>
      <c r="O450" s="640"/>
      <c r="P450" s="640"/>
      <c r="Q450" s="640"/>
      <c r="R450" s="640"/>
      <c r="S450" s="640"/>
      <c r="T450" s="640"/>
      <c r="U450" s="640"/>
      <c r="V450" s="640"/>
      <c r="W450" s="640"/>
      <c r="X450" s="640"/>
      <c r="Y450" s="640"/>
    </row>
    <row r="451" spans="1:25" ht="50.4">
      <c r="A451" s="601"/>
      <c r="B451" s="610"/>
      <c r="C451" s="602"/>
      <c r="D451" s="619"/>
      <c r="E451" s="610" t="s">
        <v>1686</v>
      </c>
      <c r="F451" s="629"/>
      <c r="G451" s="630"/>
      <c r="H451" s="628"/>
      <c r="I451" s="640"/>
      <c r="J451" s="640"/>
      <c r="K451" s="640"/>
      <c r="L451" s="640"/>
      <c r="M451" s="640"/>
      <c r="N451" s="640"/>
      <c r="O451" s="640"/>
      <c r="P451" s="640"/>
      <c r="Q451" s="640"/>
      <c r="R451" s="640"/>
      <c r="S451" s="640"/>
      <c r="T451" s="640"/>
      <c r="U451" s="640"/>
      <c r="V451" s="640"/>
      <c r="W451" s="640"/>
      <c r="X451" s="640"/>
      <c r="Y451" s="640"/>
    </row>
    <row r="452" spans="1:25" ht="18">
      <c r="A452" s="601">
        <f>MAX($A$1:A447)+1</f>
        <v>85</v>
      </c>
      <c r="B452" s="610" t="s">
        <v>535</v>
      </c>
      <c r="C452" s="602" t="s">
        <v>1346</v>
      </c>
      <c r="D452" s="619"/>
      <c r="E452" s="602"/>
      <c r="F452" s="629" t="s">
        <v>256</v>
      </c>
      <c r="G452" s="630">
        <v>4</v>
      </c>
      <c r="H452" s="628" t="str">
        <f t="shared" ref="H452" si="12">F452&amp;"-"&amp;G452</f>
        <v>B-4</v>
      </c>
      <c r="I452" s="640"/>
      <c r="J452" s="640"/>
      <c r="K452" s="640"/>
      <c r="L452" s="640"/>
      <c r="M452" s="640"/>
      <c r="N452" s="640"/>
      <c r="O452" s="640"/>
      <c r="P452" s="640"/>
      <c r="Q452" s="640"/>
      <c r="R452" s="640"/>
      <c r="S452" s="640"/>
      <c r="T452" s="640"/>
      <c r="U452" s="640"/>
      <c r="V452" s="640"/>
      <c r="W452" s="640"/>
      <c r="X452" s="640"/>
      <c r="Y452" s="640"/>
    </row>
    <row r="453" spans="1:25" ht="33.6">
      <c r="A453" s="601"/>
      <c r="B453" s="610"/>
      <c r="C453" s="602"/>
      <c r="D453" s="619"/>
      <c r="E453" s="610" t="s">
        <v>1687</v>
      </c>
      <c r="F453" s="629"/>
      <c r="G453" s="630"/>
      <c r="H453" s="628"/>
      <c r="I453" s="640"/>
      <c r="J453" s="640"/>
      <c r="K453" s="640"/>
      <c r="L453" s="640"/>
      <c r="M453" s="640"/>
      <c r="N453" s="640"/>
      <c r="O453" s="640"/>
      <c r="P453" s="640"/>
      <c r="Q453" s="640"/>
      <c r="R453" s="640"/>
      <c r="S453" s="640"/>
      <c r="T453" s="640"/>
      <c r="U453" s="640"/>
      <c r="V453" s="640"/>
      <c r="W453" s="640"/>
      <c r="X453" s="640"/>
      <c r="Y453" s="640"/>
    </row>
    <row r="454" spans="1:25" ht="33.6">
      <c r="A454" s="601"/>
      <c r="B454" s="610"/>
      <c r="C454" s="602"/>
      <c r="D454" s="619"/>
      <c r="E454" s="610" t="s">
        <v>1688</v>
      </c>
      <c r="F454" s="629"/>
      <c r="G454" s="630"/>
      <c r="H454" s="628"/>
      <c r="I454" s="640"/>
      <c r="J454" s="640"/>
      <c r="K454" s="640"/>
      <c r="L454" s="640"/>
      <c r="M454" s="640"/>
      <c r="N454" s="640"/>
      <c r="O454" s="640"/>
      <c r="P454" s="640"/>
      <c r="Q454" s="640"/>
      <c r="R454" s="640"/>
      <c r="S454" s="640"/>
      <c r="T454" s="640"/>
      <c r="U454" s="640"/>
      <c r="V454" s="640"/>
      <c r="W454" s="640"/>
      <c r="X454" s="640"/>
      <c r="Y454" s="640"/>
    </row>
    <row r="455" spans="1:25" ht="33.6">
      <c r="A455" s="601"/>
      <c r="B455" s="610"/>
      <c r="C455" s="602"/>
      <c r="D455" s="619"/>
      <c r="E455" s="610" t="s">
        <v>1689</v>
      </c>
      <c r="F455" s="629"/>
      <c r="G455" s="630"/>
      <c r="H455" s="628"/>
      <c r="I455" s="640"/>
      <c r="J455" s="640"/>
      <c r="K455" s="640"/>
      <c r="L455" s="640"/>
      <c r="M455" s="640"/>
      <c r="N455" s="640"/>
      <c r="O455" s="640"/>
      <c r="P455" s="640"/>
      <c r="Q455" s="640"/>
      <c r="R455" s="640"/>
      <c r="S455" s="640"/>
      <c r="T455" s="640"/>
      <c r="U455" s="640"/>
      <c r="V455" s="640"/>
      <c r="W455" s="640"/>
      <c r="X455" s="640"/>
      <c r="Y455" s="640"/>
    </row>
    <row r="456" spans="1:25" ht="50.4">
      <c r="A456" s="601"/>
      <c r="B456" s="610"/>
      <c r="C456" s="602"/>
      <c r="D456" s="619"/>
      <c r="E456" s="610" t="s">
        <v>1690</v>
      </c>
      <c r="F456" s="629"/>
      <c r="G456" s="630"/>
      <c r="H456" s="628"/>
      <c r="I456" s="640"/>
      <c r="J456" s="640"/>
      <c r="K456" s="640"/>
      <c r="L456" s="640"/>
      <c r="M456" s="640"/>
      <c r="N456" s="640"/>
      <c r="O456" s="640"/>
      <c r="P456" s="640"/>
      <c r="Q456" s="640"/>
      <c r="R456" s="640"/>
      <c r="S456" s="640"/>
      <c r="T456" s="640"/>
      <c r="U456" s="640"/>
      <c r="V456" s="640"/>
      <c r="W456" s="640"/>
      <c r="X456" s="640"/>
      <c r="Y456" s="640"/>
    </row>
    <row r="457" spans="1:25" ht="18">
      <c r="A457" s="601">
        <f>MAX($A$1:A456)+1</f>
        <v>86</v>
      </c>
      <c r="B457" s="612" t="s">
        <v>536</v>
      </c>
      <c r="C457" s="602" t="s">
        <v>1346</v>
      </c>
      <c r="D457" s="619"/>
      <c r="E457" s="602"/>
      <c r="F457" s="629" t="s">
        <v>256</v>
      </c>
      <c r="G457" s="630">
        <v>4</v>
      </c>
      <c r="H457" s="628" t="str">
        <f t="shared" ref="H457:H498" si="13">F457&amp;"-"&amp;G457</f>
        <v>B-4</v>
      </c>
      <c r="I457" s="640"/>
      <c r="J457" s="640"/>
      <c r="K457" s="640"/>
      <c r="L457" s="640"/>
      <c r="M457" s="640"/>
      <c r="N457" s="640"/>
      <c r="O457" s="640"/>
      <c r="P457" s="640"/>
      <c r="Q457" s="640"/>
      <c r="R457" s="640"/>
      <c r="S457" s="640"/>
      <c r="T457" s="640"/>
      <c r="U457" s="640"/>
      <c r="V457" s="640"/>
      <c r="W457" s="640"/>
      <c r="X457" s="640"/>
      <c r="Y457" s="640"/>
    </row>
    <row r="458" spans="1:25" ht="33.6">
      <c r="A458" s="601"/>
      <c r="B458" s="612"/>
      <c r="C458" s="602"/>
      <c r="D458" s="619"/>
      <c r="E458" s="647" t="s">
        <v>1691</v>
      </c>
      <c r="F458" s="629"/>
      <c r="G458" s="630"/>
      <c r="H458" s="628"/>
      <c r="I458" s="640"/>
      <c r="J458" s="640"/>
      <c r="K458" s="640"/>
      <c r="L458" s="640"/>
      <c r="M458" s="640"/>
      <c r="N458" s="640"/>
      <c r="O458" s="640"/>
      <c r="P458" s="640"/>
      <c r="Q458" s="640"/>
      <c r="R458" s="640"/>
      <c r="S458" s="640"/>
      <c r="T458" s="640"/>
      <c r="U458" s="640"/>
      <c r="V458" s="640"/>
      <c r="W458" s="640"/>
      <c r="X458" s="640"/>
      <c r="Y458" s="640"/>
    </row>
    <row r="459" spans="1:25" ht="33.6">
      <c r="A459" s="601"/>
      <c r="B459" s="612"/>
      <c r="C459" s="602"/>
      <c r="D459" s="619"/>
      <c r="E459" s="647" t="s">
        <v>1692</v>
      </c>
      <c r="F459" s="629"/>
      <c r="G459" s="630"/>
      <c r="H459" s="628"/>
      <c r="I459" s="640"/>
      <c r="J459" s="640"/>
      <c r="K459" s="640"/>
      <c r="L459" s="640"/>
      <c r="M459" s="640"/>
      <c r="N459" s="640"/>
      <c r="O459" s="640"/>
      <c r="P459" s="640"/>
      <c r="Q459" s="640"/>
      <c r="R459" s="640"/>
      <c r="S459" s="640"/>
      <c r="T459" s="640"/>
      <c r="U459" s="640"/>
      <c r="V459" s="640"/>
      <c r="W459" s="640"/>
      <c r="X459" s="640"/>
      <c r="Y459" s="640"/>
    </row>
    <row r="460" spans="1:25" ht="33.6">
      <c r="A460" s="601"/>
      <c r="B460" s="612"/>
      <c r="C460" s="602"/>
      <c r="D460" s="619"/>
      <c r="E460" s="647" t="s">
        <v>1693</v>
      </c>
      <c r="F460" s="629"/>
      <c r="G460" s="630"/>
      <c r="H460" s="628"/>
      <c r="I460" s="640"/>
      <c r="J460" s="640"/>
      <c r="K460" s="640"/>
      <c r="L460" s="640"/>
      <c r="M460" s="640"/>
      <c r="N460" s="640"/>
      <c r="O460" s="640"/>
      <c r="P460" s="640"/>
      <c r="Q460" s="640"/>
      <c r="R460" s="640"/>
      <c r="S460" s="640"/>
      <c r="T460" s="640"/>
      <c r="U460" s="640"/>
      <c r="V460" s="640"/>
      <c r="W460" s="640"/>
      <c r="X460" s="640"/>
      <c r="Y460" s="640"/>
    </row>
    <row r="461" spans="1:25" ht="33.6">
      <c r="A461" s="601"/>
      <c r="B461" s="612"/>
      <c r="C461" s="602"/>
      <c r="D461" s="619"/>
      <c r="E461" s="647" t="s">
        <v>1694</v>
      </c>
      <c r="F461" s="629"/>
      <c r="G461" s="630"/>
      <c r="H461" s="628"/>
      <c r="I461" s="640"/>
      <c r="J461" s="640"/>
      <c r="K461" s="640"/>
      <c r="L461" s="640"/>
      <c r="M461" s="640"/>
      <c r="N461" s="640"/>
      <c r="O461" s="640"/>
      <c r="P461" s="640"/>
      <c r="Q461" s="640"/>
      <c r="R461" s="640"/>
      <c r="S461" s="640"/>
      <c r="T461" s="640"/>
      <c r="U461" s="640"/>
      <c r="V461" s="640"/>
      <c r="W461" s="640"/>
      <c r="X461" s="640"/>
      <c r="Y461" s="640"/>
    </row>
    <row r="462" spans="1:25" ht="18">
      <c r="A462" s="601">
        <f>MAX($A$1:A457)+1</f>
        <v>87</v>
      </c>
      <c r="B462" s="612" t="s">
        <v>537</v>
      </c>
      <c r="C462" s="602" t="s">
        <v>1346</v>
      </c>
      <c r="D462" s="619"/>
      <c r="E462" s="602"/>
      <c r="F462" s="629" t="s">
        <v>256</v>
      </c>
      <c r="G462" s="630">
        <v>4</v>
      </c>
      <c r="H462" s="628" t="str">
        <f t="shared" si="13"/>
        <v>B-4</v>
      </c>
      <c r="I462" s="640"/>
      <c r="J462" s="640"/>
      <c r="K462" s="640"/>
      <c r="L462" s="640"/>
      <c r="M462" s="640"/>
      <c r="N462" s="640"/>
      <c r="O462" s="640"/>
      <c r="P462" s="640"/>
      <c r="Q462" s="640"/>
      <c r="R462" s="640"/>
      <c r="S462" s="640"/>
      <c r="T462" s="640"/>
      <c r="U462" s="640"/>
      <c r="V462" s="640"/>
      <c r="W462" s="640"/>
      <c r="X462" s="640"/>
      <c r="Y462" s="640"/>
    </row>
    <row r="463" spans="1:25" ht="33.6">
      <c r="A463" s="601"/>
      <c r="B463" s="612"/>
      <c r="C463" s="602"/>
      <c r="D463" s="619"/>
      <c r="E463" s="647" t="s">
        <v>1695</v>
      </c>
      <c r="F463" s="629"/>
      <c r="G463" s="630"/>
      <c r="H463" s="628"/>
      <c r="I463" s="640"/>
      <c r="J463" s="640"/>
      <c r="K463" s="640"/>
      <c r="L463" s="640"/>
      <c r="M463" s="640"/>
      <c r="N463" s="640"/>
      <c r="O463" s="640"/>
      <c r="P463" s="640"/>
      <c r="Q463" s="640"/>
      <c r="R463" s="640"/>
      <c r="S463" s="640"/>
      <c r="T463" s="640"/>
      <c r="U463" s="640"/>
      <c r="V463" s="640"/>
      <c r="W463" s="640"/>
      <c r="X463" s="640"/>
      <c r="Y463" s="640"/>
    </row>
    <row r="464" spans="1:25" ht="33.6">
      <c r="A464" s="601"/>
      <c r="B464" s="612"/>
      <c r="C464" s="602"/>
      <c r="D464" s="619"/>
      <c r="E464" s="647" t="s">
        <v>1696</v>
      </c>
      <c r="F464" s="629"/>
      <c r="G464" s="630"/>
      <c r="H464" s="628"/>
      <c r="I464" s="640"/>
      <c r="J464" s="640"/>
      <c r="K464" s="640"/>
      <c r="L464" s="640"/>
      <c r="M464" s="640"/>
      <c r="N464" s="640"/>
      <c r="O464" s="640"/>
      <c r="P464" s="640"/>
      <c r="Q464" s="640"/>
      <c r="R464" s="640"/>
      <c r="S464" s="640"/>
      <c r="T464" s="640"/>
      <c r="U464" s="640"/>
      <c r="V464" s="640"/>
      <c r="W464" s="640"/>
      <c r="X464" s="640"/>
      <c r="Y464" s="640"/>
    </row>
    <row r="465" spans="1:25" ht="33.6">
      <c r="A465" s="601"/>
      <c r="B465" s="612"/>
      <c r="C465" s="602"/>
      <c r="D465" s="619"/>
      <c r="E465" s="647" t="s">
        <v>1697</v>
      </c>
      <c r="F465" s="629"/>
      <c r="G465" s="630"/>
      <c r="H465" s="628"/>
      <c r="I465" s="640"/>
      <c r="J465" s="640"/>
      <c r="K465" s="640"/>
      <c r="L465" s="640"/>
      <c r="M465" s="640"/>
      <c r="N465" s="640"/>
      <c r="O465" s="640"/>
      <c r="P465" s="640"/>
      <c r="Q465" s="640"/>
      <c r="R465" s="640"/>
      <c r="S465" s="640"/>
      <c r="T465" s="640"/>
      <c r="U465" s="640"/>
      <c r="V465" s="640"/>
      <c r="W465" s="640"/>
      <c r="X465" s="640"/>
      <c r="Y465" s="640"/>
    </row>
    <row r="466" spans="1:25" ht="33.6">
      <c r="A466" s="601"/>
      <c r="B466" s="612"/>
      <c r="C466" s="602"/>
      <c r="D466" s="619"/>
      <c r="E466" s="647" t="s">
        <v>1698</v>
      </c>
      <c r="F466" s="629"/>
      <c r="G466" s="630"/>
      <c r="H466" s="628"/>
      <c r="I466" s="640"/>
      <c r="J466" s="640"/>
      <c r="K466" s="640"/>
      <c r="L466" s="640"/>
      <c r="M466" s="640"/>
      <c r="N466" s="640"/>
      <c r="O466" s="640"/>
      <c r="P466" s="640"/>
      <c r="Q466" s="640"/>
      <c r="R466" s="640"/>
      <c r="S466" s="640"/>
      <c r="T466" s="640"/>
      <c r="U466" s="640"/>
      <c r="V466" s="640"/>
      <c r="W466" s="640"/>
      <c r="X466" s="640"/>
      <c r="Y466" s="640"/>
    </row>
    <row r="467" spans="1:25" ht="18">
      <c r="A467" s="601">
        <f>MAX($A$1:A466)+1</f>
        <v>88</v>
      </c>
      <c r="B467" s="612" t="s">
        <v>538</v>
      </c>
      <c r="C467" s="602" t="s">
        <v>1346</v>
      </c>
      <c r="D467" s="619"/>
      <c r="E467" s="602"/>
      <c r="F467" s="629" t="s">
        <v>256</v>
      </c>
      <c r="G467" s="630">
        <v>4</v>
      </c>
      <c r="H467" s="628" t="str">
        <f t="shared" ref="H467" si="14">F467&amp;"-"&amp;G467</f>
        <v>B-4</v>
      </c>
      <c r="I467" s="640"/>
      <c r="J467" s="640"/>
      <c r="K467" s="640"/>
      <c r="L467" s="640"/>
      <c r="M467" s="640"/>
      <c r="N467" s="640"/>
      <c r="O467" s="640"/>
      <c r="P467" s="640"/>
      <c r="Q467" s="640"/>
      <c r="R467" s="640"/>
      <c r="S467" s="640"/>
      <c r="T467" s="640"/>
      <c r="U467" s="640"/>
      <c r="V467" s="640"/>
      <c r="W467" s="640"/>
      <c r="X467" s="640"/>
      <c r="Y467" s="640"/>
    </row>
    <row r="468" spans="1:25" ht="33.6">
      <c r="A468" s="601"/>
      <c r="B468" s="612"/>
      <c r="C468" s="602"/>
      <c r="D468" s="619"/>
      <c r="E468" s="647" t="s">
        <v>1699</v>
      </c>
      <c r="F468" s="629"/>
      <c r="G468" s="630"/>
      <c r="H468" s="628"/>
      <c r="I468" s="640"/>
      <c r="J468" s="640"/>
      <c r="K468" s="640"/>
      <c r="L468" s="640"/>
      <c r="M468" s="640"/>
      <c r="N468" s="640"/>
      <c r="O468" s="640"/>
      <c r="P468" s="640"/>
      <c r="Q468" s="640"/>
      <c r="R468" s="640"/>
      <c r="S468" s="640"/>
      <c r="T468" s="640"/>
      <c r="U468" s="640"/>
      <c r="V468" s="640"/>
      <c r="W468" s="640"/>
      <c r="X468" s="640"/>
      <c r="Y468" s="640"/>
    </row>
    <row r="469" spans="1:25" ht="33.6">
      <c r="A469" s="601"/>
      <c r="B469" s="612"/>
      <c r="C469" s="602"/>
      <c r="D469" s="619"/>
      <c r="E469" s="647" t="s">
        <v>1700</v>
      </c>
      <c r="F469" s="629"/>
      <c r="G469" s="630"/>
      <c r="H469" s="628"/>
      <c r="I469" s="640"/>
      <c r="J469" s="640"/>
      <c r="K469" s="640"/>
      <c r="L469" s="640"/>
      <c r="M469" s="640"/>
      <c r="N469" s="640"/>
      <c r="O469" s="640"/>
      <c r="P469" s="640"/>
      <c r="Q469" s="640"/>
      <c r="R469" s="640"/>
      <c r="S469" s="640"/>
      <c r="T469" s="640"/>
      <c r="U469" s="640"/>
      <c r="V469" s="640"/>
      <c r="W469" s="640"/>
      <c r="X469" s="640"/>
      <c r="Y469" s="640"/>
    </row>
    <row r="470" spans="1:25" ht="33.6">
      <c r="A470" s="601"/>
      <c r="B470" s="612"/>
      <c r="C470" s="602"/>
      <c r="D470" s="619"/>
      <c r="E470" s="647" t="s">
        <v>1701</v>
      </c>
      <c r="F470" s="629"/>
      <c r="G470" s="630"/>
      <c r="H470" s="628"/>
      <c r="I470" s="640"/>
      <c r="J470" s="640"/>
      <c r="K470" s="640"/>
      <c r="L470" s="640"/>
      <c r="M470" s="640"/>
      <c r="N470" s="640"/>
      <c r="O470" s="640"/>
      <c r="P470" s="640"/>
      <c r="Q470" s="640"/>
      <c r="R470" s="640"/>
      <c r="S470" s="640"/>
      <c r="T470" s="640"/>
      <c r="U470" s="640"/>
      <c r="V470" s="640"/>
      <c r="W470" s="640"/>
      <c r="X470" s="640"/>
      <c r="Y470" s="640"/>
    </row>
    <row r="471" spans="1:25" ht="33.6">
      <c r="A471" s="601"/>
      <c r="B471" s="612"/>
      <c r="C471" s="602"/>
      <c r="D471" s="619"/>
      <c r="E471" s="647" t="s">
        <v>1702</v>
      </c>
      <c r="F471" s="629"/>
      <c r="G471" s="630"/>
      <c r="H471" s="628"/>
      <c r="I471" s="640"/>
      <c r="J471" s="640"/>
      <c r="K471" s="640"/>
      <c r="L471" s="640"/>
      <c r="M471" s="640"/>
      <c r="N471" s="640"/>
      <c r="O471" s="640"/>
      <c r="P471" s="640"/>
      <c r="Q471" s="640"/>
      <c r="R471" s="640"/>
      <c r="S471" s="640"/>
      <c r="T471" s="640"/>
      <c r="U471" s="640"/>
      <c r="V471" s="640"/>
      <c r="W471" s="640"/>
      <c r="X471" s="640"/>
      <c r="Y471" s="640"/>
    </row>
    <row r="472" spans="1:25" ht="18">
      <c r="A472" s="601">
        <f>MAX($A$1:A467)+1</f>
        <v>89</v>
      </c>
      <c r="B472" s="612" t="s">
        <v>539</v>
      </c>
      <c r="C472" s="602" t="s">
        <v>1346</v>
      </c>
      <c r="D472" s="619"/>
      <c r="E472" s="602"/>
      <c r="F472" s="629" t="s">
        <v>256</v>
      </c>
      <c r="G472" s="630">
        <v>4</v>
      </c>
      <c r="H472" s="628" t="str">
        <f t="shared" ref="H472" si="15">F472&amp;"-"&amp;G472</f>
        <v>B-4</v>
      </c>
      <c r="I472" s="640"/>
      <c r="J472" s="640"/>
      <c r="K472" s="640"/>
      <c r="L472" s="640"/>
      <c r="M472" s="640"/>
      <c r="N472" s="640"/>
      <c r="O472" s="640"/>
      <c r="P472" s="640"/>
      <c r="Q472" s="640"/>
      <c r="R472" s="640"/>
      <c r="S472" s="640"/>
      <c r="T472" s="640"/>
      <c r="U472" s="640"/>
      <c r="V472" s="640"/>
      <c r="W472" s="640"/>
      <c r="X472" s="640"/>
      <c r="Y472" s="640"/>
    </row>
    <row r="473" spans="1:25" ht="33.6">
      <c r="A473" s="601"/>
      <c r="B473" s="612"/>
      <c r="C473" s="602"/>
      <c r="D473" s="619"/>
      <c r="E473" s="647" t="s">
        <v>1703</v>
      </c>
      <c r="F473" s="629"/>
      <c r="G473" s="630"/>
      <c r="H473" s="628"/>
      <c r="I473" s="640"/>
      <c r="J473" s="640"/>
      <c r="K473" s="640"/>
      <c r="L473" s="640"/>
      <c r="M473" s="640"/>
      <c r="N473" s="640"/>
      <c r="O473" s="640"/>
      <c r="P473" s="640"/>
      <c r="Q473" s="640"/>
      <c r="R473" s="640"/>
      <c r="S473" s="640"/>
      <c r="T473" s="640"/>
      <c r="U473" s="640"/>
      <c r="V473" s="640"/>
      <c r="W473" s="640"/>
      <c r="X473" s="640"/>
      <c r="Y473" s="640"/>
    </row>
    <row r="474" spans="1:25" ht="33.6">
      <c r="A474" s="601"/>
      <c r="B474" s="612"/>
      <c r="C474" s="602"/>
      <c r="D474" s="619"/>
      <c r="E474" s="647" t="s">
        <v>1704</v>
      </c>
      <c r="F474" s="629"/>
      <c r="G474" s="630"/>
      <c r="H474" s="628"/>
      <c r="I474" s="640"/>
      <c r="J474" s="640"/>
      <c r="K474" s="640"/>
      <c r="L474" s="640"/>
      <c r="M474" s="640"/>
      <c r="N474" s="640"/>
      <c r="O474" s="640"/>
      <c r="P474" s="640"/>
      <c r="Q474" s="640"/>
      <c r="R474" s="640"/>
      <c r="S474" s="640"/>
      <c r="T474" s="640"/>
      <c r="U474" s="640"/>
      <c r="V474" s="640"/>
      <c r="W474" s="640"/>
      <c r="X474" s="640"/>
      <c r="Y474" s="640"/>
    </row>
    <row r="475" spans="1:25" ht="33.6">
      <c r="A475" s="601"/>
      <c r="B475" s="612"/>
      <c r="C475" s="602"/>
      <c r="D475" s="619"/>
      <c r="E475" s="647" t="s">
        <v>1705</v>
      </c>
      <c r="F475" s="629"/>
      <c r="G475" s="630"/>
      <c r="H475" s="628"/>
      <c r="I475" s="640"/>
      <c r="J475" s="640"/>
      <c r="K475" s="640"/>
      <c r="L475" s="640"/>
      <c r="M475" s="640"/>
      <c r="N475" s="640"/>
      <c r="O475" s="640"/>
      <c r="P475" s="640"/>
      <c r="Q475" s="640"/>
      <c r="R475" s="640"/>
      <c r="S475" s="640"/>
      <c r="T475" s="640"/>
      <c r="U475" s="640"/>
      <c r="V475" s="640"/>
      <c r="W475" s="640"/>
      <c r="X475" s="640"/>
      <c r="Y475" s="640"/>
    </row>
    <row r="476" spans="1:25" ht="33.6">
      <c r="A476" s="601"/>
      <c r="B476" s="612"/>
      <c r="C476" s="602"/>
      <c r="D476" s="619"/>
      <c r="E476" s="647" t="s">
        <v>1706</v>
      </c>
      <c r="F476" s="629"/>
      <c r="G476" s="630"/>
      <c r="H476" s="628"/>
      <c r="I476" s="640"/>
      <c r="J476" s="640"/>
      <c r="K476" s="640"/>
      <c r="L476" s="640"/>
      <c r="M476" s="640"/>
      <c r="N476" s="640"/>
      <c r="O476" s="640"/>
      <c r="P476" s="640"/>
      <c r="Q476" s="640"/>
      <c r="R476" s="640"/>
      <c r="S476" s="640"/>
      <c r="T476" s="640"/>
      <c r="U476" s="640"/>
      <c r="V476" s="640"/>
      <c r="W476" s="640"/>
      <c r="X476" s="640"/>
      <c r="Y476" s="640"/>
    </row>
    <row r="477" spans="1:25" ht="33.6">
      <c r="A477" s="601">
        <f>MAX($A$1:A476)+1</f>
        <v>90</v>
      </c>
      <c r="B477" s="612" t="s">
        <v>540</v>
      </c>
      <c r="C477" s="602" t="s">
        <v>1346</v>
      </c>
      <c r="D477" s="619"/>
      <c r="E477" s="602"/>
      <c r="F477" s="629" t="s">
        <v>256</v>
      </c>
      <c r="G477" s="630">
        <v>4</v>
      </c>
      <c r="H477" s="628" t="str">
        <f t="shared" si="13"/>
        <v>B-4</v>
      </c>
      <c r="I477" s="640"/>
      <c r="J477" s="640"/>
      <c r="K477" s="640"/>
      <c r="L477" s="640"/>
      <c r="M477" s="640"/>
      <c r="N477" s="640"/>
      <c r="O477" s="640"/>
      <c r="P477" s="640"/>
      <c r="Q477" s="640"/>
      <c r="R477" s="640"/>
      <c r="S477" s="640"/>
      <c r="T477" s="640"/>
      <c r="U477" s="640"/>
      <c r="V477" s="640"/>
      <c r="W477" s="640"/>
      <c r="X477" s="640"/>
      <c r="Y477" s="640"/>
    </row>
    <row r="478" spans="1:25" ht="33.6">
      <c r="A478" s="601"/>
      <c r="B478" s="612"/>
      <c r="C478" s="602"/>
      <c r="D478" s="619"/>
      <c r="E478" s="647" t="s">
        <v>1707</v>
      </c>
      <c r="F478" s="629"/>
      <c r="G478" s="630"/>
      <c r="H478" s="628"/>
      <c r="I478" s="640"/>
      <c r="J478" s="640"/>
      <c r="K478" s="640"/>
      <c r="L478" s="640"/>
      <c r="M478" s="640"/>
      <c r="N478" s="640"/>
      <c r="O478" s="640"/>
      <c r="P478" s="640"/>
      <c r="Q478" s="640"/>
      <c r="R478" s="640"/>
      <c r="S478" s="640"/>
      <c r="T478" s="640"/>
      <c r="U478" s="640"/>
      <c r="V478" s="640"/>
      <c r="W478" s="640"/>
      <c r="X478" s="640"/>
      <c r="Y478" s="640"/>
    </row>
    <row r="479" spans="1:25" ht="33.6">
      <c r="A479" s="601"/>
      <c r="B479" s="612"/>
      <c r="C479" s="602"/>
      <c r="D479" s="619"/>
      <c r="E479" s="647" t="s">
        <v>1708</v>
      </c>
      <c r="F479" s="629"/>
      <c r="G479" s="630"/>
      <c r="H479" s="628"/>
      <c r="I479" s="640"/>
      <c r="J479" s="640"/>
      <c r="K479" s="640"/>
      <c r="L479" s="640"/>
      <c r="M479" s="640"/>
      <c r="N479" s="640"/>
      <c r="O479" s="640"/>
      <c r="P479" s="640"/>
      <c r="Q479" s="640"/>
      <c r="R479" s="640"/>
      <c r="S479" s="640"/>
      <c r="T479" s="640"/>
      <c r="U479" s="640"/>
      <c r="V479" s="640"/>
      <c r="W479" s="640"/>
      <c r="X479" s="640"/>
      <c r="Y479" s="640"/>
    </row>
    <row r="480" spans="1:25" ht="33.6">
      <c r="A480" s="601"/>
      <c r="B480" s="612"/>
      <c r="C480" s="602"/>
      <c r="D480" s="619"/>
      <c r="E480" s="647" t="s">
        <v>1709</v>
      </c>
      <c r="F480" s="629"/>
      <c r="G480" s="630"/>
      <c r="H480" s="628"/>
      <c r="I480" s="640"/>
      <c r="J480" s="640"/>
      <c r="K480" s="640"/>
      <c r="L480" s="640"/>
      <c r="M480" s="640"/>
      <c r="N480" s="640"/>
      <c r="O480" s="640"/>
      <c r="P480" s="640"/>
      <c r="Q480" s="640"/>
      <c r="R480" s="640"/>
      <c r="S480" s="640"/>
      <c r="T480" s="640"/>
      <c r="U480" s="640"/>
      <c r="V480" s="640"/>
      <c r="W480" s="640"/>
      <c r="X480" s="640"/>
      <c r="Y480" s="640"/>
    </row>
    <row r="481" spans="1:25" ht="33.6">
      <c r="A481" s="601"/>
      <c r="B481" s="612"/>
      <c r="C481" s="602"/>
      <c r="D481" s="619"/>
      <c r="E481" s="647" t="s">
        <v>1710</v>
      </c>
      <c r="F481" s="629"/>
      <c r="G481" s="630"/>
      <c r="H481" s="628"/>
      <c r="I481" s="640"/>
      <c r="J481" s="640"/>
      <c r="K481" s="640"/>
      <c r="L481" s="640"/>
      <c r="M481" s="640"/>
      <c r="N481" s="640"/>
      <c r="O481" s="640"/>
      <c r="P481" s="640"/>
      <c r="Q481" s="640"/>
      <c r="R481" s="640"/>
      <c r="S481" s="640"/>
      <c r="T481" s="640"/>
      <c r="U481" s="640"/>
      <c r="V481" s="640"/>
      <c r="W481" s="640"/>
      <c r="X481" s="640"/>
      <c r="Y481" s="640"/>
    </row>
    <row r="482" spans="1:25" ht="33.6">
      <c r="A482" s="601">
        <f>MAX($A$1:A477)+1</f>
        <v>91</v>
      </c>
      <c r="B482" s="612" t="s">
        <v>541</v>
      </c>
      <c r="C482" s="602" t="s">
        <v>1346</v>
      </c>
      <c r="D482" s="619"/>
      <c r="E482" s="602"/>
      <c r="F482" s="629" t="s">
        <v>256</v>
      </c>
      <c r="G482" s="630">
        <v>4</v>
      </c>
      <c r="H482" s="628" t="str">
        <f t="shared" si="13"/>
        <v>B-4</v>
      </c>
      <c r="I482" s="640"/>
      <c r="J482" s="640"/>
      <c r="K482" s="640"/>
      <c r="L482" s="640"/>
      <c r="M482" s="640"/>
      <c r="N482" s="640"/>
      <c r="O482" s="640"/>
      <c r="P482" s="640"/>
      <c r="Q482" s="640"/>
      <c r="R482" s="640"/>
      <c r="S482" s="640"/>
      <c r="T482" s="640"/>
      <c r="U482" s="640"/>
      <c r="V482" s="640"/>
      <c r="W482" s="640"/>
      <c r="X482" s="640"/>
      <c r="Y482" s="640"/>
    </row>
    <row r="483" spans="1:25" ht="33.6">
      <c r="A483" s="601"/>
      <c r="B483" s="612"/>
      <c r="C483" s="602"/>
      <c r="D483" s="619"/>
      <c r="E483" s="647" t="s">
        <v>1711</v>
      </c>
      <c r="F483" s="629"/>
      <c r="G483" s="630"/>
      <c r="H483" s="628"/>
      <c r="I483" s="640"/>
      <c r="J483" s="640"/>
      <c r="K483" s="640"/>
      <c r="L483" s="640"/>
      <c r="M483" s="640"/>
      <c r="N483" s="640"/>
      <c r="O483" s="640"/>
      <c r="P483" s="640"/>
      <c r="Q483" s="640"/>
      <c r="R483" s="640"/>
      <c r="S483" s="640"/>
      <c r="T483" s="640"/>
      <c r="U483" s="640"/>
      <c r="V483" s="640"/>
      <c r="W483" s="640"/>
      <c r="X483" s="640"/>
      <c r="Y483" s="640"/>
    </row>
    <row r="484" spans="1:25" ht="33.6">
      <c r="A484" s="601"/>
      <c r="B484" s="612"/>
      <c r="C484" s="602"/>
      <c r="D484" s="619"/>
      <c r="E484" s="647" t="s">
        <v>1712</v>
      </c>
      <c r="F484" s="629"/>
      <c r="G484" s="630"/>
      <c r="H484" s="628"/>
      <c r="I484" s="640"/>
      <c r="J484" s="640"/>
      <c r="K484" s="640"/>
      <c r="L484" s="640"/>
      <c r="M484" s="640"/>
      <c r="N484" s="640"/>
      <c r="O484" s="640"/>
      <c r="P484" s="640"/>
      <c r="Q484" s="640"/>
      <c r="R484" s="640"/>
      <c r="S484" s="640"/>
      <c r="T484" s="640"/>
      <c r="U484" s="640"/>
      <c r="V484" s="640"/>
      <c r="W484" s="640"/>
      <c r="X484" s="640"/>
      <c r="Y484" s="640"/>
    </row>
    <row r="485" spans="1:25" ht="33.6">
      <c r="A485" s="601"/>
      <c r="B485" s="612"/>
      <c r="C485" s="602"/>
      <c r="D485" s="619"/>
      <c r="E485" s="647" t="s">
        <v>1713</v>
      </c>
      <c r="F485" s="629"/>
      <c r="G485" s="630"/>
      <c r="H485" s="628"/>
      <c r="I485" s="640"/>
      <c r="J485" s="640"/>
      <c r="K485" s="640"/>
      <c r="L485" s="640"/>
      <c r="M485" s="640"/>
      <c r="N485" s="640"/>
      <c r="O485" s="640"/>
      <c r="P485" s="640"/>
      <c r="Q485" s="640"/>
      <c r="R485" s="640"/>
      <c r="S485" s="640"/>
      <c r="T485" s="640"/>
      <c r="U485" s="640"/>
      <c r="V485" s="640"/>
      <c r="W485" s="640"/>
      <c r="X485" s="640"/>
      <c r="Y485" s="640"/>
    </row>
    <row r="486" spans="1:25" ht="33.6">
      <c r="A486" s="601"/>
      <c r="B486" s="612"/>
      <c r="C486" s="602"/>
      <c r="D486" s="619"/>
      <c r="E486" s="647" t="s">
        <v>1714</v>
      </c>
      <c r="F486" s="629"/>
      <c r="G486" s="630"/>
      <c r="H486" s="628"/>
      <c r="I486" s="640"/>
      <c r="J486" s="640"/>
      <c r="K486" s="640"/>
      <c r="L486" s="640"/>
      <c r="M486" s="640"/>
      <c r="N486" s="640"/>
      <c r="O486" s="640"/>
      <c r="P486" s="640"/>
      <c r="Q486" s="640"/>
      <c r="R486" s="640"/>
      <c r="S486" s="640"/>
      <c r="T486" s="640"/>
      <c r="U486" s="640"/>
      <c r="V486" s="640"/>
      <c r="W486" s="640"/>
      <c r="X486" s="640"/>
      <c r="Y486" s="640"/>
    </row>
    <row r="487" spans="1:25" ht="18">
      <c r="A487" s="601">
        <f>MAX($A$1:A486)+1</f>
        <v>92</v>
      </c>
      <c r="B487" s="612" t="s">
        <v>542</v>
      </c>
      <c r="C487" s="602" t="s">
        <v>1346</v>
      </c>
      <c r="D487" s="619"/>
      <c r="E487" s="602"/>
      <c r="F487" s="629" t="s">
        <v>256</v>
      </c>
      <c r="G487" s="630">
        <v>4</v>
      </c>
      <c r="H487" s="628" t="str">
        <f t="shared" ref="H487" si="16">F487&amp;"-"&amp;G487</f>
        <v>B-4</v>
      </c>
      <c r="I487" s="640"/>
      <c r="J487" s="640"/>
      <c r="K487" s="640"/>
      <c r="L487" s="640"/>
      <c r="M487" s="640"/>
      <c r="N487" s="640"/>
      <c r="O487" s="640"/>
      <c r="P487" s="640"/>
      <c r="Q487" s="640"/>
      <c r="R487" s="640"/>
      <c r="S487" s="640"/>
      <c r="T487" s="640"/>
      <c r="U487" s="640"/>
      <c r="V487" s="640"/>
      <c r="W487" s="640"/>
      <c r="X487" s="640"/>
      <c r="Y487" s="640"/>
    </row>
    <row r="488" spans="1:25" ht="33.6">
      <c r="A488" s="601"/>
      <c r="B488" s="612"/>
      <c r="C488" s="602"/>
      <c r="D488" s="619"/>
      <c r="E488" s="647" t="s">
        <v>1715</v>
      </c>
      <c r="F488" s="629"/>
      <c r="G488" s="630"/>
      <c r="H488" s="628"/>
      <c r="I488" s="640"/>
      <c r="J488" s="640"/>
      <c r="K488" s="640"/>
      <c r="L488" s="640"/>
      <c r="M488" s="640"/>
      <c r="N488" s="640"/>
      <c r="O488" s="640"/>
      <c r="P488" s="640"/>
      <c r="Q488" s="640"/>
      <c r="R488" s="640"/>
      <c r="S488" s="640"/>
      <c r="T488" s="640"/>
      <c r="U488" s="640"/>
      <c r="V488" s="640"/>
      <c r="W488" s="640"/>
      <c r="X488" s="640"/>
      <c r="Y488" s="640"/>
    </row>
    <row r="489" spans="1:25" ht="33.6">
      <c r="A489" s="601"/>
      <c r="B489" s="612"/>
      <c r="C489" s="602"/>
      <c r="D489" s="619"/>
      <c r="E489" s="647" t="s">
        <v>1716</v>
      </c>
      <c r="F489" s="629"/>
      <c r="G489" s="630"/>
      <c r="H489" s="628"/>
      <c r="I489" s="640"/>
      <c r="J489" s="640"/>
      <c r="K489" s="640"/>
      <c r="L489" s="640"/>
      <c r="M489" s="640"/>
      <c r="N489" s="640"/>
      <c r="O489" s="640"/>
      <c r="P489" s="640"/>
      <c r="Q489" s="640"/>
      <c r="R489" s="640"/>
      <c r="S489" s="640"/>
      <c r="T489" s="640"/>
      <c r="U489" s="640"/>
      <c r="V489" s="640"/>
      <c r="W489" s="640"/>
      <c r="X489" s="640"/>
      <c r="Y489" s="640"/>
    </row>
    <row r="490" spans="1:25" ht="33.6">
      <c r="A490" s="601"/>
      <c r="B490" s="612"/>
      <c r="C490" s="602"/>
      <c r="D490" s="619"/>
      <c r="E490" s="647" t="s">
        <v>1717</v>
      </c>
      <c r="F490" s="629"/>
      <c r="G490" s="630"/>
      <c r="H490" s="628"/>
      <c r="I490" s="640"/>
      <c r="J490" s="640"/>
      <c r="K490" s="640"/>
      <c r="L490" s="640"/>
      <c r="M490" s="640"/>
      <c r="N490" s="640"/>
      <c r="O490" s="640"/>
      <c r="P490" s="640"/>
      <c r="Q490" s="640"/>
      <c r="R490" s="640"/>
      <c r="S490" s="640"/>
      <c r="T490" s="640"/>
      <c r="U490" s="640"/>
      <c r="V490" s="640"/>
      <c r="W490" s="640"/>
      <c r="X490" s="640"/>
      <c r="Y490" s="640"/>
    </row>
    <row r="491" spans="1:25" ht="33.6">
      <c r="A491" s="601"/>
      <c r="B491" s="612"/>
      <c r="C491" s="602"/>
      <c r="D491" s="619"/>
      <c r="E491" s="647" t="s">
        <v>1718</v>
      </c>
      <c r="F491" s="629"/>
      <c r="G491" s="630"/>
      <c r="H491" s="628"/>
      <c r="I491" s="640"/>
      <c r="J491" s="640"/>
      <c r="K491" s="640"/>
      <c r="L491" s="640"/>
      <c r="M491" s="640"/>
      <c r="N491" s="640"/>
      <c r="O491" s="640"/>
      <c r="P491" s="640"/>
      <c r="Q491" s="640"/>
      <c r="R491" s="640"/>
      <c r="S491" s="640"/>
      <c r="T491" s="640"/>
      <c r="U491" s="640"/>
      <c r="V491" s="640"/>
      <c r="W491" s="640"/>
      <c r="X491" s="640"/>
      <c r="Y491" s="640"/>
    </row>
    <row r="492" spans="1:25" ht="18">
      <c r="A492" s="601">
        <f>MAX($A$1:A487)+1</f>
        <v>93</v>
      </c>
      <c r="B492" s="612" t="s">
        <v>543</v>
      </c>
      <c r="C492" s="602" t="s">
        <v>1346</v>
      </c>
      <c r="D492" s="619"/>
      <c r="E492" s="602"/>
      <c r="F492" s="629" t="s">
        <v>256</v>
      </c>
      <c r="G492" s="630">
        <v>4</v>
      </c>
      <c r="H492" s="628" t="str">
        <f t="shared" ref="H492" si="17">F492&amp;"-"&amp;G492</f>
        <v>B-4</v>
      </c>
      <c r="I492" s="640"/>
      <c r="J492" s="640"/>
      <c r="K492" s="640"/>
      <c r="L492" s="640"/>
      <c r="M492" s="640"/>
      <c r="N492" s="640"/>
      <c r="O492" s="640"/>
      <c r="P492" s="640"/>
      <c r="Q492" s="640"/>
      <c r="R492" s="640"/>
      <c r="S492" s="640"/>
      <c r="T492" s="640"/>
      <c r="U492" s="640"/>
      <c r="V492" s="640"/>
      <c r="W492" s="640"/>
      <c r="X492" s="640"/>
      <c r="Y492" s="640"/>
    </row>
    <row r="493" spans="1:25" ht="33.6">
      <c r="A493" s="601"/>
      <c r="B493" s="612"/>
      <c r="C493" s="602"/>
      <c r="D493" s="619"/>
      <c r="E493" s="647" t="s">
        <v>1719</v>
      </c>
      <c r="F493" s="629"/>
      <c r="G493" s="630"/>
      <c r="H493" s="628"/>
      <c r="I493" s="640"/>
      <c r="J493" s="640"/>
      <c r="K493" s="640"/>
      <c r="L493" s="640"/>
      <c r="M493" s="640"/>
      <c r="N493" s="640"/>
      <c r="O493" s="640"/>
      <c r="P493" s="640"/>
      <c r="Q493" s="640"/>
      <c r="R493" s="640"/>
      <c r="S493" s="640"/>
      <c r="T493" s="640"/>
      <c r="U493" s="640"/>
      <c r="V493" s="640"/>
      <c r="W493" s="640"/>
      <c r="X493" s="640"/>
      <c r="Y493" s="640"/>
    </row>
    <row r="494" spans="1:25" ht="33.6">
      <c r="A494" s="601"/>
      <c r="B494" s="612"/>
      <c r="C494" s="602"/>
      <c r="D494" s="619"/>
      <c r="E494" s="647" t="s">
        <v>1720</v>
      </c>
      <c r="F494" s="629"/>
      <c r="G494" s="630"/>
      <c r="H494" s="628"/>
      <c r="I494" s="640"/>
      <c r="J494" s="640"/>
      <c r="K494" s="640"/>
      <c r="L494" s="640"/>
      <c r="M494" s="640"/>
      <c r="N494" s="640"/>
      <c r="O494" s="640"/>
      <c r="P494" s="640"/>
      <c r="Q494" s="640"/>
      <c r="R494" s="640"/>
      <c r="S494" s="640"/>
      <c r="T494" s="640"/>
      <c r="U494" s="640"/>
      <c r="V494" s="640"/>
      <c r="W494" s="640"/>
      <c r="X494" s="640"/>
      <c r="Y494" s="640"/>
    </row>
    <row r="495" spans="1:25" ht="33.6">
      <c r="A495" s="601"/>
      <c r="B495" s="612"/>
      <c r="C495" s="602"/>
      <c r="D495" s="619"/>
      <c r="E495" s="647" t="s">
        <v>1721</v>
      </c>
      <c r="F495" s="629"/>
      <c r="G495" s="630"/>
      <c r="H495" s="628"/>
      <c r="I495" s="640"/>
      <c r="J495" s="640"/>
      <c r="K495" s="640"/>
      <c r="L495" s="640"/>
      <c r="M495" s="640"/>
      <c r="N495" s="640"/>
      <c r="O495" s="640"/>
      <c r="P495" s="640"/>
      <c r="Q495" s="640"/>
      <c r="R495" s="640"/>
      <c r="S495" s="640"/>
      <c r="T495" s="640"/>
      <c r="U495" s="640"/>
      <c r="V495" s="640"/>
      <c r="W495" s="640"/>
      <c r="X495" s="640"/>
      <c r="Y495" s="640"/>
    </row>
    <row r="496" spans="1:25" ht="33.6">
      <c r="A496" s="601"/>
      <c r="B496" s="612"/>
      <c r="C496" s="602"/>
      <c r="D496" s="619"/>
      <c r="E496" s="647" t="s">
        <v>1722</v>
      </c>
      <c r="F496" s="629"/>
      <c r="G496" s="630"/>
      <c r="H496" s="628"/>
      <c r="I496" s="640"/>
      <c r="J496" s="640"/>
      <c r="K496" s="640"/>
      <c r="L496" s="640"/>
      <c r="M496" s="640"/>
      <c r="N496" s="640"/>
      <c r="O496" s="640"/>
      <c r="P496" s="640"/>
      <c r="Q496" s="640"/>
      <c r="R496" s="640"/>
      <c r="S496" s="640"/>
      <c r="T496" s="640"/>
      <c r="U496" s="640"/>
      <c r="V496" s="640"/>
      <c r="W496" s="640"/>
      <c r="X496" s="640"/>
      <c r="Y496" s="640"/>
    </row>
    <row r="497" spans="1:25" ht="18">
      <c r="A497" s="604" t="s">
        <v>544</v>
      </c>
      <c r="B497" s="609" t="s">
        <v>545</v>
      </c>
      <c r="C497" s="602"/>
      <c r="D497" s="619"/>
      <c r="E497" s="602"/>
      <c r="F497" s="629"/>
      <c r="G497" s="630"/>
      <c r="H497" s="628" t="str">
        <f t="shared" si="13"/>
        <v>-</v>
      </c>
      <c r="I497" s="640"/>
      <c r="J497" s="640"/>
      <c r="K497" s="640"/>
      <c r="L497" s="640"/>
      <c r="M497" s="640"/>
      <c r="N497" s="640"/>
      <c r="O497" s="640"/>
      <c r="P497" s="640"/>
      <c r="Q497" s="640"/>
      <c r="R497" s="640"/>
      <c r="S497" s="640"/>
      <c r="T497" s="640"/>
      <c r="U497" s="640"/>
      <c r="V497" s="640"/>
      <c r="W497" s="640"/>
      <c r="X497" s="640"/>
      <c r="Y497" s="640"/>
    </row>
    <row r="498" spans="1:25" ht="18">
      <c r="A498" s="601">
        <f>MAX($A$1:A497)+1</f>
        <v>94</v>
      </c>
      <c r="B498" s="610" t="s">
        <v>546</v>
      </c>
      <c r="C498" s="602" t="s">
        <v>1346</v>
      </c>
      <c r="D498" s="619"/>
      <c r="E498" s="602"/>
      <c r="F498" s="629" t="s">
        <v>256</v>
      </c>
      <c r="G498" s="630">
        <v>5</v>
      </c>
      <c r="H498" s="628" t="str">
        <f t="shared" si="13"/>
        <v>B-5</v>
      </c>
      <c r="I498" s="640"/>
      <c r="J498" s="640"/>
      <c r="K498" s="640"/>
      <c r="L498" s="640"/>
      <c r="M498" s="640"/>
      <c r="N498" s="640"/>
      <c r="O498" s="640"/>
      <c r="P498" s="640"/>
      <c r="Q498" s="640"/>
      <c r="R498" s="640"/>
      <c r="S498" s="640"/>
      <c r="T498" s="640"/>
      <c r="U498" s="640"/>
      <c r="V498" s="640"/>
      <c r="W498" s="640"/>
      <c r="X498" s="640"/>
      <c r="Y498" s="640"/>
    </row>
    <row r="499" spans="1:25" ht="50.4">
      <c r="A499" s="601"/>
      <c r="B499" s="610"/>
      <c r="C499" s="602"/>
      <c r="D499" s="619"/>
      <c r="E499" s="610" t="s">
        <v>1723</v>
      </c>
      <c r="F499" s="629"/>
      <c r="G499" s="630"/>
      <c r="H499" s="628"/>
      <c r="I499" s="640"/>
      <c r="J499" s="640"/>
      <c r="K499" s="640"/>
      <c r="L499" s="640"/>
      <c r="M499" s="640"/>
      <c r="N499" s="640"/>
      <c r="O499" s="640"/>
      <c r="P499" s="640"/>
      <c r="Q499" s="640"/>
      <c r="R499" s="640"/>
      <c r="S499" s="640"/>
      <c r="T499" s="640"/>
      <c r="U499" s="640"/>
      <c r="V499" s="640"/>
      <c r="W499" s="640"/>
      <c r="X499" s="640"/>
      <c r="Y499" s="640"/>
    </row>
    <row r="500" spans="1:25" ht="50.4">
      <c r="A500" s="601"/>
      <c r="B500" s="610"/>
      <c r="C500" s="602"/>
      <c r="D500" s="619"/>
      <c r="E500" s="610" t="s">
        <v>1724</v>
      </c>
      <c r="F500" s="629"/>
      <c r="G500" s="630"/>
      <c r="H500" s="628"/>
      <c r="I500" s="640"/>
      <c r="J500" s="640"/>
      <c r="K500" s="640"/>
      <c r="L500" s="640"/>
      <c r="M500" s="640"/>
      <c r="N500" s="640"/>
      <c r="O500" s="640"/>
      <c r="P500" s="640"/>
      <c r="Q500" s="640"/>
      <c r="R500" s="640"/>
      <c r="S500" s="640"/>
      <c r="T500" s="640"/>
      <c r="U500" s="640"/>
      <c r="V500" s="640"/>
      <c r="W500" s="640"/>
      <c r="X500" s="640"/>
      <c r="Y500" s="640"/>
    </row>
    <row r="501" spans="1:25" ht="50.4">
      <c r="A501" s="601"/>
      <c r="B501" s="610"/>
      <c r="C501" s="602"/>
      <c r="D501" s="619"/>
      <c r="E501" s="610" t="s">
        <v>1725</v>
      </c>
      <c r="F501" s="629"/>
      <c r="G501" s="630"/>
      <c r="H501" s="628"/>
      <c r="I501" s="640"/>
      <c r="J501" s="640"/>
      <c r="K501" s="640"/>
      <c r="L501" s="640"/>
      <c r="M501" s="640"/>
      <c r="N501" s="640"/>
      <c r="O501" s="640"/>
      <c r="P501" s="640"/>
      <c r="Q501" s="640"/>
      <c r="R501" s="640"/>
      <c r="S501" s="640"/>
      <c r="T501" s="640"/>
      <c r="U501" s="640"/>
      <c r="V501" s="640"/>
      <c r="W501" s="640"/>
      <c r="X501" s="640"/>
      <c r="Y501" s="640"/>
    </row>
    <row r="502" spans="1:25" ht="33.6">
      <c r="A502" s="601"/>
      <c r="B502" s="610"/>
      <c r="C502" s="602"/>
      <c r="D502" s="619"/>
      <c r="E502" s="610" t="s">
        <v>1726</v>
      </c>
      <c r="F502" s="629"/>
      <c r="G502" s="630"/>
      <c r="H502" s="628"/>
      <c r="I502" s="640"/>
      <c r="J502" s="640"/>
      <c r="K502" s="640"/>
      <c r="L502" s="640"/>
      <c r="M502" s="640"/>
      <c r="N502" s="640"/>
      <c r="O502" s="640"/>
      <c r="P502" s="640"/>
      <c r="Q502" s="640"/>
      <c r="R502" s="640"/>
      <c r="S502" s="640"/>
      <c r="T502" s="640"/>
      <c r="U502" s="640"/>
      <c r="V502" s="640"/>
      <c r="W502" s="640"/>
      <c r="X502" s="640"/>
      <c r="Y502" s="640"/>
    </row>
    <row r="503" spans="1:25" ht="33.6">
      <c r="A503" s="601"/>
      <c r="B503" s="610"/>
      <c r="C503" s="602"/>
      <c r="D503" s="619"/>
      <c r="E503" s="610" t="s">
        <v>1727</v>
      </c>
      <c r="F503" s="629"/>
      <c r="G503" s="630"/>
      <c r="H503" s="628"/>
      <c r="I503" s="640"/>
      <c r="J503" s="640"/>
      <c r="K503" s="640"/>
      <c r="L503" s="640"/>
      <c r="M503" s="640"/>
      <c r="N503" s="640"/>
      <c r="O503" s="640"/>
      <c r="P503" s="640"/>
      <c r="Q503" s="640"/>
      <c r="R503" s="640"/>
      <c r="S503" s="640"/>
      <c r="T503" s="640"/>
      <c r="U503" s="640"/>
      <c r="V503" s="640"/>
      <c r="W503" s="640"/>
      <c r="X503" s="640"/>
      <c r="Y503" s="640"/>
    </row>
    <row r="504" spans="1:25" ht="18">
      <c r="A504" s="601">
        <f>MAX($A$1:A503)+1</f>
        <v>95</v>
      </c>
      <c r="B504" s="610" t="s">
        <v>547</v>
      </c>
      <c r="C504" s="602" t="s">
        <v>1346</v>
      </c>
      <c r="D504" s="619"/>
      <c r="E504" s="602"/>
      <c r="F504" s="629" t="s">
        <v>256</v>
      </c>
      <c r="G504" s="630">
        <v>5</v>
      </c>
      <c r="H504" s="628" t="str">
        <f t="shared" ref="H504" si="18">F504&amp;"-"&amp;G504</f>
        <v>B-5</v>
      </c>
      <c r="I504" s="640"/>
      <c r="J504" s="640"/>
      <c r="K504" s="640"/>
      <c r="L504" s="640"/>
      <c r="M504" s="640"/>
      <c r="N504" s="640"/>
      <c r="O504" s="640"/>
      <c r="P504" s="640"/>
      <c r="Q504" s="640"/>
      <c r="R504" s="640"/>
      <c r="S504" s="640"/>
      <c r="T504" s="640"/>
      <c r="U504" s="640"/>
      <c r="V504" s="640"/>
      <c r="W504" s="640"/>
      <c r="X504" s="640"/>
      <c r="Y504" s="640"/>
    </row>
    <row r="505" spans="1:25" ht="50.4">
      <c r="A505" s="601"/>
      <c r="B505" s="610"/>
      <c r="C505" s="602"/>
      <c r="D505" s="619"/>
      <c r="E505" s="610" t="s">
        <v>1728</v>
      </c>
      <c r="F505" s="629"/>
      <c r="G505" s="630"/>
      <c r="H505" s="628"/>
      <c r="I505" s="640"/>
      <c r="J505" s="640"/>
      <c r="K505" s="640"/>
      <c r="L505" s="640"/>
      <c r="M505" s="640"/>
      <c r="N505" s="640"/>
      <c r="O505" s="640"/>
      <c r="P505" s="640"/>
      <c r="Q505" s="640"/>
      <c r="R505" s="640"/>
      <c r="S505" s="640"/>
      <c r="T505" s="640"/>
      <c r="U505" s="640"/>
      <c r="V505" s="640"/>
      <c r="W505" s="640"/>
      <c r="X505" s="640"/>
      <c r="Y505" s="640"/>
    </row>
    <row r="506" spans="1:25" ht="50.4">
      <c r="A506" s="601"/>
      <c r="B506" s="610"/>
      <c r="C506" s="602"/>
      <c r="D506" s="619"/>
      <c r="E506" s="610" t="s">
        <v>1729</v>
      </c>
      <c r="F506" s="629"/>
      <c r="G506" s="630"/>
      <c r="H506" s="628"/>
      <c r="I506" s="640"/>
      <c r="J506" s="640"/>
      <c r="K506" s="640"/>
      <c r="L506" s="640"/>
      <c r="M506" s="640"/>
      <c r="N506" s="640"/>
      <c r="O506" s="640"/>
      <c r="P506" s="640"/>
      <c r="Q506" s="640"/>
      <c r="R506" s="640"/>
      <c r="S506" s="640"/>
      <c r="T506" s="640"/>
      <c r="U506" s="640"/>
      <c r="V506" s="640"/>
      <c r="W506" s="640"/>
      <c r="X506" s="640"/>
      <c r="Y506" s="640"/>
    </row>
    <row r="507" spans="1:25" ht="50.4">
      <c r="A507" s="601"/>
      <c r="B507" s="610"/>
      <c r="C507" s="602"/>
      <c r="D507" s="619"/>
      <c r="E507" s="610" t="s">
        <v>1730</v>
      </c>
      <c r="F507" s="629"/>
      <c r="G507" s="630"/>
      <c r="H507" s="628"/>
      <c r="I507" s="640"/>
      <c r="J507" s="640"/>
      <c r="K507" s="640"/>
      <c r="L507" s="640"/>
      <c r="M507" s="640"/>
      <c r="N507" s="640"/>
      <c r="O507" s="640"/>
      <c r="P507" s="640"/>
      <c r="Q507" s="640"/>
      <c r="R507" s="640"/>
      <c r="S507" s="640"/>
      <c r="T507" s="640"/>
      <c r="U507" s="640"/>
      <c r="V507" s="640"/>
      <c r="W507" s="640"/>
      <c r="X507" s="640"/>
      <c r="Y507" s="640"/>
    </row>
    <row r="508" spans="1:25" ht="33.6">
      <c r="A508" s="601"/>
      <c r="B508" s="610"/>
      <c r="C508" s="602"/>
      <c r="D508" s="619"/>
      <c r="E508" s="610" t="s">
        <v>1731</v>
      </c>
      <c r="F508" s="629"/>
      <c r="G508" s="630"/>
      <c r="H508" s="628"/>
      <c r="I508" s="640"/>
      <c r="J508" s="640"/>
      <c r="K508" s="640"/>
      <c r="L508" s="640"/>
      <c r="M508" s="640"/>
      <c r="N508" s="640"/>
      <c r="O508" s="640"/>
      <c r="P508" s="640"/>
      <c r="Q508" s="640"/>
      <c r="R508" s="640"/>
      <c r="S508" s="640"/>
      <c r="T508" s="640"/>
      <c r="U508" s="640"/>
      <c r="V508" s="640"/>
      <c r="W508" s="640"/>
      <c r="X508" s="640"/>
      <c r="Y508" s="640"/>
    </row>
    <row r="509" spans="1:25" ht="33.6">
      <c r="A509" s="601"/>
      <c r="B509" s="610"/>
      <c r="C509" s="602"/>
      <c r="D509" s="619"/>
      <c r="E509" s="610" t="s">
        <v>1732</v>
      </c>
      <c r="F509" s="629"/>
      <c r="G509" s="630"/>
      <c r="H509" s="628"/>
      <c r="I509" s="640"/>
      <c r="J509" s="640"/>
      <c r="K509" s="640"/>
      <c r="L509" s="640"/>
      <c r="M509" s="640"/>
      <c r="N509" s="640"/>
      <c r="O509" s="640"/>
      <c r="P509" s="640"/>
      <c r="Q509" s="640"/>
      <c r="R509" s="640"/>
      <c r="S509" s="640"/>
      <c r="T509" s="640"/>
      <c r="U509" s="640"/>
      <c r="V509" s="640"/>
      <c r="W509" s="640"/>
      <c r="X509" s="640"/>
      <c r="Y509" s="640"/>
    </row>
    <row r="510" spans="1:25" ht="38.25" customHeight="1">
      <c r="A510" s="601">
        <f>MAX($A$1:A509)+1</f>
        <v>96</v>
      </c>
      <c r="B510" s="610" t="s">
        <v>548</v>
      </c>
      <c r="C510" s="602" t="s">
        <v>1346</v>
      </c>
      <c r="D510" s="619"/>
      <c r="E510" s="602"/>
      <c r="F510" s="629" t="s">
        <v>256</v>
      </c>
      <c r="G510" s="630">
        <v>5</v>
      </c>
      <c r="H510" s="628" t="str">
        <f t="shared" ref="H510" si="19">F510&amp;"-"&amp;G510</f>
        <v>B-5</v>
      </c>
      <c r="I510" s="640"/>
      <c r="J510" s="640"/>
      <c r="K510" s="640"/>
      <c r="L510" s="640"/>
      <c r="M510" s="640"/>
      <c r="N510" s="640"/>
      <c r="O510" s="640"/>
      <c r="P510" s="640"/>
      <c r="Q510" s="640"/>
      <c r="R510" s="640"/>
      <c r="S510" s="640"/>
      <c r="T510" s="640"/>
      <c r="U510" s="640"/>
      <c r="V510" s="640"/>
      <c r="W510" s="640"/>
      <c r="X510" s="640"/>
      <c r="Y510" s="640"/>
    </row>
    <row r="511" spans="1:25" ht="38.25" customHeight="1">
      <c r="A511" s="601"/>
      <c r="B511" s="610"/>
      <c r="C511" s="602"/>
      <c r="D511" s="619"/>
      <c r="E511" s="610" t="s">
        <v>1733</v>
      </c>
      <c r="F511" s="629"/>
      <c r="G511" s="630"/>
      <c r="H511" s="628"/>
      <c r="I511" s="640"/>
      <c r="J511" s="640"/>
      <c r="K511" s="640"/>
      <c r="L511" s="640"/>
      <c r="M511" s="640"/>
      <c r="N511" s="640"/>
      <c r="O511" s="640"/>
      <c r="P511" s="640"/>
      <c r="Q511" s="640"/>
      <c r="R511" s="640"/>
      <c r="S511" s="640"/>
      <c r="T511" s="640"/>
      <c r="U511" s="640"/>
      <c r="V511" s="640"/>
      <c r="W511" s="640"/>
      <c r="X511" s="640"/>
      <c r="Y511" s="640"/>
    </row>
    <row r="512" spans="1:25" ht="38.25" customHeight="1">
      <c r="A512" s="601"/>
      <c r="B512" s="610"/>
      <c r="C512" s="602"/>
      <c r="D512" s="619"/>
      <c r="E512" s="610" t="s">
        <v>1734</v>
      </c>
      <c r="F512" s="629"/>
      <c r="G512" s="630"/>
      <c r="H512" s="628"/>
      <c r="I512" s="640"/>
      <c r="J512" s="640"/>
      <c r="K512" s="640"/>
      <c r="L512" s="640"/>
      <c r="M512" s="640"/>
      <c r="N512" s="640"/>
      <c r="O512" s="640"/>
      <c r="P512" s="640"/>
      <c r="Q512" s="640"/>
      <c r="R512" s="640"/>
      <c r="S512" s="640"/>
      <c r="T512" s="640"/>
      <c r="U512" s="640"/>
      <c r="V512" s="640"/>
      <c r="W512" s="640"/>
      <c r="X512" s="640"/>
      <c r="Y512" s="640"/>
    </row>
    <row r="513" spans="1:25" ht="38.25" customHeight="1">
      <c r="A513" s="601"/>
      <c r="B513" s="610"/>
      <c r="C513" s="602"/>
      <c r="D513" s="619"/>
      <c r="E513" s="610" t="s">
        <v>1735</v>
      </c>
      <c r="F513" s="629"/>
      <c r="G513" s="630"/>
      <c r="H513" s="628"/>
      <c r="I513" s="640"/>
      <c r="J513" s="640"/>
      <c r="K513" s="640"/>
      <c r="L513" s="640"/>
      <c r="M513" s="640"/>
      <c r="N513" s="640"/>
      <c r="O513" s="640"/>
      <c r="P513" s="640"/>
      <c r="Q513" s="640"/>
      <c r="R513" s="640"/>
      <c r="S513" s="640"/>
      <c r="T513" s="640"/>
      <c r="U513" s="640"/>
      <c r="V513" s="640"/>
      <c r="W513" s="640"/>
      <c r="X513" s="640"/>
      <c r="Y513" s="640"/>
    </row>
    <row r="514" spans="1:25" ht="38.25" customHeight="1">
      <c r="A514" s="601"/>
      <c r="B514" s="610"/>
      <c r="C514" s="602"/>
      <c r="D514" s="619"/>
      <c r="E514" s="610" t="s">
        <v>1736</v>
      </c>
      <c r="F514" s="629"/>
      <c r="G514" s="630"/>
      <c r="H514" s="628"/>
      <c r="I514" s="640"/>
      <c r="J514" s="640"/>
      <c r="K514" s="640"/>
      <c r="L514" s="640"/>
      <c r="M514" s="640"/>
      <c r="N514" s="640"/>
      <c r="O514" s="640"/>
      <c r="P514" s="640"/>
      <c r="Q514" s="640"/>
      <c r="R514" s="640"/>
      <c r="S514" s="640"/>
      <c r="T514" s="640"/>
      <c r="U514" s="640"/>
      <c r="V514" s="640"/>
      <c r="W514" s="640"/>
      <c r="X514" s="640"/>
      <c r="Y514" s="640"/>
    </row>
    <row r="515" spans="1:25" ht="38.25" customHeight="1">
      <c r="A515" s="601"/>
      <c r="B515" s="610"/>
      <c r="C515" s="602"/>
      <c r="D515" s="619"/>
      <c r="E515" s="610" t="s">
        <v>1737</v>
      </c>
      <c r="F515" s="629"/>
      <c r="G515" s="630"/>
      <c r="H515" s="628"/>
      <c r="I515" s="640"/>
      <c r="J515" s="640"/>
      <c r="K515" s="640"/>
      <c r="L515" s="640"/>
      <c r="M515" s="640"/>
      <c r="N515" s="640"/>
      <c r="O515" s="640"/>
      <c r="P515" s="640"/>
      <c r="Q515" s="640"/>
      <c r="R515" s="640"/>
      <c r="S515" s="640"/>
      <c r="T515" s="640"/>
      <c r="U515" s="640"/>
      <c r="V515" s="640"/>
      <c r="W515" s="640"/>
      <c r="X515" s="640"/>
      <c r="Y515" s="640"/>
    </row>
    <row r="516" spans="1:25" ht="38.25" customHeight="1">
      <c r="A516" s="601">
        <f>MAX($A$1:A510)+1</f>
        <v>97</v>
      </c>
      <c r="B516" s="610" t="s">
        <v>549</v>
      </c>
      <c r="C516" s="602" t="s">
        <v>1346</v>
      </c>
      <c r="D516" s="619"/>
      <c r="E516" s="602"/>
      <c r="F516" s="629" t="s">
        <v>256</v>
      </c>
      <c r="G516" s="630">
        <v>5</v>
      </c>
      <c r="H516" s="628" t="str">
        <f t="shared" ref="H516" si="20">F516&amp;"-"&amp;G516</f>
        <v>B-5</v>
      </c>
      <c r="I516" s="640"/>
      <c r="J516" s="640"/>
      <c r="K516" s="640"/>
      <c r="L516" s="640"/>
      <c r="M516" s="640"/>
      <c r="N516" s="640"/>
      <c r="O516" s="640"/>
      <c r="P516" s="640"/>
      <c r="Q516" s="640"/>
      <c r="R516" s="640"/>
      <c r="S516" s="640"/>
      <c r="T516" s="640"/>
      <c r="U516" s="640"/>
      <c r="V516" s="640"/>
      <c r="W516" s="640"/>
      <c r="X516" s="640"/>
      <c r="Y516" s="640"/>
    </row>
    <row r="517" spans="1:25" ht="38.25" customHeight="1">
      <c r="A517" s="601"/>
      <c r="B517" s="610"/>
      <c r="C517" s="602"/>
      <c r="D517" s="619"/>
      <c r="E517" s="610" t="s">
        <v>1738</v>
      </c>
      <c r="F517" s="629"/>
      <c r="G517" s="630"/>
      <c r="H517" s="628"/>
      <c r="I517" s="640"/>
      <c r="J517" s="640"/>
      <c r="K517" s="640"/>
      <c r="L517" s="640"/>
      <c r="M517" s="640"/>
      <c r="N517" s="640"/>
      <c r="O517" s="640"/>
      <c r="P517" s="640"/>
      <c r="Q517" s="640"/>
      <c r="R517" s="640"/>
      <c r="S517" s="640"/>
      <c r="T517" s="640"/>
      <c r="U517" s="640"/>
      <c r="V517" s="640"/>
      <c r="W517" s="640"/>
      <c r="X517" s="640"/>
      <c r="Y517" s="640"/>
    </row>
    <row r="518" spans="1:25" ht="38.25" customHeight="1">
      <c r="A518" s="601"/>
      <c r="B518" s="610"/>
      <c r="C518" s="602"/>
      <c r="D518" s="619"/>
      <c r="E518" s="610" t="s">
        <v>1739</v>
      </c>
      <c r="F518" s="629"/>
      <c r="G518" s="630"/>
      <c r="H518" s="628"/>
      <c r="I518" s="640"/>
      <c r="J518" s="640"/>
      <c r="K518" s="640"/>
      <c r="L518" s="640"/>
      <c r="M518" s="640"/>
      <c r="N518" s="640"/>
      <c r="O518" s="640"/>
      <c r="P518" s="640"/>
      <c r="Q518" s="640"/>
      <c r="R518" s="640"/>
      <c r="S518" s="640"/>
      <c r="T518" s="640"/>
      <c r="U518" s="640"/>
      <c r="V518" s="640"/>
      <c r="W518" s="640"/>
      <c r="X518" s="640"/>
      <c r="Y518" s="640"/>
    </row>
    <row r="519" spans="1:25" ht="38.25" customHeight="1">
      <c r="A519" s="601"/>
      <c r="B519" s="610"/>
      <c r="C519" s="602"/>
      <c r="D519" s="619"/>
      <c r="E519" s="610" t="s">
        <v>1740</v>
      </c>
      <c r="F519" s="629"/>
      <c r="G519" s="630"/>
      <c r="H519" s="628"/>
      <c r="I519" s="640"/>
      <c r="J519" s="640"/>
      <c r="K519" s="640"/>
      <c r="L519" s="640"/>
      <c r="M519" s="640"/>
      <c r="N519" s="640"/>
      <c r="O519" s="640"/>
      <c r="P519" s="640"/>
      <c r="Q519" s="640"/>
      <c r="R519" s="640"/>
      <c r="S519" s="640"/>
      <c r="T519" s="640"/>
      <c r="U519" s="640"/>
      <c r="V519" s="640"/>
      <c r="W519" s="640"/>
      <c r="X519" s="640"/>
      <c r="Y519" s="640"/>
    </row>
    <row r="520" spans="1:25" ht="38.25" customHeight="1">
      <c r="A520" s="601"/>
      <c r="B520" s="610"/>
      <c r="C520" s="602"/>
      <c r="D520" s="619"/>
      <c r="E520" s="610" t="s">
        <v>1741</v>
      </c>
      <c r="F520" s="629"/>
      <c r="G520" s="630"/>
      <c r="H520" s="628"/>
      <c r="I520" s="640"/>
      <c r="J520" s="640"/>
      <c r="K520" s="640"/>
      <c r="L520" s="640"/>
      <c r="M520" s="640"/>
      <c r="N520" s="640"/>
      <c r="O520" s="640"/>
      <c r="P520" s="640"/>
      <c r="Q520" s="640"/>
      <c r="R520" s="640"/>
      <c r="S520" s="640"/>
      <c r="T520" s="640"/>
      <c r="U520" s="640"/>
      <c r="V520" s="640"/>
      <c r="W520" s="640"/>
      <c r="X520" s="640"/>
      <c r="Y520" s="640"/>
    </row>
    <row r="521" spans="1:25" ht="38.25" customHeight="1">
      <c r="A521" s="601"/>
      <c r="B521" s="610"/>
      <c r="C521" s="602"/>
      <c r="D521" s="619"/>
      <c r="E521" s="610" t="s">
        <v>1742</v>
      </c>
      <c r="F521" s="629"/>
      <c r="G521" s="630"/>
      <c r="H521" s="628"/>
      <c r="I521" s="640"/>
      <c r="J521" s="640"/>
      <c r="K521" s="640"/>
      <c r="L521" s="640"/>
      <c r="M521" s="640"/>
      <c r="N521" s="640"/>
      <c r="O521" s="640"/>
      <c r="P521" s="640"/>
      <c r="Q521" s="640"/>
      <c r="R521" s="640"/>
      <c r="S521" s="640"/>
      <c r="T521" s="640"/>
      <c r="U521" s="640"/>
      <c r="V521" s="640"/>
      <c r="W521" s="640"/>
      <c r="X521" s="640"/>
      <c r="Y521" s="640"/>
    </row>
    <row r="522" spans="1:25" ht="18">
      <c r="A522" s="604" t="s">
        <v>256</v>
      </c>
      <c r="B522" s="600" t="s">
        <v>550</v>
      </c>
      <c r="C522" s="602"/>
      <c r="D522" s="620"/>
      <c r="E522" s="602"/>
      <c r="F522" s="629"/>
      <c r="G522" s="630"/>
      <c r="H522" s="628" t="str">
        <f t="shared" ref="H522:H570" si="21">F522&amp;"-"&amp;G522</f>
        <v>-</v>
      </c>
      <c r="I522" s="640"/>
      <c r="J522" s="640"/>
      <c r="K522" s="640"/>
      <c r="L522" s="640"/>
      <c r="M522" s="640"/>
      <c r="N522" s="640"/>
      <c r="O522" s="640"/>
      <c r="P522" s="640"/>
      <c r="Q522" s="640"/>
      <c r="R522" s="640"/>
      <c r="S522" s="640"/>
      <c r="T522" s="640"/>
      <c r="U522" s="640"/>
      <c r="V522" s="640"/>
      <c r="W522" s="640"/>
      <c r="X522" s="640"/>
      <c r="Y522" s="640"/>
    </row>
    <row r="523" spans="1:25" ht="33.6">
      <c r="A523" s="601">
        <f>MAX($A$1:A522)+1</f>
        <v>98</v>
      </c>
      <c r="B523" s="608" t="s">
        <v>445</v>
      </c>
      <c r="C523" s="602" t="s">
        <v>551</v>
      </c>
      <c r="D523" s="620"/>
      <c r="E523" s="602" t="s">
        <v>605</v>
      </c>
      <c r="F523" s="648" t="s">
        <v>256</v>
      </c>
      <c r="G523" s="630">
        <v>2</v>
      </c>
      <c r="H523" s="628" t="str">
        <f t="shared" si="21"/>
        <v>B-2</v>
      </c>
      <c r="I523" s="640"/>
      <c r="J523" s="640"/>
      <c r="K523" s="640"/>
      <c r="L523" s="640"/>
      <c r="M523" s="640"/>
      <c r="N523" s="640"/>
      <c r="O523" s="640"/>
      <c r="P523" s="640"/>
      <c r="Q523" s="640"/>
      <c r="R523" s="640"/>
      <c r="S523" s="640"/>
      <c r="T523" s="640"/>
      <c r="U523" s="640"/>
      <c r="V523" s="640"/>
      <c r="W523" s="640"/>
      <c r="X523" s="640"/>
      <c r="Y523" s="640"/>
    </row>
    <row r="524" spans="1:25" ht="50.4">
      <c r="A524" s="601"/>
      <c r="B524" s="608"/>
      <c r="C524" s="602"/>
      <c r="D524" s="620"/>
      <c r="E524" s="602" t="s">
        <v>606</v>
      </c>
      <c r="F524" s="648"/>
      <c r="G524" s="630"/>
      <c r="H524" s="628"/>
      <c r="I524" s="640"/>
      <c r="J524" s="640"/>
      <c r="K524" s="640"/>
      <c r="L524" s="640"/>
      <c r="M524" s="640"/>
      <c r="N524" s="640"/>
      <c r="O524" s="640"/>
      <c r="P524" s="640"/>
      <c r="Q524" s="640"/>
      <c r="R524" s="640"/>
      <c r="S524" s="640"/>
      <c r="T524" s="640"/>
      <c r="U524" s="640"/>
      <c r="V524" s="640"/>
      <c r="W524" s="640"/>
      <c r="X524" s="640"/>
      <c r="Y524" s="640"/>
    </row>
    <row r="525" spans="1:25" ht="18">
      <c r="A525" s="601">
        <f>MAX($A$1:A523)+1</f>
        <v>99</v>
      </c>
      <c r="B525" s="608" t="s">
        <v>446</v>
      </c>
      <c r="C525" s="602" t="s">
        <v>551</v>
      </c>
      <c r="D525" s="619"/>
      <c r="E525" s="649"/>
      <c r="F525" s="648" t="s">
        <v>256</v>
      </c>
      <c r="G525" s="630">
        <v>2</v>
      </c>
      <c r="H525" s="628" t="str">
        <f t="shared" si="21"/>
        <v>B-2</v>
      </c>
      <c r="I525" s="640"/>
      <c r="J525" s="640"/>
      <c r="K525" s="640"/>
      <c r="L525" s="640"/>
      <c r="M525" s="640"/>
      <c r="N525" s="640"/>
      <c r="O525" s="640"/>
      <c r="P525" s="640"/>
      <c r="Q525" s="640"/>
      <c r="R525" s="640"/>
      <c r="S525" s="640"/>
      <c r="T525" s="640"/>
      <c r="U525" s="640"/>
      <c r="V525" s="640"/>
      <c r="W525" s="640"/>
      <c r="X525" s="640"/>
      <c r="Y525" s="640"/>
    </row>
    <row r="526" spans="1:25" ht="18">
      <c r="A526" s="601"/>
      <c r="B526" s="608"/>
      <c r="C526" s="602"/>
      <c r="D526" s="619"/>
      <c r="E526" s="602" t="s">
        <v>607</v>
      </c>
      <c r="F526" s="648"/>
      <c r="G526" s="630"/>
      <c r="H526" s="628"/>
      <c r="I526" s="640"/>
      <c r="J526" s="640"/>
      <c r="K526" s="640"/>
      <c r="L526" s="640"/>
      <c r="M526" s="640"/>
      <c r="N526" s="640"/>
      <c r="O526" s="640"/>
      <c r="P526" s="640"/>
      <c r="Q526" s="640"/>
      <c r="R526" s="640"/>
      <c r="S526" s="640"/>
      <c r="T526" s="640"/>
      <c r="U526" s="640"/>
      <c r="V526" s="640"/>
      <c r="W526" s="640"/>
      <c r="X526" s="640"/>
      <c r="Y526" s="640"/>
    </row>
    <row r="527" spans="1:25" ht="33.6">
      <c r="A527" s="601"/>
      <c r="B527" s="608"/>
      <c r="C527" s="602"/>
      <c r="D527" s="619"/>
      <c r="E527" s="602" t="s">
        <v>608</v>
      </c>
      <c r="F527" s="648"/>
      <c r="G527" s="630"/>
      <c r="H527" s="628"/>
      <c r="I527" s="640"/>
      <c r="J527" s="640"/>
      <c r="K527" s="640"/>
      <c r="L527" s="640"/>
      <c r="M527" s="640"/>
      <c r="N527" s="640"/>
      <c r="O527" s="640"/>
      <c r="P527" s="640"/>
      <c r="Q527" s="640"/>
      <c r="R527" s="640"/>
      <c r="S527" s="640"/>
      <c r="T527" s="640"/>
      <c r="U527" s="640"/>
      <c r="V527" s="640"/>
      <c r="W527" s="640"/>
      <c r="X527" s="640"/>
      <c r="Y527" s="640"/>
    </row>
    <row r="528" spans="1:25" ht="18">
      <c r="A528" s="604" t="s">
        <v>11</v>
      </c>
      <c r="B528" s="613" t="s">
        <v>552</v>
      </c>
      <c r="C528" s="602"/>
      <c r="D528" s="620"/>
      <c r="E528" s="602"/>
      <c r="F528" s="639"/>
      <c r="G528" s="639"/>
      <c r="H528" s="628" t="str">
        <f t="shared" si="21"/>
        <v>-</v>
      </c>
      <c r="I528" s="640"/>
      <c r="J528" s="640"/>
      <c r="K528" s="640"/>
      <c r="L528" s="640"/>
      <c r="M528" s="640"/>
      <c r="N528" s="640"/>
      <c r="O528" s="640"/>
      <c r="P528" s="640"/>
      <c r="Q528" s="640"/>
      <c r="R528" s="640"/>
      <c r="S528" s="640"/>
      <c r="T528" s="640"/>
      <c r="U528" s="640"/>
      <c r="V528" s="640"/>
      <c r="W528" s="640"/>
      <c r="X528" s="640"/>
      <c r="Y528" s="640"/>
    </row>
    <row r="529" spans="1:25" ht="18">
      <c r="A529" s="601">
        <f>MAX($A$1:A528)+1</f>
        <v>100</v>
      </c>
      <c r="B529" s="608" t="s">
        <v>447</v>
      </c>
      <c r="C529" s="602" t="s">
        <v>551</v>
      </c>
      <c r="D529" s="620"/>
      <c r="E529" s="602"/>
      <c r="F529" s="648" t="s">
        <v>256</v>
      </c>
      <c r="G529" s="630">
        <v>2</v>
      </c>
      <c r="H529" s="628" t="str">
        <f t="shared" si="21"/>
        <v>B-2</v>
      </c>
      <c r="I529" s="640"/>
      <c r="J529" s="640"/>
      <c r="K529" s="640"/>
      <c r="L529" s="640"/>
      <c r="M529" s="640"/>
      <c r="N529" s="640"/>
      <c r="O529" s="640"/>
      <c r="P529" s="640"/>
      <c r="Q529" s="640"/>
      <c r="R529" s="640"/>
      <c r="S529" s="640"/>
      <c r="T529" s="640"/>
      <c r="U529" s="640"/>
      <c r="V529" s="640"/>
      <c r="W529" s="640"/>
      <c r="X529" s="640"/>
      <c r="Y529" s="640"/>
    </row>
    <row r="530" spans="1:25" ht="33.6">
      <c r="A530" s="601"/>
      <c r="B530" s="608"/>
      <c r="C530" s="602"/>
      <c r="D530" s="620"/>
      <c r="E530" s="631" t="s">
        <v>609</v>
      </c>
      <c r="F530" s="648"/>
      <c r="G530" s="630"/>
      <c r="H530" s="628"/>
      <c r="I530" s="640"/>
      <c r="J530" s="640"/>
      <c r="K530" s="640"/>
      <c r="L530" s="640"/>
      <c r="M530" s="640"/>
      <c r="N530" s="640"/>
      <c r="O530" s="640"/>
      <c r="P530" s="640"/>
      <c r="Q530" s="640"/>
      <c r="R530" s="640"/>
      <c r="S530" s="640"/>
      <c r="T530" s="640"/>
      <c r="U530" s="640"/>
      <c r="V530" s="640"/>
      <c r="W530" s="640"/>
      <c r="X530" s="640"/>
      <c r="Y530" s="640"/>
    </row>
    <row r="531" spans="1:25" ht="33.6">
      <c r="A531" s="601"/>
      <c r="B531" s="608"/>
      <c r="C531" s="602"/>
      <c r="D531" s="620"/>
      <c r="E531" s="631" t="s">
        <v>610</v>
      </c>
      <c r="F531" s="648"/>
      <c r="G531" s="630"/>
      <c r="H531" s="628"/>
      <c r="I531" s="640"/>
      <c r="J531" s="640"/>
      <c r="K531" s="640"/>
      <c r="L531" s="640"/>
      <c r="M531" s="640"/>
      <c r="N531" s="640"/>
      <c r="O531" s="640"/>
      <c r="P531" s="640"/>
      <c r="Q531" s="640"/>
      <c r="R531" s="640"/>
      <c r="S531" s="640"/>
      <c r="T531" s="640"/>
      <c r="U531" s="640"/>
      <c r="V531" s="640"/>
      <c r="W531" s="640"/>
      <c r="X531" s="640"/>
      <c r="Y531" s="640"/>
    </row>
    <row r="532" spans="1:25" ht="18">
      <c r="A532" s="601">
        <f>MAX($A$1:A529)+1</f>
        <v>101</v>
      </c>
      <c r="B532" s="602" t="s">
        <v>553</v>
      </c>
      <c r="C532" s="602" t="s">
        <v>551</v>
      </c>
      <c r="D532" s="619"/>
      <c r="E532" s="602"/>
      <c r="F532" s="648" t="s">
        <v>256</v>
      </c>
      <c r="G532" s="630">
        <v>2</v>
      </c>
      <c r="H532" s="628" t="str">
        <f t="shared" si="21"/>
        <v>B-2</v>
      </c>
      <c r="I532" s="640"/>
      <c r="J532" s="640"/>
      <c r="K532" s="640"/>
      <c r="L532" s="640"/>
      <c r="M532" s="640"/>
      <c r="N532" s="640"/>
      <c r="O532" s="640"/>
      <c r="P532" s="640"/>
      <c r="Q532" s="640"/>
      <c r="R532" s="640"/>
      <c r="S532" s="640"/>
      <c r="T532" s="640"/>
      <c r="U532" s="640"/>
      <c r="V532" s="640"/>
      <c r="W532" s="640"/>
      <c r="X532" s="640"/>
      <c r="Y532" s="640"/>
    </row>
    <row r="533" spans="1:25" ht="18">
      <c r="A533" s="601"/>
      <c r="B533" s="602"/>
      <c r="C533" s="602"/>
      <c r="D533" s="619"/>
      <c r="E533" s="633" t="s">
        <v>611</v>
      </c>
      <c r="F533" s="648"/>
      <c r="G533" s="630"/>
      <c r="H533" s="628"/>
      <c r="I533" s="640"/>
      <c r="J533" s="640"/>
      <c r="K533" s="640"/>
      <c r="L533" s="640"/>
      <c r="M533" s="640"/>
      <c r="N533" s="640"/>
      <c r="O533" s="640"/>
      <c r="P533" s="640"/>
      <c r="Q533" s="640"/>
      <c r="R533" s="640"/>
      <c r="S533" s="640"/>
      <c r="T533" s="640"/>
      <c r="U533" s="640"/>
      <c r="V533" s="640"/>
      <c r="W533" s="640"/>
      <c r="X533" s="640"/>
      <c r="Y533" s="640"/>
    </row>
    <row r="534" spans="1:25" ht="33.6">
      <c r="A534" s="601"/>
      <c r="B534" s="602"/>
      <c r="C534" s="602"/>
      <c r="D534" s="619"/>
      <c r="E534" s="633" t="s">
        <v>612</v>
      </c>
      <c r="F534" s="648"/>
      <c r="G534" s="630"/>
      <c r="H534" s="628"/>
      <c r="I534" s="640"/>
      <c r="J534" s="640"/>
      <c r="K534" s="640"/>
      <c r="L534" s="640"/>
      <c r="M534" s="640"/>
      <c r="N534" s="640"/>
      <c r="O534" s="640"/>
      <c r="P534" s="640"/>
      <c r="Q534" s="640"/>
      <c r="R534" s="640"/>
      <c r="S534" s="640"/>
      <c r="T534" s="640"/>
      <c r="U534" s="640"/>
      <c r="V534" s="640"/>
      <c r="W534" s="640"/>
      <c r="X534" s="640"/>
      <c r="Y534" s="640"/>
    </row>
    <row r="535" spans="1:25" ht="18">
      <c r="A535" s="601">
        <f>MAX($A$1:A532)+1</f>
        <v>102</v>
      </c>
      <c r="B535" s="602" t="s">
        <v>554</v>
      </c>
      <c r="C535" s="602" t="s">
        <v>551</v>
      </c>
      <c r="D535" s="620"/>
      <c r="E535" s="602"/>
      <c r="F535" s="648" t="s">
        <v>256</v>
      </c>
      <c r="G535" s="630">
        <v>2</v>
      </c>
      <c r="H535" s="628" t="str">
        <f t="shared" si="21"/>
        <v>B-2</v>
      </c>
      <c r="I535" s="640"/>
      <c r="J535" s="640"/>
      <c r="K535" s="640"/>
      <c r="L535" s="640"/>
      <c r="M535" s="640"/>
      <c r="N535" s="640"/>
      <c r="O535" s="640"/>
      <c r="P535" s="640"/>
      <c r="Q535" s="640"/>
      <c r="R535" s="640"/>
      <c r="S535" s="640"/>
      <c r="T535" s="640"/>
      <c r="U535" s="640"/>
      <c r="V535" s="640"/>
      <c r="W535" s="640"/>
      <c r="X535" s="640"/>
      <c r="Y535" s="640"/>
    </row>
    <row r="536" spans="1:25" ht="18">
      <c r="A536" s="601"/>
      <c r="B536" s="602"/>
      <c r="C536" s="602"/>
      <c r="D536" s="620"/>
      <c r="E536" s="633" t="s">
        <v>613</v>
      </c>
      <c r="F536" s="648"/>
      <c r="G536" s="630"/>
      <c r="H536" s="628"/>
      <c r="I536" s="640"/>
      <c r="J536" s="640"/>
      <c r="K536" s="640"/>
      <c r="L536" s="640"/>
      <c r="M536" s="640"/>
      <c r="N536" s="640"/>
      <c r="O536" s="640"/>
      <c r="P536" s="640"/>
      <c r="Q536" s="640"/>
      <c r="R536" s="640"/>
      <c r="S536" s="640"/>
      <c r="T536" s="640"/>
      <c r="U536" s="640"/>
      <c r="V536" s="640"/>
      <c r="W536" s="640"/>
      <c r="X536" s="640"/>
      <c r="Y536" s="640"/>
    </row>
    <row r="537" spans="1:25" ht="33.6">
      <c r="A537" s="601"/>
      <c r="B537" s="602"/>
      <c r="C537" s="602"/>
      <c r="D537" s="620"/>
      <c r="E537" s="633" t="s">
        <v>614</v>
      </c>
      <c r="F537" s="648"/>
      <c r="G537" s="630"/>
      <c r="H537" s="628"/>
      <c r="I537" s="640"/>
      <c r="J537" s="640"/>
      <c r="K537" s="640"/>
      <c r="L537" s="640"/>
      <c r="M537" s="640"/>
      <c r="N537" s="640"/>
      <c r="O537" s="640"/>
      <c r="P537" s="640"/>
      <c r="Q537" s="640"/>
      <c r="R537" s="640"/>
      <c r="S537" s="640"/>
      <c r="T537" s="640"/>
      <c r="U537" s="640"/>
      <c r="V537" s="640"/>
      <c r="W537" s="640"/>
      <c r="X537" s="640"/>
      <c r="Y537" s="640"/>
    </row>
    <row r="538" spans="1:25" ht="18">
      <c r="A538" s="601">
        <f>MAX($A$1:A535)+1</f>
        <v>103</v>
      </c>
      <c r="B538" s="602" t="s">
        <v>555</v>
      </c>
      <c r="C538" s="602" t="s">
        <v>551</v>
      </c>
      <c r="D538" s="619"/>
      <c r="E538" s="602"/>
      <c r="F538" s="648" t="s">
        <v>256</v>
      </c>
      <c r="G538" s="630">
        <v>2</v>
      </c>
      <c r="H538" s="628" t="str">
        <f t="shared" si="21"/>
        <v>B-2</v>
      </c>
      <c r="I538" s="640"/>
      <c r="J538" s="640"/>
      <c r="K538" s="640"/>
      <c r="L538" s="640"/>
      <c r="M538" s="640"/>
      <c r="N538" s="640"/>
      <c r="O538" s="640"/>
      <c r="P538" s="640"/>
      <c r="Q538" s="640"/>
      <c r="R538" s="640"/>
      <c r="S538" s="640"/>
      <c r="T538" s="640"/>
      <c r="U538" s="640"/>
      <c r="V538" s="640"/>
      <c r="W538" s="640"/>
      <c r="X538" s="640"/>
      <c r="Y538" s="640"/>
    </row>
    <row r="539" spans="1:25" ht="18">
      <c r="A539" s="601"/>
      <c r="B539" s="602"/>
      <c r="C539" s="602"/>
      <c r="D539" s="619"/>
      <c r="E539" s="633" t="s">
        <v>615</v>
      </c>
      <c r="F539" s="648"/>
      <c r="G539" s="630"/>
      <c r="H539" s="628"/>
      <c r="I539" s="640"/>
      <c r="J539" s="640"/>
      <c r="K539" s="640"/>
      <c r="L539" s="640"/>
      <c r="M539" s="640"/>
      <c r="N539" s="640"/>
      <c r="O539" s="640"/>
      <c r="P539" s="640"/>
      <c r="Q539" s="640"/>
      <c r="R539" s="640"/>
      <c r="S539" s="640"/>
      <c r="T539" s="640"/>
      <c r="U539" s="640"/>
      <c r="V539" s="640"/>
      <c r="W539" s="640"/>
      <c r="X539" s="640"/>
      <c r="Y539" s="640"/>
    </row>
    <row r="540" spans="1:25" ht="18">
      <c r="A540" s="601"/>
      <c r="B540" s="602"/>
      <c r="C540" s="602"/>
      <c r="D540" s="619"/>
      <c r="E540" s="633" t="s">
        <v>616</v>
      </c>
      <c r="F540" s="648"/>
      <c r="G540" s="630"/>
      <c r="H540" s="628"/>
      <c r="I540" s="640"/>
      <c r="J540" s="640"/>
      <c r="K540" s="640"/>
      <c r="L540" s="640"/>
      <c r="M540" s="640"/>
      <c r="N540" s="640"/>
      <c r="O540" s="640"/>
      <c r="P540" s="640"/>
      <c r="Q540" s="640"/>
      <c r="R540" s="640"/>
      <c r="S540" s="640"/>
      <c r="T540" s="640"/>
      <c r="U540" s="640"/>
      <c r="V540" s="640"/>
      <c r="W540" s="640"/>
      <c r="X540" s="640"/>
      <c r="Y540" s="640"/>
    </row>
    <row r="541" spans="1:25" ht="18">
      <c r="A541" s="601">
        <f>MAX($A$1:A538)+1</f>
        <v>104</v>
      </c>
      <c r="B541" s="602" t="s">
        <v>556</v>
      </c>
      <c r="C541" s="602" t="s">
        <v>551</v>
      </c>
      <c r="D541" s="620"/>
      <c r="E541" s="602"/>
      <c r="F541" s="648" t="s">
        <v>256</v>
      </c>
      <c r="G541" s="630">
        <v>2</v>
      </c>
      <c r="H541" s="628" t="str">
        <f t="shared" si="21"/>
        <v>B-2</v>
      </c>
      <c r="I541" s="640"/>
      <c r="J541" s="640"/>
      <c r="K541" s="640"/>
      <c r="L541" s="640"/>
      <c r="M541" s="640"/>
      <c r="N541" s="640"/>
      <c r="O541" s="640"/>
      <c r="P541" s="640"/>
      <c r="Q541" s="640"/>
      <c r="R541" s="640"/>
      <c r="S541" s="640"/>
      <c r="T541" s="640"/>
      <c r="U541" s="640"/>
      <c r="V541" s="640"/>
      <c r="W541" s="640"/>
      <c r="X541" s="640"/>
      <c r="Y541" s="640"/>
    </row>
    <row r="542" spans="1:25" ht="33.6">
      <c r="A542" s="601"/>
      <c r="B542" s="602"/>
      <c r="C542" s="602"/>
      <c r="D542" s="620"/>
      <c r="E542" s="633" t="s">
        <v>617</v>
      </c>
      <c r="F542" s="648"/>
      <c r="G542" s="630"/>
      <c r="H542" s="628"/>
      <c r="I542" s="640"/>
      <c r="J542" s="640"/>
      <c r="K542" s="640"/>
      <c r="L542" s="640"/>
      <c r="M542" s="640"/>
      <c r="N542" s="640"/>
      <c r="O542" s="640"/>
      <c r="P542" s="640"/>
      <c r="Q542" s="640"/>
      <c r="R542" s="640"/>
      <c r="S542" s="640"/>
      <c r="T542" s="640"/>
      <c r="U542" s="640"/>
      <c r="V542" s="640"/>
      <c r="W542" s="640"/>
      <c r="X542" s="640"/>
      <c r="Y542" s="640"/>
    </row>
    <row r="543" spans="1:25" ht="33.6">
      <c r="A543" s="601"/>
      <c r="B543" s="602"/>
      <c r="C543" s="602"/>
      <c r="D543" s="620"/>
      <c r="E543" s="633" t="s">
        <v>618</v>
      </c>
      <c r="F543" s="648"/>
      <c r="G543" s="630"/>
      <c r="H543" s="628"/>
      <c r="I543" s="640"/>
      <c r="J543" s="640"/>
      <c r="K543" s="640"/>
      <c r="L543" s="640"/>
      <c r="M543" s="640"/>
      <c r="N543" s="640"/>
      <c r="O543" s="640"/>
      <c r="P543" s="640"/>
      <c r="Q543" s="640"/>
      <c r="R543" s="640"/>
      <c r="S543" s="640"/>
      <c r="T543" s="640"/>
      <c r="U543" s="640"/>
      <c r="V543" s="640"/>
      <c r="W543" s="640"/>
      <c r="X543" s="640"/>
      <c r="Y543" s="640"/>
    </row>
    <row r="544" spans="1:25" ht="18">
      <c r="A544" s="604" t="s">
        <v>14</v>
      </c>
      <c r="B544" s="613" t="s">
        <v>557</v>
      </c>
      <c r="C544" s="602"/>
      <c r="D544" s="619"/>
      <c r="E544" s="602"/>
      <c r="F544" s="639"/>
      <c r="G544" s="639"/>
      <c r="H544" s="628" t="str">
        <f t="shared" si="21"/>
        <v>-</v>
      </c>
      <c r="I544" s="640"/>
      <c r="J544" s="640"/>
      <c r="K544" s="640"/>
      <c r="L544" s="640"/>
      <c r="M544" s="640"/>
      <c r="N544" s="640"/>
      <c r="O544" s="640"/>
      <c r="P544" s="640"/>
      <c r="Q544" s="640"/>
      <c r="R544" s="640"/>
      <c r="S544" s="640"/>
      <c r="T544" s="640"/>
      <c r="U544" s="640"/>
      <c r="V544" s="640"/>
      <c r="W544" s="640"/>
      <c r="X544" s="640"/>
      <c r="Y544" s="640"/>
    </row>
    <row r="545" spans="1:25" ht="18">
      <c r="A545" s="601">
        <f>MAX($A$1:A544)+1</f>
        <v>105</v>
      </c>
      <c r="B545" s="614" t="s">
        <v>558</v>
      </c>
      <c r="C545" s="602" t="s">
        <v>551</v>
      </c>
      <c r="D545" s="620"/>
      <c r="E545" s="602"/>
      <c r="F545" s="648" t="s">
        <v>256</v>
      </c>
      <c r="G545" s="630">
        <v>4</v>
      </c>
      <c r="H545" s="628" t="str">
        <f t="shared" si="21"/>
        <v>B-4</v>
      </c>
      <c r="I545" s="640"/>
      <c r="J545" s="640"/>
      <c r="K545" s="640"/>
      <c r="L545" s="640"/>
      <c r="M545" s="640"/>
      <c r="N545" s="640"/>
      <c r="O545" s="640"/>
      <c r="P545" s="640"/>
      <c r="Q545" s="640"/>
      <c r="R545" s="640"/>
      <c r="S545" s="640"/>
      <c r="T545" s="640"/>
      <c r="U545" s="640"/>
      <c r="V545" s="640"/>
      <c r="W545" s="640"/>
      <c r="X545" s="640"/>
      <c r="Y545" s="640"/>
    </row>
    <row r="546" spans="1:25" ht="33.6">
      <c r="A546" s="601"/>
      <c r="B546" s="614"/>
      <c r="C546" s="602"/>
      <c r="D546" s="620"/>
      <c r="E546" s="650" t="s">
        <v>619</v>
      </c>
      <c r="F546" s="648"/>
      <c r="G546" s="630"/>
      <c r="H546" s="628"/>
      <c r="I546" s="640"/>
      <c r="J546" s="640"/>
      <c r="K546" s="640"/>
      <c r="L546" s="640"/>
      <c r="M546" s="640"/>
      <c r="N546" s="640"/>
      <c r="O546" s="640"/>
      <c r="P546" s="640"/>
      <c r="Q546" s="640"/>
      <c r="R546" s="640"/>
      <c r="S546" s="640"/>
      <c r="T546" s="640"/>
      <c r="U546" s="640"/>
      <c r="V546" s="640"/>
      <c r="W546" s="640"/>
      <c r="X546" s="640"/>
      <c r="Y546" s="640"/>
    </row>
    <row r="547" spans="1:25" ht="18">
      <c r="A547" s="601"/>
      <c r="B547" s="614"/>
      <c r="C547" s="602"/>
      <c r="D547" s="620"/>
      <c r="E547" s="650" t="s">
        <v>620</v>
      </c>
      <c r="F547" s="648"/>
      <c r="G547" s="630"/>
      <c r="H547" s="628"/>
      <c r="I547" s="640"/>
      <c r="J547" s="640"/>
      <c r="K547" s="640"/>
      <c r="L547" s="640"/>
      <c r="M547" s="640"/>
      <c r="N547" s="640"/>
      <c r="O547" s="640"/>
      <c r="P547" s="640"/>
      <c r="Q547" s="640"/>
      <c r="R547" s="640"/>
      <c r="S547" s="640"/>
      <c r="T547" s="640"/>
      <c r="U547" s="640"/>
      <c r="V547" s="640"/>
      <c r="W547" s="640"/>
      <c r="X547" s="640"/>
      <c r="Y547" s="640"/>
    </row>
    <row r="548" spans="1:25" ht="18">
      <c r="A548" s="601"/>
      <c r="B548" s="614"/>
      <c r="C548" s="602"/>
      <c r="D548" s="620"/>
      <c r="E548" s="650" t="s">
        <v>621</v>
      </c>
      <c r="F548" s="648"/>
      <c r="G548" s="630"/>
      <c r="H548" s="628"/>
      <c r="I548" s="640"/>
      <c r="J548" s="640"/>
      <c r="K548" s="640"/>
      <c r="L548" s="640"/>
      <c r="M548" s="640"/>
      <c r="N548" s="640"/>
      <c r="O548" s="640"/>
      <c r="P548" s="640"/>
      <c r="Q548" s="640"/>
      <c r="R548" s="640"/>
      <c r="S548" s="640"/>
      <c r="T548" s="640"/>
      <c r="U548" s="640"/>
      <c r="V548" s="640"/>
      <c r="W548" s="640"/>
      <c r="X548" s="640"/>
      <c r="Y548" s="640"/>
    </row>
    <row r="549" spans="1:25" ht="33.6">
      <c r="A549" s="601"/>
      <c r="B549" s="614"/>
      <c r="C549" s="602"/>
      <c r="D549" s="620"/>
      <c r="E549" s="650" t="s">
        <v>622</v>
      </c>
      <c r="F549" s="648"/>
      <c r="G549" s="630"/>
      <c r="H549" s="628"/>
      <c r="I549" s="640"/>
      <c r="J549" s="640"/>
      <c r="K549" s="640"/>
      <c r="L549" s="640"/>
      <c r="M549" s="640"/>
      <c r="N549" s="640"/>
      <c r="O549" s="640"/>
      <c r="P549" s="640"/>
      <c r="Q549" s="640"/>
      <c r="R549" s="640"/>
      <c r="S549" s="640"/>
      <c r="T549" s="640"/>
      <c r="U549" s="640"/>
      <c r="V549" s="640"/>
      <c r="W549" s="640"/>
      <c r="X549" s="640"/>
      <c r="Y549" s="640"/>
    </row>
    <row r="550" spans="1:25" ht="18">
      <c r="A550" s="601">
        <f>MAX($A$1:A545)+1</f>
        <v>106</v>
      </c>
      <c r="B550" s="614" t="s">
        <v>559</v>
      </c>
      <c r="C550" s="602" t="s">
        <v>551</v>
      </c>
      <c r="D550" s="620"/>
      <c r="E550" s="602"/>
      <c r="F550" s="648" t="s">
        <v>256</v>
      </c>
      <c r="G550" s="630">
        <v>4</v>
      </c>
      <c r="H550" s="628" t="str">
        <f t="shared" si="21"/>
        <v>B-4</v>
      </c>
      <c r="I550" s="640"/>
      <c r="J550" s="640"/>
      <c r="K550" s="640"/>
      <c r="L550" s="640"/>
      <c r="M550" s="640"/>
      <c r="N550" s="640"/>
      <c r="O550" s="640"/>
      <c r="P550" s="640"/>
      <c r="Q550" s="640"/>
      <c r="R550" s="640"/>
      <c r="S550" s="640"/>
      <c r="T550" s="640"/>
      <c r="U550" s="640"/>
      <c r="V550" s="640"/>
      <c r="W550" s="640"/>
      <c r="X550" s="640"/>
      <c r="Y550" s="640"/>
    </row>
    <row r="551" spans="1:25" ht="18">
      <c r="A551" s="601"/>
      <c r="B551" s="614"/>
      <c r="C551" s="602"/>
      <c r="D551" s="620"/>
      <c r="E551" s="650" t="s">
        <v>623</v>
      </c>
      <c r="F551" s="648"/>
      <c r="G551" s="630"/>
      <c r="H551" s="628"/>
      <c r="I551" s="640"/>
      <c r="J551" s="640"/>
      <c r="K551" s="640"/>
      <c r="L551" s="640"/>
      <c r="M551" s="640"/>
      <c r="N551" s="640"/>
      <c r="O551" s="640"/>
      <c r="P551" s="640"/>
      <c r="Q551" s="640"/>
      <c r="R551" s="640"/>
      <c r="S551" s="640"/>
      <c r="T551" s="640"/>
      <c r="U551" s="640"/>
      <c r="V551" s="640"/>
      <c r="W551" s="640"/>
      <c r="X551" s="640"/>
      <c r="Y551" s="640"/>
    </row>
    <row r="552" spans="1:25" ht="18">
      <c r="A552" s="601"/>
      <c r="B552" s="614"/>
      <c r="C552" s="602"/>
      <c r="D552" s="620"/>
      <c r="E552" s="650" t="s">
        <v>624</v>
      </c>
      <c r="F552" s="648"/>
      <c r="G552" s="630"/>
      <c r="H552" s="628"/>
      <c r="I552" s="640"/>
      <c r="J552" s="640"/>
      <c r="K552" s="640"/>
      <c r="L552" s="640"/>
      <c r="M552" s="640"/>
      <c r="N552" s="640"/>
      <c r="O552" s="640"/>
      <c r="P552" s="640"/>
      <c r="Q552" s="640"/>
      <c r="R552" s="640"/>
      <c r="S552" s="640"/>
      <c r="T552" s="640"/>
      <c r="U552" s="640"/>
      <c r="V552" s="640"/>
      <c r="W552" s="640"/>
      <c r="X552" s="640"/>
      <c r="Y552" s="640"/>
    </row>
    <row r="553" spans="1:25" ht="18">
      <c r="A553" s="601"/>
      <c r="B553" s="614"/>
      <c r="C553" s="602"/>
      <c r="D553" s="620"/>
      <c r="E553" s="650" t="s">
        <v>625</v>
      </c>
      <c r="F553" s="648"/>
      <c r="G553" s="630"/>
      <c r="H553" s="628"/>
      <c r="I553" s="640"/>
      <c r="J553" s="640"/>
      <c r="K553" s="640"/>
      <c r="L553" s="640"/>
      <c r="M553" s="640"/>
      <c r="N553" s="640"/>
      <c r="O553" s="640"/>
      <c r="P553" s="640"/>
      <c r="Q553" s="640"/>
      <c r="R553" s="640"/>
      <c r="S553" s="640"/>
      <c r="T553" s="640"/>
      <c r="U553" s="640"/>
      <c r="V553" s="640"/>
      <c r="W553" s="640"/>
      <c r="X553" s="640"/>
      <c r="Y553" s="640"/>
    </row>
    <row r="554" spans="1:25" ht="33.6">
      <c r="A554" s="601"/>
      <c r="B554" s="614"/>
      <c r="C554" s="602"/>
      <c r="D554" s="620"/>
      <c r="E554" s="650" t="s">
        <v>626</v>
      </c>
      <c r="F554" s="648"/>
      <c r="G554" s="630"/>
      <c r="H554" s="628"/>
      <c r="I554" s="640"/>
      <c r="J554" s="640"/>
      <c r="K554" s="640"/>
      <c r="L554" s="640"/>
      <c r="M554" s="640"/>
      <c r="N554" s="640"/>
      <c r="O554" s="640"/>
      <c r="P554" s="640"/>
      <c r="Q554" s="640"/>
      <c r="R554" s="640"/>
      <c r="S554" s="640"/>
      <c r="T554" s="640"/>
      <c r="U554" s="640"/>
      <c r="V554" s="640"/>
      <c r="W554" s="640"/>
      <c r="X554" s="640"/>
      <c r="Y554" s="640"/>
    </row>
    <row r="555" spans="1:25" ht="18">
      <c r="A555" s="601">
        <f>MAX($A$1:A550)+1</f>
        <v>107</v>
      </c>
      <c r="B555" s="608" t="s">
        <v>560</v>
      </c>
      <c r="C555" s="602" t="s">
        <v>551</v>
      </c>
      <c r="D555" s="619"/>
      <c r="E555" s="602"/>
      <c r="F555" s="648" t="s">
        <v>256</v>
      </c>
      <c r="G555" s="630">
        <v>4</v>
      </c>
      <c r="H555" s="628" t="str">
        <f t="shared" si="21"/>
        <v>B-4</v>
      </c>
      <c r="I555" s="640"/>
      <c r="J555" s="640"/>
      <c r="K555" s="640"/>
      <c r="L555" s="640"/>
      <c r="M555" s="640"/>
      <c r="N555" s="640"/>
      <c r="O555" s="640"/>
      <c r="P555" s="640"/>
      <c r="Q555" s="640"/>
      <c r="R555" s="640"/>
      <c r="S555" s="640"/>
      <c r="T555" s="640"/>
      <c r="U555" s="640"/>
      <c r="V555" s="640"/>
      <c r="W555" s="640"/>
      <c r="X555" s="640"/>
      <c r="Y555" s="640"/>
    </row>
    <row r="556" spans="1:25" ht="33.6">
      <c r="A556" s="601"/>
      <c r="B556" s="608"/>
      <c r="C556" s="602"/>
      <c r="D556" s="619"/>
      <c r="E556" s="650" t="s">
        <v>627</v>
      </c>
      <c r="F556" s="648"/>
      <c r="G556" s="630"/>
      <c r="H556" s="628"/>
      <c r="I556" s="640"/>
      <c r="J556" s="640"/>
      <c r="K556" s="640"/>
      <c r="L556" s="640"/>
      <c r="M556" s="640"/>
      <c r="N556" s="640"/>
      <c r="O556" s="640"/>
      <c r="P556" s="640"/>
      <c r="Q556" s="640"/>
      <c r="R556" s="640"/>
      <c r="S556" s="640"/>
      <c r="T556" s="640"/>
      <c r="U556" s="640"/>
      <c r="V556" s="640"/>
      <c r="W556" s="640"/>
      <c r="X556" s="640"/>
      <c r="Y556" s="640"/>
    </row>
    <row r="557" spans="1:25" ht="18">
      <c r="A557" s="601"/>
      <c r="B557" s="608"/>
      <c r="C557" s="602"/>
      <c r="D557" s="619"/>
      <c r="E557" s="650" t="s">
        <v>628</v>
      </c>
      <c r="F557" s="648"/>
      <c r="G557" s="630"/>
      <c r="H557" s="628"/>
      <c r="I557" s="640"/>
      <c r="J557" s="640"/>
      <c r="K557" s="640"/>
      <c r="L557" s="640"/>
      <c r="M557" s="640"/>
      <c r="N557" s="640"/>
      <c r="O557" s="640"/>
      <c r="P557" s="640"/>
      <c r="Q557" s="640"/>
      <c r="R557" s="640"/>
      <c r="S557" s="640"/>
      <c r="T557" s="640"/>
      <c r="U557" s="640"/>
      <c r="V557" s="640"/>
      <c r="W557" s="640"/>
      <c r="X557" s="640"/>
      <c r="Y557" s="640"/>
    </row>
    <row r="558" spans="1:25" ht="18">
      <c r="A558" s="601"/>
      <c r="B558" s="608"/>
      <c r="C558" s="602"/>
      <c r="D558" s="619"/>
      <c r="E558" s="650" t="s">
        <v>629</v>
      </c>
      <c r="F558" s="648"/>
      <c r="G558" s="630"/>
      <c r="H558" s="628"/>
      <c r="I558" s="640"/>
      <c r="J558" s="640"/>
      <c r="K558" s="640"/>
      <c r="L558" s="640"/>
      <c r="M558" s="640"/>
      <c r="N558" s="640"/>
      <c r="O558" s="640"/>
      <c r="P558" s="640"/>
      <c r="Q558" s="640"/>
      <c r="R558" s="640"/>
      <c r="S558" s="640"/>
      <c r="T558" s="640"/>
      <c r="U558" s="640"/>
      <c r="V558" s="640"/>
      <c r="W558" s="640"/>
      <c r="X558" s="640"/>
      <c r="Y558" s="640"/>
    </row>
    <row r="559" spans="1:25" ht="33.6">
      <c r="A559" s="601"/>
      <c r="B559" s="608"/>
      <c r="C559" s="602"/>
      <c r="D559" s="619"/>
      <c r="E559" s="650" t="s">
        <v>630</v>
      </c>
      <c r="F559" s="648"/>
      <c r="G559" s="630"/>
      <c r="H559" s="628"/>
      <c r="I559" s="640"/>
      <c r="J559" s="640"/>
      <c r="K559" s="640"/>
      <c r="L559" s="640"/>
      <c r="M559" s="640"/>
      <c r="N559" s="640"/>
      <c r="O559" s="640"/>
      <c r="P559" s="640"/>
      <c r="Q559" s="640"/>
      <c r="R559" s="640"/>
      <c r="S559" s="640"/>
      <c r="T559" s="640"/>
      <c r="U559" s="640"/>
      <c r="V559" s="640"/>
      <c r="W559" s="640"/>
      <c r="X559" s="640"/>
      <c r="Y559" s="640"/>
    </row>
    <row r="560" spans="1:25" ht="18">
      <c r="A560" s="601">
        <f>MAX($A$1:A555)+1</f>
        <v>108</v>
      </c>
      <c r="B560" s="608" t="s">
        <v>561</v>
      </c>
      <c r="C560" s="602" t="s">
        <v>551</v>
      </c>
      <c r="D560" s="620"/>
      <c r="E560" s="602"/>
      <c r="F560" s="648" t="s">
        <v>256</v>
      </c>
      <c r="G560" s="630">
        <v>4</v>
      </c>
      <c r="H560" s="628" t="str">
        <f t="shared" si="21"/>
        <v>B-4</v>
      </c>
      <c r="I560" s="640"/>
      <c r="J560" s="640"/>
      <c r="K560" s="640"/>
      <c r="L560" s="640"/>
      <c r="M560" s="640"/>
      <c r="N560" s="640"/>
      <c r="O560" s="640"/>
      <c r="P560" s="640"/>
      <c r="Q560" s="640"/>
      <c r="R560" s="640"/>
      <c r="S560" s="640"/>
      <c r="T560" s="640"/>
      <c r="U560" s="640"/>
      <c r="V560" s="640"/>
      <c r="W560" s="640"/>
      <c r="X560" s="640"/>
      <c r="Y560" s="640"/>
    </row>
    <row r="561" spans="1:25" ht="33.6">
      <c r="A561" s="601"/>
      <c r="B561" s="608"/>
      <c r="C561" s="602"/>
      <c r="D561" s="620"/>
      <c r="E561" s="650" t="s">
        <v>631</v>
      </c>
      <c r="F561" s="648"/>
      <c r="G561" s="630"/>
      <c r="H561" s="628"/>
      <c r="I561" s="640"/>
      <c r="J561" s="640"/>
      <c r="K561" s="640"/>
      <c r="L561" s="640"/>
      <c r="M561" s="640"/>
      <c r="N561" s="640"/>
      <c r="O561" s="640"/>
      <c r="P561" s="640"/>
      <c r="Q561" s="640"/>
      <c r="R561" s="640"/>
      <c r="S561" s="640"/>
      <c r="T561" s="640"/>
      <c r="U561" s="640"/>
      <c r="V561" s="640"/>
      <c r="W561" s="640"/>
      <c r="X561" s="640"/>
      <c r="Y561" s="640"/>
    </row>
    <row r="562" spans="1:25" ht="18">
      <c r="A562" s="601"/>
      <c r="B562" s="608"/>
      <c r="C562" s="602"/>
      <c r="D562" s="620"/>
      <c r="E562" s="650" t="s">
        <v>632</v>
      </c>
      <c r="F562" s="648"/>
      <c r="G562" s="630"/>
      <c r="H562" s="628"/>
      <c r="I562" s="640"/>
      <c r="J562" s="640"/>
      <c r="K562" s="640"/>
      <c r="L562" s="640"/>
      <c r="M562" s="640"/>
      <c r="N562" s="640"/>
      <c r="O562" s="640"/>
      <c r="P562" s="640"/>
      <c r="Q562" s="640"/>
      <c r="R562" s="640"/>
      <c r="S562" s="640"/>
      <c r="T562" s="640"/>
      <c r="U562" s="640"/>
      <c r="V562" s="640"/>
      <c r="W562" s="640"/>
      <c r="X562" s="640"/>
      <c r="Y562" s="640"/>
    </row>
    <row r="563" spans="1:25" ht="18">
      <c r="A563" s="601"/>
      <c r="B563" s="608"/>
      <c r="C563" s="602"/>
      <c r="D563" s="620"/>
      <c r="E563" s="650" t="s">
        <v>633</v>
      </c>
      <c r="F563" s="648"/>
      <c r="G563" s="630"/>
      <c r="H563" s="628"/>
      <c r="I563" s="640"/>
      <c r="J563" s="640"/>
      <c r="K563" s="640"/>
      <c r="L563" s="640"/>
      <c r="M563" s="640"/>
      <c r="N563" s="640"/>
      <c r="O563" s="640"/>
      <c r="P563" s="640"/>
      <c r="Q563" s="640"/>
      <c r="R563" s="640"/>
      <c r="S563" s="640"/>
      <c r="T563" s="640"/>
      <c r="U563" s="640"/>
      <c r="V563" s="640"/>
      <c r="W563" s="640"/>
      <c r="X563" s="640"/>
      <c r="Y563" s="640"/>
    </row>
    <row r="564" spans="1:25" ht="33.6">
      <c r="A564" s="601"/>
      <c r="B564" s="608"/>
      <c r="C564" s="602"/>
      <c r="D564" s="620"/>
      <c r="E564" s="650" t="s">
        <v>634</v>
      </c>
      <c r="F564" s="648"/>
      <c r="G564" s="630"/>
      <c r="H564" s="628"/>
      <c r="I564" s="640"/>
      <c r="J564" s="640"/>
      <c r="K564" s="640"/>
      <c r="L564" s="640"/>
      <c r="M564" s="640"/>
      <c r="N564" s="640"/>
      <c r="O564" s="640"/>
      <c r="P564" s="640"/>
      <c r="Q564" s="640"/>
      <c r="R564" s="640"/>
      <c r="S564" s="640"/>
      <c r="T564" s="640"/>
      <c r="U564" s="640"/>
      <c r="V564" s="640"/>
      <c r="W564" s="640"/>
      <c r="X564" s="640"/>
      <c r="Y564" s="640"/>
    </row>
    <row r="565" spans="1:25" ht="18">
      <c r="A565" s="601">
        <f>MAX($A$1:A560)+1</f>
        <v>109</v>
      </c>
      <c r="B565" s="608" t="s">
        <v>562</v>
      </c>
      <c r="C565" s="602" t="s">
        <v>551</v>
      </c>
      <c r="D565" s="619"/>
      <c r="E565" s="602"/>
      <c r="F565" s="648" t="s">
        <v>256</v>
      </c>
      <c r="G565" s="630">
        <v>4</v>
      </c>
      <c r="H565" s="628" t="str">
        <f t="shared" si="21"/>
        <v>B-4</v>
      </c>
      <c r="I565" s="640"/>
      <c r="J565" s="640"/>
      <c r="K565" s="640"/>
      <c r="L565" s="640"/>
      <c r="M565" s="640"/>
      <c r="N565" s="640"/>
      <c r="O565" s="640"/>
      <c r="P565" s="640"/>
      <c r="Q565" s="640"/>
      <c r="R565" s="640"/>
      <c r="S565" s="640"/>
      <c r="T565" s="640"/>
      <c r="U565" s="640"/>
      <c r="V565" s="640"/>
      <c r="W565" s="640"/>
      <c r="X565" s="640"/>
      <c r="Y565" s="640"/>
    </row>
    <row r="566" spans="1:25" ht="18">
      <c r="A566" s="601"/>
      <c r="B566" s="608"/>
      <c r="C566" s="602"/>
      <c r="D566" s="619"/>
      <c r="E566" s="650" t="s">
        <v>623</v>
      </c>
      <c r="F566" s="648"/>
      <c r="G566" s="630"/>
      <c r="H566" s="628"/>
      <c r="I566" s="640"/>
      <c r="J566" s="640"/>
      <c r="K566" s="640"/>
      <c r="L566" s="640"/>
      <c r="M566" s="640"/>
      <c r="N566" s="640"/>
      <c r="O566" s="640"/>
      <c r="P566" s="640"/>
      <c r="Q566" s="640"/>
      <c r="R566" s="640"/>
      <c r="S566" s="640"/>
      <c r="T566" s="640"/>
      <c r="U566" s="640"/>
      <c r="V566" s="640"/>
      <c r="W566" s="640"/>
      <c r="X566" s="640"/>
      <c r="Y566" s="640"/>
    </row>
    <row r="567" spans="1:25" ht="18">
      <c r="A567" s="601"/>
      <c r="B567" s="608"/>
      <c r="C567" s="602"/>
      <c r="D567" s="619"/>
      <c r="E567" s="650" t="s">
        <v>624</v>
      </c>
      <c r="F567" s="648"/>
      <c r="G567" s="630"/>
      <c r="H567" s="628"/>
      <c r="I567" s="640"/>
      <c r="J567" s="640"/>
      <c r="K567" s="640"/>
      <c r="L567" s="640"/>
      <c r="M567" s="640"/>
      <c r="N567" s="640"/>
      <c r="O567" s="640"/>
      <c r="P567" s="640"/>
      <c r="Q567" s="640"/>
      <c r="R567" s="640"/>
      <c r="S567" s="640"/>
      <c r="T567" s="640"/>
      <c r="U567" s="640"/>
      <c r="V567" s="640"/>
      <c r="W567" s="640"/>
      <c r="X567" s="640"/>
      <c r="Y567" s="640"/>
    </row>
    <row r="568" spans="1:25" ht="18">
      <c r="A568" s="601"/>
      <c r="B568" s="608"/>
      <c r="C568" s="602"/>
      <c r="D568" s="619"/>
      <c r="E568" s="650" t="s">
        <v>625</v>
      </c>
      <c r="F568" s="648"/>
      <c r="G568" s="630"/>
      <c r="H568" s="628"/>
      <c r="I568" s="640"/>
      <c r="J568" s="640"/>
      <c r="K568" s="640"/>
      <c r="L568" s="640"/>
      <c r="M568" s="640"/>
      <c r="N568" s="640"/>
      <c r="O568" s="640"/>
      <c r="P568" s="640"/>
      <c r="Q568" s="640"/>
      <c r="R568" s="640"/>
      <c r="S568" s="640"/>
      <c r="T568" s="640"/>
      <c r="U568" s="640"/>
      <c r="V568" s="640"/>
      <c r="W568" s="640"/>
      <c r="X568" s="640"/>
      <c r="Y568" s="640"/>
    </row>
    <row r="569" spans="1:25" ht="33.6">
      <c r="A569" s="601"/>
      <c r="B569" s="608"/>
      <c r="C569" s="602"/>
      <c r="D569" s="619"/>
      <c r="E569" s="650" t="s">
        <v>626</v>
      </c>
      <c r="F569" s="648"/>
      <c r="G569" s="630"/>
      <c r="H569" s="628"/>
      <c r="I569" s="640"/>
      <c r="J569" s="640"/>
      <c r="K569" s="640"/>
      <c r="L569" s="640"/>
      <c r="M569" s="640"/>
      <c r="N569" s="640"/>
      <c r="O569" s="640"/>
      <c r="P569" s="640"/>
      <c r="Q569" s="640"/>
      <c r="R569" s="640"/>
      <c r="S569" s="640"/>
      <c r="T569" s="640"/>
      <c r="U569" s="640"/>
      <c r="V569" s="640"/>
      <c r="W569" s="640"/>
      <c r="X569" s="640"/>
      <c r="Y569" s="640"/>
    </row>
    <row r="570" spans="1:25" ht="18">
      <c r="A570" s="601">
        <f>MAX($A$1:A565)+1</f>
        <v>110</v>
      </c>
      <c r="B570" s="608" t="s">
        <v>563</v>
      </c>
      <c r="C570" s="602" t="s">
        <v>551</v>
      </c>
      <c r="D570" s="619"/>
      <c r="E570" s="602"/>
      <c r="F570" s="648" t="s">
        <v>256</v>
      </c>
      <c r="G570" s="630">
        <v>4</v>
      </c>
      <c r="H570" s="628" t="str">
        <f t="shared" si="21"/>
        <v>B-4</v>
      </c>
      <c r="I570" s="640"/>
      <c r="J570" s="640"/>
      <c r="K570" s="640"/>
      <c r="L570" s="640"/>
      <c r="M570" s="640"/>
      <c r="N570" s="640"/>
      <c r="O570" s="640"/>
      <c r="P570" s="640"/>
      <c r="Q570" s="640"/>
      <c r="R570" s="640"/>
      <c r="S570" s="640"/>
      <c r="T570" s="640"/>
      <c r="U570" s="640"/>
      <c r="V570" s="640"/>
      <c r="W570" s="640"/>
      <c r="X570" s="640"/>
      <c r="Y570" s="640"/>
    </row>
    <row r="571" spans="1:25" ht="33.6">
      <c r="A571" s="601"/>
      <c r="B571" s="608"/>
      <c r="C571" s="602"/>
      <c r="D571" s="619"/>
      <c r="E571" s="650" t="s">
        <v>635</v>
      </c>
      <c r="F571" s="648"/>
      <c r="G571" s="630"/>
      <c r="H571" s="628"/>
      <c r="I571" s="640"/>
      <c r="J571" s="640"/>
      <c r="K571" s="640"/>
      <c r="L571" s="640"/>
      <c r="M571" s="640"/>
      <c r="N571" s="640"/>
      <c r="O571" s="640"/>
      <c r="P571" s="640"/>
      <c r="Q571" s="640"/>
      <c r="R571" s="640"/>
      <c r="S571" s="640"/>
      <c r="T571" s="640"/>
      <c r="U571" s="640"/>
      <c r="V571" s="640"/>
      <c r="W571" s="640"/>
      <c r="X571" s="640"/>
      <c r="Y571" s="640"/>
    </row>
    <row r="572" spans="1:25" ht="18">
      <c r="A572" s="601"/>
      <c r="B572" s="608"/>
      <c r="C572" s="602"/>
      <c r="D572" s="619"/>
      <c r="E572" s="650" t="s">
        <v>636</v>
      </c>
      <c r="F572" s="648"/>
      <c r="G572" s="630"/>
      <c r="H572" s="628"/>
      <c r="I572" s="640"/>
      <c r="J572" s="640"/>
      <c r="K572" s="640"/>
      <c r="L572" s="640"/>
      <c r="M572" s="640"/>
      <c r="N572" s="640"/>
      <c r="O572" s="640"/>
      <c r="P572" s="640"/>
      <c r="Q572" s="640"/>
      <c r="R572" s="640"/>
      <c r="S572" s="640"/>
      <c r="T572" s="640"/>
      <c r="U572" s="640"/>
      <c r="V572" s="640"/>
      <c r="W572" s="640"/>
      <c r="X572" s="640"/>
      <c r="Y572" s="640"/>
    </row>
    <row r="573" spans="1:25" ht="18">
      <c r="A573" s="601"/>
      <c r="B573" s="608"/>
      <c r="C573" s="602"/>
      <c r="D573" s="619"/>
      <c r="E573" s="650" t="s">
        <v>637</v>
      </c>
      <c r="F573" s="648"/>
      <c r="G573" s="630"/>
      <c r="H573" s="628"/>
      <c r="I573" s="640"/>
      <c r="J573" s="640"/>
      <c r="K573" s="640"/>
      <c r="L573" s="640"/>
      <c r="M573" s="640"/>
      <c r="N573" s="640"/>
      <c r="O573" s="640"/>
      <c r="P573" s="640"/>
      <c r="Q573" s="640"/>
      <c r="R573" s="640"/>
      <c r="S573" s="640"/>
      <c r="T573" s="640"/>
      <c r="U573" s="640"/>
      <c r="V573" s="640"/>
      <c r="W573" s="640"/>
      <c r="X573" s="640"/>
      <c r="Y573" s="640"/>
    </row>
    <row r="574" spans="1:25" ht="33.6">
      <c r="A574" s="601"/>
      <c r="B574" s="608"/>
      <c r="C574" s="602"/>
      <c r="D574" s="619"/>
      <c r="E574" s="650" t="s">
        <v>638</v>
      </c>
      <c r="F574" s="648"/>
      <c r="G574" s="630"/>
      <c r="H574" s="628"/>
      <c r="I574" s="640"/>
      <c r="J574" s="640"/>
      <c r="K574" s="640"/>
      <c r="L574" s="640"/>
      <c r="M574" s="640"/>
      <c r="N574" s="640"/>
      <c r="O574" s="640"/>
      <c r="P574" s="640"/>
      <c r="Q574" s="640"/>
      <c r="R574" s="640"/>
      <c r="S574" s="640"/>
      <c r="T574" s="640"/>
      <c r="U574" s="640"/>
      <c r="V574" s="640"/>
      <c r="W574" s="640"/>
      <c r="X574" s="640"/>
      <c r="Y574" s="640"/>
    </row>
    <row r="575" spans="1:25" ht="18">
      <c r="A575" s="601">
        <f>MAX($A$1:A570)+1</f>
        <v>111</v>
      </c>
      <c r="B575" s="608" t="s">
        <v>564</v>
      </c>
      <c r="C575" s="602" t="s">
        <v>551</v>
      </c>
      <c r="D575" s="620"/>
      <c r="E575" s="602"/>
      <c r="F575" s="648" t="s">
        <v>256</v>
      </c>
      <c r="G575" s="630">
        <v>4</v>
      </c>
      <c r="H575" s="628" t="str">
        <f t="shared" ref="H575:H679" si="22">F575&amp;"-"&amp;G575</f>
        <v>B-4</v>
      </c>
      <c r="I575" s="640"/>
      <c r="J575" s="640"/>
      <c r="K575" s="640"/>
      <c r="L575" s="640"/>
      <c r="M575" s="640"/>
      <c r="N575" s="640"/>
      <c r="O575" s="640"/>
      <c r="P575" s="640"/>
      <c r="Q575" s="640"/>
      <c r="R575" s="640"/>
      <c r="S575" s="640"/>
      <c r="T575" s="640"/>
      <c r="U575" s="640"/>
      <c r="V575" s="640"/>
      <c r="W575" s="640"/>
      <c r="X575" s="640"/>
      <c r="Y575" s="640"/>
    </row>
    <row r="576" spans="1:25" ht="33.6">
      <c r="A576" s="601"/>
      <c r="B576" s="608"/>
      <c r="C576" s="602"/>
      <c r="D576" s="620"/>
      <c r="E576" s="650" t="s">
        <v>639</v>
      </c>
      <c r="F576" s="648"/>
      <c r="G576" s="630"/>
      <c r="H576" s="628"/>
      <c r="I576" s="640"/>
      <c r="J576" s="640"/>
      <c r="K576" s="640"/>
      <c r="L576" s="640"/>
      <c r="M576" s="640"/>
      <c r="N576" s="640"/>
      <c r="O576" s="640"/>
      <c r="P576" s="640"/>
      <c r="Q576" s="640"/>
      <c r="R576" s="640"/>
      <c r="S576" s="640"/>
      <c r="T576" s="640"/>
      <c r="U576" s="640"/>
      <c r="V576" s="640"/>
      <c r="W576" s="640"/>
      <c r="X576" s="640"/>
      <c r="Y576" s="640"/>
    </row>
    <row r="577" spans="1:25" ht="18">
      <c r="A577" s="601"/>
      <c r="B577" s="608"/>
      <c r="C577" s="602"/>
      <c r="D577" s="620"/>
      <c r="E577" s="650" t="s">
        <v>640</v>
      </c>
      <c r="F577" s="648"/>
      <c r="G577" s="630"/>
      <c r="H577" s="628"/>
      <c r="I577" s="640"/>
      <c r="J577" s="640"/>
      <c r="K577" s="640"/>
      <c r="L577" s="640"/>
      <c r="M577" s="640"/>
      <c r="N577" s="640"/>
      <c r="O577" s="640"/>
      <c r="P577" s="640"/>
      <c r="Q577" s="640"/>
      <c r="R577" s="640"/>
      <c r="S577" s="640"/>
      <c r="T577" s="640"/>
      <c r="U577" s="640"/>
      <c r="V577" s="640"/>
      <c r="W577" s="640"/>
      <c r="X577" s="640"/>
      <c r="Y577" s="640"/>
    </row>
    <row r="578" spans="1:25" ht="18">
      <c r="A578" s="601"/>
      <c r="B578" s="608"/>
      <c r="C578" s="602"/>
      <c r="D578" s="620"/>
      <c r="E578" s="650" t="s">
        <v>641</v>
      </c>
      <c r="F578" s="648"/>
      <c r="G578" s="630"/>
      <c r="H578" s="628"/>
      <c r="I578" s="640"/>
      <c r="J578" s="640"/>
      <c r="K578" s="640"/>
      <c r="L578" s="640"/>
      <c r="M578" s="640"/>
      <c r="N578" s="640"/>
      <c r="O578" s="640"/>
      <c r="P578" s="640"/>
      <c r="Q578" s="640"/>
      <c r="R578" s="640"/>
      <c r="S578" s="640"/>
      <c r="T578" s="640"/>
      <c r="U578" s="640"/>
      <c r="V578" s="640"/>
      <c r="W578" s="640"/>
      <c r="X578" s="640"/>
      <c r="Y578" s="640"/>
    </row>
    <row r="579" spans="1:25" ht="33.6">
      <c r="A579" s="601"/>
      <c r="B579" s="608"/>
      <c r="C579" s="602"/>
      <c r="D579" s="620"/>
      <c r="E579" s="650" t="s">
        <v>642</v>
      </c>
      <c r="F579" s="648"/>
      <c r="G579" s="630"/>
      <c r="H579" s="628"/>
      <c r="I579" s="640"/>
      <c r="J579" s="640"/>
      <c r="K579" s="640"/>
      <c r="L579" s="640"/>
      <c r="M579" s="640"/>
      <c r="N579" s="640"/>
      <c r="O579" s="640"/>
      <c r="P579" s="640"/>
      <c r="Q579" s="640"/>
      <c r="R579" s="640"/>
      <c r="S579" s="640"/>
      <c r="T579" s="640"/>
      <c r="U579" s="640"/>
      <c r="V579" s="640"/>
      <c r="W579" s="640"/>
      <c r="X579" s="640"/>
      <c r="Y579" s="640"/>
    </row>
    <row r="580" spans="1:25" ht="18">
      <c r="A580" s="601">
        <f>MAX($A$1:A575)+1</f>
        <v>112</v>
      </c>
      <c r="B580" s="608" t="s">
        <v>565</v>
      </c>
      <c r="C580" s="602" t="s">
        <v>551</v>
      </c>
      <c r="D580" s="619"/>
      <c r="E580" s="602"/>
      <c r="F580" s="648" t="s">
        <v>256</v>
      </c>
      <c r="G580" s="630">
        <v>4</v>
      </c>
      <c r="H580" s="628" t="str">
        <f t="shared" si="22"/>
        <v>B-4</v>
      </c>
      <c r="I580" s="640"/>
      <c r="J580" s="640"/>
      <c r="K580" s="640"/>
      <c r="L580" s="640"/>
      <c r="M580" s="640"/>
      <c r="N580" s="640"/>
      <c r="O580" s="640"/>
      <c r="P580" s="640"/>
      <c r="Q580" s="640"/>
      <c r="R580" s="640"/>
      <c r="S580" s="640"/>
      <c r="T580" s="640"/>
      <c r="U580" s="640"/>
      <c r="V580" s="640"/>
      <c r="W580" s="640"/>
      <c r="X580" s="640"/>
      <c r="Y580" s="640"/>
    </row>
    <row r="581" spans="1:25" ht="33.6">
      <c r="A581" s="601"/>
      <c r="B581" s="608"/>
      <c r="C581" s="602"/>
      <c r="D581" s="619"/>
      <c r="E581" s="650" t="s">
        <v>643</v>
      </c>
      <c r="F581" s="648"/>
      <c r="G581" s="630"/>
      <c r="H581" s="628"/>
      <c r="I581" s="640"/>
      <c r="J581" s="640"/>
      <c r="K581" s="640"/>
      <c r="L581" s="640"/>
      <c r="M581" s="640"/>
      <c r="N581" s="640"/>
      <c r="O581" s="640"/>
      <c r="P581" s="640"/>
      <c r="Q581" s="640"/>
      <c r="R581" s="640"/>
      <c r="S581" s="640"/>
      <c r="T581" s="640"/>
      <c r="U581" s="640"/>
      <c r="V581" s="640"/>
      <c r="W581" s="640"/>
      <c r="X581" s="640"/>
      <c r="Y581" s="640"/>
    </row>
    <row r="582" spans="1:25" ht="18">
      <c r="A582" s="601"/>
      <c r="B582" s="608"/>
      <c r="C582" s="602"/>
      <c r="D582" s="619"/>
      <c r="E582" s="650" t="s">
        <v>644</v>
      </c>
      <c r="F582" s="648"/>
      <c r="G582" s="630"/>
      <c r="H582" s="628"/>
      <c r="I582" s="640"/>
      <c r="J582" s="640"/>
      <c r="K582" s="640"/>
      <c r="L582" s="640"/>
      <c r="M582" s="640"/>
      <c r="N582" s="640"/>
      <c r="O582" s="640"/>
      <c r="P582" s="640"/>
      <c r="Q582" s="640"/>
      <c r="R582" s="640"/>
      <c r="S582" s="640"/>
      <c r="T582" s="640"/>
      <c r="U582" s="640"/>
      <c r="V582" s="640"/>
      <c r="W582" s="640"/>
      <c r="X582" s="640"/>
      <c r="Y582" s="640"/>
    </row>
    <row r="583" spans="1:25" ht="18">
      <c r="A583" s="601"/>
      <c r="B583" s="608"/>
      <c r="C583" s="602"/>
      <c r="D583" s="619"/>
      <c r="E583" s="650" t="s">
        <v>645</v>
      </c>
      <c r="F583" s="648"/>
      <c r="G583" s="630"/>
      <c r="H583" s="628"/>
      <c r="I583" s="640"/>
      <c r="J583" s="640"/>
      <c r="K583" s="640"/>
      <c r="L583" s="640"/>
      <c r="M583" s="640"/>
      <c r="N583" s="640"/>
      <c r="O583" s="640"/>
      <c r="P583" s="640"/>
      <c r="Q583" s="640"/>
      <c r="R583" s="640"/>
      <c r="S583" s="640"/>
      <c r="T583" s="640"/>
      <c r="U583" s="640"/>
      <c r="V583" s="640"/>
      <c r="W583" s="640"/>
      <c r="X583" s="640"/>
      <c r="Y583" s="640"/>
    </row>
    <row r="584" spans="1:25" ht="33.6">
      <c r="A584" s="601"/>
      <c r="B584" s="608"/>
      <c r="C584" s="602"/>
      <c r="D584" s="619"/>
      <c r="E584" s="650" t="s">
        <v>646</v>
      </c>
      <c r="F584" s="648"/>
      <c r="G584" s="630"/>
      <c r="H584" s="628"/>
      <c r="I584" s="640"/>
      <c r="J584" s="640"/>
      <c r="K584" s="640"/>
      <c r="L584" s="640"/>
      <c r="M584" s="640"/>
      <c r="N584" s="640"/>
      <c r="O584" s="640"/>
      <c r="P584" s="640"/>
      <c r="Q584" s="640"/>
      <c r="R584" s="640"/>
      <c r="S584" s="640"/>
      <c r="T584" s="640"/>
      <c r="U584" s="640"/>
      <c r="V584" s="640"/>
      <c r="W584" s="640"/>
      <c r="X584" s="640"/>
      <c r="Y584" s="640"/>
    </row>
    <row r="585" spans="1:25" ht="18">
      <c r="A585" s="601">
        <f>MAX($A$1:A580)+1</f>
        <v>113</v>
      </c>
      <c r="B585" s="608" t="s">
        <v>566</v>
      </c>
      <c r="C585" s="602" t="s">
        <v>551</v>
      </c>
      <c r="D585" s="620"/>
      <c r="E585" s="602"/>
      <c r="F585" s="648" t="s">
        <v>256</v>
      </c>
      <c r="G585" s="630">
        <v>4</v>
      </c>
      <c r="H585" s="628" t="str">
        <f t="shared" si="22"/>
        <v>B-4</v>
      </c>
      <c r="I585" s="640"/>
      <c r="J585" s="640"/>
      <c r="K585" s="640"/>
      <c r="L585" s="640"/>
      <c r="M585" s="640"/>
      <c r="N585" s="640"/>
      <c r="O585" s="640"/>
      <c r="P585" s="640"/>
      <c r="Q585" s="640"/>
      <c r="R585" s="640"/>
      <c r="S585" s="640"/>
      <c r="T585" s="640"/>
      <c r="U585" s="640"/>
      <c r="V585" s="640"/>
      <c r="W585" s="640"/>
      <c r="X585" s="640"/>
      <c r="Y585" s="640"/>
    </row>
    <row r="586" spans="1:25" ht="33.6">
      <c r="A586" s="601"/>
      <c r="B586" s="608"/>
      <c r="C586" s="602"/>
      <c r="D586" s="620"/>
      <c r="E586" s="650" t="s">
        <v>647</v>
      </c>
      <c r="F586" s="648"/>
      <c r="G586" s="630"/>
      <c r="H586" s="628"/>
      <c r="I586" s="640"/>
      <c r="J586" s="640"/>
      <c r="K586" s="640"/>
      <c r="L586" s="640"/>
      <c r="M586" s="640"/>
      <c r="N586" s="640"/>
      <c r="O586" s="640"/>
      <c r="P586" s="640"/>
      <c r="Q586" s="640"/>
      <c r="R586" s="640"/>
      <c r="S586" s="640"/>
      <c r="T586" s="640"/>
      <c r="U586" s="640"/>
      <c r="V586" s="640"/>
      <c r="W586" s="640"/>
      <c r="X586" s="640"/>
      <c r="Y586" s="640"/>
    </row>
    <row r="587" spans="1:25" ht="18">
      <c r="A587" s="601"/>
      <c r="B587" s="608"/>
      <c r="C587" s="602"/>
      <c r="D587" s="620"/>
      <c r="E587" s="650" t="s">
        <v>648</v>
      </c>
      <c r="F587" s="648"/>
      <c r="G587" s="630"/>
      <c r="H587" s="628"/>
      <c r="I587" s="640"/>
      <c r="J587" s="640"/>
      <c r="K587" s="640"/>
      <c r="L587" s="640"/>
      <c r="M587" s="640"/>
      <c r="N587" s="640"/>
      <c r="O587" s="640"/>
      <c r="P587" s="640"/>
      <c r="Q587" s="640"/>
      <c r="R587" s="640"/>
      <c r="S587" s="640"/>
      <c r="T587" s="640"/>
      <c r="U587" s="640"/>
      <c r="V587" s="640"/>
      <c r="W587" s="640"/>
      <c r="X587" s="640"/>
      <c r="Y587" s="640"/>
    </row>
    <row r="588" spans="1:25" ht="18">
      <c r="A588" s="601"/>
      <c r="B588" s="608"/>
      <c r="C588" s="602"/>
      <c r="D588" s="620"/>
      <c r="E588" s="650" t="s">
        <v>649</v>
      </c>
      <c r="F588" s="648"/>
      <c r="G588" s="630"/>
      <c r="H588" s="628"/>
      <c r="I588" s="640"/>
      <c r="J588" s="640"/>
      <c r="K588" s="640"/>
      <c r="L588" s="640"/>
      <c r="M588" s="640"/>
      <c r="N588" s="640"/>
      <c r="O588" s="640"/>
      <c r="P588" s="640"/>
      <c r="Q588" s="640"/>
      <c r="R588" s="640"/>
      <c r="S588" s="640"/>
      <c r="T588" s="640"/>
      <c r="U588" s="640"/>
      <c r="V588" s="640"/>
      <c r="W588" s="640"/>
      <c r="X588" s="640"/>
      <c r="Y588" s="640"/>
    </row>
    <row r="589" spans="1:25" ht="33.6">
      <c r="A589" s="601"/>
      <c r="B589" s="608"/>
      <c r="C589" s="602"/>
      <c r="D589" s="620"/>
      <c r="E589" s="650" t="s">
        <v>650</v>
      </c>
      <c r="F589" s="648"/>
      <c r="G589" s="630"/>
      <c r="H589" s="628"/>
      <c r="I589" s="640"/>
      <c r="J589" s="640"/>
      <c r="K589" s="640"/>
      <c r="L589" s="640"/>
      <c r="M589" s="640"/>
      <c r="N589" s="640"/>
      <c r="O589" s="640"/>
      <c r="P589" s="640"/>
      <c r="Q589" s="640"/>
      <c r="R589" s="640"/>
      <c r="S589" s="640"/>
      <c r="T589" s="640"/>
      <c r="U589" s="640"/>
      <c r="V589" s="640"/>
      <c r="W589" s="640"/>
      <c r="X589" s="640"/>
      <c r="Y589" s="640"/>
    </row>
    <row r="590" spans="1:25" ht="18">
      <c r="A590" s="601">
        <f>MAX($A$1:A585)+1</f>
        <v>114</v>
      </c>
      <c r="B590" s="608" t="s">
        <v>567</v>
      </c>
      <c r="C590" s="602" t="s">
        <v>551</v>
      </c>
      <c r="D590" s="619"/>
      <c r="E590" s="602"/>
      <c r="F590" s="648" t="s">
        <v>256</v>
      </c>
      <c r="G590" s="630">
        <v>4</v>
      </c>
      <c r="H590" s="628" t="str">
        <f t="shared" si="22"/>
        <v>B-4</v>
      </c>
      <c r="I590" s="640"/>
      <c r="J590" s="640"/>
      <c r="K590" s="640"/>
      <c r="L590" s="640"/>
      <c r="M590" s="640"/>
      <c r="N590" s="640"/>
      <c r="O590" s="640"/>
      <c r="P590" s="640"/>
      <c r="Q590" s="640"/>
      <c r="R590" s="640"/>
      <c r="S590" s="640"/>
      <c r="T590" s="640"/>
      <c r="U590" s="640"/>
      <c r="V590" s="640"/>
      <c r="W590" s="640"/>
      <c r="X590" s="640"/>
      <c r="Y590" s="640"/>
    </row>
    <row r="591" spans="1:25" ht="33.6">
      <c r="A591" s="601"/>
      <c r="B591" s="608"/>
      <c r="C591" s="602"/>
      <c r="D591" s="619"/>
      <c r="E591" s="650" t="s">
        <v>651</v>
      </c>
      <c r="F591" s="648"/>
      <c r="G591" s="630"/>
      <c r="H591" s="628"/>
      <c r="I591" s="640"/>
      <c r="J591" s="640"/>
      <c r="K591" s="640"/>
      <c r="L591" s="640"/>
      <c r="M591" s="640"/>
      <c r="N591" s="640"/>
      <c r="O591" s="640"/>
      <c r="P591" s="640"/>
      <c r="Q591" s="640"/>
      <c r="R591" s="640"/>
      <c r="S591" s="640"/>
      <c r="T591" s="640"/>
      <c r="U591" s="640"/>
      <c r="V591" s="640"/>
      <c r="W591" s="640"/>
      <c r="X591" s="640"/>
      <c r="Y591" s="640"/>
    </row>
    <row r="592" spans="1:25" ht="18">
      <c r="A592" s="601"/>
      <c r="B592" s="608"/>
      <c r="C592" s="602"/>
      <c r="D592" s="619"/>
      <c r="E592" s="650" t="s">
        <v>652</v>
      </c>
      <c r="F592" s="648"/>
      <c r="G592" s="630"/>
      <c r="H592" s="628"/>
      <c r="I592" s="640"/>
      <c r="J592" s="640"/>
      <c r="K592" s="640"/>
      <c r="L592" s="640"/>
      <c r="M592" s="640"/>
      <c r="N592" s="640"/>
      <c r="O592" s="640"/>
      <c r="P592" s="640"/>
      <c r="Q592" s="640"/>
      <c r="R592" s="640"/>
      <c r="S592" s="640"/>
      <c r="T592" s="640"/>
      <c r="U592" s="640"/>
      <c r="V592" s="640"/>
      <c r="W592" s="640"/>
      <c r="X592" s="640"/>
      <c r="Y592" s="640"/>
    </row>
    <row r="593" spans="1:25" ht="18">
      <c r="A593" s="601"/>
      <c r="B593" s="608"/>
      <c r="C593" s="602"/>
      <c r="D593" s="619"/>
      <c r="E593" s="650" t="s">
        <v>653</v>
      </c>
      <c r="F593" s="648"/>
      <c r="G593" s="630"/>
      <c r="H593" s="628"/>
      <c r="I593" s="640"/>
      <c r="J593" s="640"/>
      <c r="K593" s="640"/>
      <c r="L593" s="640"/>
      <c r="M593" s="640"/>
      <c r="N593" s="640"/>
      <c r="O593" s="640"/>
      <c r="P593" s="640"/>
      <c r="Q593" s="640"/>
      <c r="R593" s="640"/>
      <c r="S593" s="640"/>
      <c r="T593" s="640"/>
      <c r="U593" s="640"/>
      <c r="V593" s="640"/>
      <c r="W593" s="640"/>
      <c r="X593" s="640"/>
      <c r="Y593" s="640"/>
    </row>
    <row r="594" spans="1:25" ht="33.6">
      <c r="A594" s="601"/>
      <c r="B594" s="608"/>
      <c r="C594" s="602"/>
      <c r="D594" s="619"/>
      <c r="E594" s="650" t="s">
        <v>654</v>
      </c>
      <c r="F594" s="648"/>
      <c r="G594" s="630"/>
      <c r="H594" s="628"/>
      <c r="I594" s="640"/>
      <c r="J594" s="640"/>
      <c r="K594" s="640"/>
      <c r="L594" s="640"/>
      <c r="M594" s="640"/>
      <c r="N594" s="640"/>
      <c r="O594" s="640"/>
      <c r="P594" s="640"/>
      <c r="Q594" s="640"/>
      <c r="R594" s="640"/>
      <c r="S594" s="640"/>
      <c r="T594" s="640"/>
      <c r="U594" s="640"/>
      <c r="V594" s="640"/>
      <c r="W594" s="640"/>
      <c r="X594" s="640"/>
      <c r="Y594" s="640"/>
    </row>
    <row r="595" spans="1:25" ht="18" customHeight="1">
      <c r="A595" s="601">
        <f>MAX($A$1:A590)+1</f>
        <v>115</v>
      </c>
      <c r="B595" s="608" t="s">
        <v>568</v>
      </c>
      <c r="C595" s="602" t="s">
        <v>551</v>
      </c>
      <c r="D595" s="620"/>
      <c r="E595" s="602"/>
      <c r="F595" s="648" t="s">
        <v>256</v>
      </c>
      <c r="G595" s="630">
        <v>4</v>
      </c>
      <c r="H595" s="628" t="str">
        <f t="shared" si="22"/>
        <v>B-4</v>
      </c>
      <c r="I595" s="640"/>
      <c r="J595" s="640"/>
      <c r="K595" s="640"/>
      <c r="L595" s="640"/>
      <c r="M595" s="640"/>
      <c r="N595" s="640"/>
      <c r="O595" s="640"/>
      <c r="P595" s="640"/>
      <c r="Q595" s="640"/>
      <c r="R595" s="640"/>
      <c r="S595" s="640"/>
      <c r="T595" s="640"/>
      <c r="U595" s="640"/>
      <c r="V595" s="640"/>
      <c r="W595" s="640"/>
      <c r="X595" s="640"/>
      <c r="Y595" s="640"/>
    </row>
    <row r="596" spans="1:25" ht="18" customHeight="1">
      <c r="A596" s="601"/>
      <c r="B596" s="608"/>
      <c r="C596" s="602"/>
      <c r="D596" s="620"/>
      <c r="E596" s="650" t="s">
        <v>655</v>
      </c>
      <c r="F596" s="648"/>
      <c r="G596" s="630"/>
      <c r="H596" s="628"/>
      <c r="I596" s="640"/>
      <c r="J596" s="640"/>
      <c r="K596" s="640"/>
      <c r="L596" s="640"/>
      <c r="M596" s="640"/>
      <c r="N596" s="640"/>
      <c r="O596" s="640"/>
      <c r="P596" s="640"/>
      <c r="Q596" s="640"/>
      <c r="R596" s="640"/>
      <c r="S596" s="640"/>
      <c r="T596" s="640"/>
      <c r="U596" s="640"/>
      <c r="V596" s="640"/>
      <c r="W596" s="640"/>
      <c r="X596" s="640"/>
      <c r="Y596" s="640"/>
    </row>
    <row r="597" spans="1:25" ht="18" customHeight="1">
      <c r="A597" s="601"/>
      <c r="B597" s="608"/>
      <c r="C597" s="602"/>
      <c r="D597" s="620"/>
      <c r="E597" s="650" t="s">
        <v>656</v>
      </c>
      <c r="F597" s="648"/>
      <c r="G597" s="630"/>
      <c r="H597" s="628"/>
      <c r="I597" s="640"/>
      <c r="J597" s="640"/>
      <c r="K597" s="640"/>
      <c r="L597" s="640"/>
      <c r="M597" s="640"/>
      <c r="N597" s="640"/>
      <c r="O597" s="640"/>
      <c r="P597" s="640"/>
      <c r="Q597" s="640"/>
      <c r="R597" s="640"/>
      <c r="S597" s="640"/>
      <c r="T597" s="640"/>
      <c r="U597" s="640"/>
      <c r="V597" s="640"/>
      <c r="W597" s="640"/>
      <c r="X597" s="640"/>
      <c r="Y597" s="640"/>
    </row>
    <row r="598" spans="1:25" ht="18" customHeight="1">
      <c r="A598" s="601"/>
      <c r="B598" s="608"/>
      <c r="C598" s="602"/>
      <c r="D598" s="620"/>
      <c r="E598" s="650" t="s">
        <v>657</v>
      </c>
      <c r="F598" s="648"/>
      <c r="G598" s="630"/>
      <c r="H598" s="628"/>
      <c r="I598" s="640"/>
      <c r="J598" s="640"/>
      <c r="K598" s="640"/>
      <c r="L598" s="640"/>
      <c r="M598" s="640"/>
      <c r="N598" s="640"/>
      <c r="O598" s="640"/>
      <c r="P598" s="640"/>
      <c r="Q598" s="640"/>
      <c r="R598" s="640"/>
      <c r="S598" s="640"/>
      <c r="T598" s="640"/>
      <c r="U598" s="640"/>
      <c r="V598" s="640"/>
      <c r="W598" s="640"/>
      <c r="X598" s="640"/>
      <c r="Y598" s="640"/>
    </row>
    <row r="599" spans="1:25" ht="18" customHeight="1">
      <c r="A599" s="601"/>
      <c r="B599" s="608"/>
      <c r="C599" s="602"/>
      <c r="D599" s="620"/>
      <c r="E599" s="650" t="s">
        <v>658</v>
      </c>
      <c r="F599" s="648"/>
      <c r="G599" s="630"/>
      <c r="H599" s="628"/>
      <c r="I599" s="640"/>
      <c r="J599" s="640"/>
      <c r="K599" s="640"/>
      <c r="L599" s="640"/>
      <c r="M599" s="640"/>
      <c r="N599" s="640"/>
      <c r="O599" s="640"/>
      <c r="P599" s="640"/>
      <c r="Q599" s="640"/>
      <c r="R599" s="640"/>
      <c r="S599" s="640"/>
      <c r="T599" s="640"/>
      <c r="U599" s="640"/>
      <c r="V599" s="640"/>
      <c r="W599" s="640"/>
      <c r="X599" s="640"/>
      <c r="Y599" s="640"/>
    </row>
    <row r="600" spans="1:25" ht="18">
      <c r="A600" s="601">
        <f>MAX($A$1:A595)+1</f>
        <v>116</v>
      </c>
      <c r="B600" s="608" t="s">
        <v>569</v>
      </c>
      <c r="C600" s="602" t="s">
        <v>551</v>
      </c>
      <c r="D600" s="619"/>
      <c r="E600" s="602"/>
      <c r="F600" s="648" t="s">
        <v>256</v>
      </c>
      <c r="G600" s="630">
        <v>4</v>
      </c>
      <c r="H600" s="628" t="str">
        <f t="shared" si="22"/>
        <v>B-4</v>
      </c>
      <c r="I600" s="640"/>
      <c r="J600" s="640"/>
      <c r="K600" s="640"/>
      <c r="L600" s="640"/>
      <c r="M600" s="640"/>
      <c r="N600" s="640"/>
      <c r="O600" s="640"/>
      <c r="P600" s="640"/>
      <c r="Q600" s="640"/>
      <c r="R600" s="640"/>
      <c r="S600" s="640"/>
      <c r="T600" s="640"/>
      <c r="U600" s="640"/>
      <c r="V600" s="640"/>
      <c r="W600" s="640"/>
      <c r="X600" s="640"/>
      <c r="Y600" s="640"/>
    </row>
    <row r="601" spans="1:25" ht="33.6">
      <c r="A601" s="601"/>
      <c r="B601" s="608"/>
      <c r="C601" s="602"/>
      <c r="D601" s="619"/>
      <c r="E601" s="650" t="s">
        <v>659</v>
      </c>
      <c r="F601" s="648"/>
      <c r="G601" s="630"/>
      <c r="H601" s="628"/>
      <c r="I601" s="640"/>
      <c r="J601" s="640"/>
      <c r="K601" s="640"/>
      <c r="L601" s="640"/>
      <c r="M601" s="640"/>
      <c r="N601" s="640"/>
      <c r="O601" s="640"/>
      <c r="P601" s="640"/>
      <c r="Q601" s="640"/>
      <c r="R601" s="640"/>
      <c r="S601" s="640"/>
      <c r="T601" s="640"/>
      <c r="U601" s="640"/>
      <c r="V601" s="640"/>
      <c r="W601" s="640"/>
      <c r="X601" s="640"/>
      <c r="Y601" s="640"/>
    </row>
    <row r="602" spans="1:25" ht="18">
      <c r="A602" s="601"/>
      <c r="B602" s="608"/>
      <c r="C602" s="602"/>
      <c r="D602" s="619"/>
      <c r="E602" s="650" t="s">
        <v>660</v>
      </c>
      <c r="F602" s="648"/>
      <c r="G602" s="630"/>
      <c r="H602" s="628"/>
      <c r="I602" s="640"/>
      <c r="J602" s="640"/>
      <c r="K602" s="640"/>
      <c r="L602" s="640"/>
      <c r="M602" s="640"/>
      <c r="N602" s="640"/>
      <c r="O602" s="640"/>
      <c r="P602" s="640"/>
      <c r="Q602" s="640"/>
      <c r="R602" s="640"/>
      <c r="S602" s="640"/>
      <c r="T602" s="640"/>
      <c r="U602" s="640"/>
      <c r="V602" s="640"/>
      <c r="W602" s="640"/>
      <c r="X602" s="640"/>
      <c r="Y602" s="640"/>
    </row>
    <row r="603" spans="1:25" ht="18">
      <c r="A603" s="601"/>
      <c r="B603" s="608"/>
      <c r="C603" s="602"/>
      <c r="D603" s="619"/>
      <c r="E603" s="650" t="s">
        <v>661</v>
      </c>
      <c r="F603" s="648"/>
      <c r="G603" s="630"/>
      <c r="H603" s="628"/>
      <c r="I603" s="640"/>
      <c r="J603" s="640"/>
      <c r="K603" s="640"/>
      <c r="L603" s="640"/>
      <c r="M603" s="640"/>
      <c r="N603" s="640"/>
      <c r="O603" s="640"/>
      <c r="P603" s="640"/>
      <c r="Q603" s="640"/>
      <c r="R603" s="640"/>
      <c r="S603" s="640"/>
      <c r="T603" s="640"/>
      <c r="U603" s="640"/>
      <c r="V603" s="640"/>
      <c r="W603" s="640"/>
      <c r="X603" s="640"/>
      <c r="Y603" s="640"/>
    </row>
    <row r="604" spans="1:25" ht="33.6">
      <c r="A604" s="601"/>
      <c r="B604" s="608"/>
      <c r="C604" s="602"/>
      <c r="D604" s="619"/>
      <c r="E604" s="650" t="s">
        <v>662</v>
      </c>
      <c r="F604" s="648"/>
      <c r="G604" s="630"/>
      <c r="H604" s="628"/>
      <c r="I604" s="640"/>
      <c r="J604" s="640"/>
      <c r="K604" s="640"/>
      <c r="L604" s="640"/>
      <c r="M604" s="640"/>
      <c r="N604" s="640"/>
      <c r="O604" s="640"/>
      <c r="P604" s="640"/>
      <c r="Q604" s="640"/>
      <c r="R604" s="640"/>
      <c r="S604" s="640"/>
      <c r="T604" s="640"/>
      <c r="U604" s="640"/>
      <c r="V604" s="640"/>
      <c r="W604" s="640"/>
      <c r="X604" s="640"/>
      <c r="Y604" s="640"/>
    </row>
    <row r="605" spans="1:25" ht="18">
      <c r="A605" s="601">
        <f>MAX($A$1:A600)+1</f>
        <v>117</v>
      </c>
      <c r="B605" s="608" t="s">
        <v>570</v>
      </c>
      <c r="C605" s="602" t="s">
        <v>551</v>
      </c>
      <c r="D605" s="620"/>
      <c r="E605" s="602"/>
      <c r="F605" s="648" t="s">
        <v>256</v>
      </c>
      <c r="G605" s="630">
        <v>4</v>
      </c>
      <c r="H605" s="628" t="str">
        <f t="shared" si="22"/>
        <v>B-4</v>
      </c>
      <c r="I605" s="640"/>
      <c r="J605" s="640"/>
      <c r="K605" s="640"/>
      <c r="L605" s="640"/>
      <c r="M605" s="640"/>
      <c r="N605" s="640"/>
      <c r="O605" s="640"/>
      <c r="P605" s="640"/>
      <c r="Q605" s="640"/>
      <c r="R605" s="640"/>
      <c r="S605" s="640"/>
      <c r="T605" s="640"/>
      <c r="U605" s="640"/>
      <c r="V605" s="640"/>
      <c r="W605" s="640"/>
      <c r="X605" s="640"/>
      <c r="Y605" s="640"/>
    </row>
    <row r="606" spans="1:25" ht="33.6">
      <c r="A606" s="601"/>
      <c r="B606" s="608"/>
      <c r="C606" s="602"/>
      <c r="D606" s="620"/>
      <c r="E606" s="650" t="s">
        <v>663</v>
      </c>
      <c r="F606" s="648"/>
      <c r="G606" s="630"/>
      <c r="H606" s="628"/>
      <c r="I606" s="640"/>
      <c r="J606" s="640"/>
      <c r="K606" s="640"/>
      <c r="L606" s="640"/>
      <c r="M606" s="640"/>
      <c r="N606" s="640"/>
      <c r="O606" s="640"/>
      <c r="P606" s="640"/>
      <c r="Q606" s="640"/>
      <c r="R606" s="640"/>
      <c r="S606" s="640"/>
      <c r="T606" s="640"/>
      <c r="U606" s="640"/>
      <c r="V606" s="640"/>
      <c r="W606" s="640"/>
      <c r="X606" s="640"/>
      <c r="Y606" s="640"/>
    </row>
    <row r="607" spans="1:25" ht="18">
      <c r="A607" s="601"/>
      <c r="B607" s="608"/>
      <c r="C607" s="602"/>
      <c r="D607" s="620"/>
      <c r="E607" s="650" t="s">
        <v>664</v>
      </c>
      <c r="F607" s="648"/>
      <c r="G607" s="630"/>
      <c r="H607" s="628"/>
      <c r="I607" s="640"/>
      <c r="J607" s="640"/>
      <c r="K607" s="640"/>
      <c r="L607" s="640"/>
      <c r="M607" s="640"/>
      <c r="N607" s="640"/>
      <c r="O607" s="640"/>
      <c r="P607" s="640"/>
      <c r="Q607" s="640"/>
      <c r="R607" s="640"/>
      <c r="S607" s="640"/>
      <c r="T607" s="640"/>
      <c r="U607" s="640"/>
      <c r="V607" s="640"/>
      <c r="W607" s="640"/>
      <c r="X607" s="640"/>
      <c r="Y607" s="640"/>
    </row>
    <row r="608" spans="1:25" ht="18">
      <c r="A608" s="601"/>
      <c r="B608" s="608"/>
      <c r="C608" s="602"/>
      <c r="D608" s="620"/>
      <c r="E608" s="650" t="s">
        <v>665</v>
      </c>
      <c r="F608" s="648"/>
      <c r="G608" s="630"/>
      <c r="H608" s="628"/>
      <c r="I608" s="640"/>
      <c r="J608" s="640"/>
      <c r="K608" s="640"/>
      <c r="L608" s="640"/>
      <c r="M608" s="640"/>
      <c r="N608" s="640"/>
      <c r="O608" s="640"/>
      <c r="P608" s="640"/>
      <c r="Q608" s="640"/>
      <c r="R608" s="640"/>
      <c r="S608" s="640"/>
      <c r="T608" s="640"/>
      <c r="U608" s="640"/>
      <c r="V608" s="640"/>
      <c r="W608" s="640"/>
      <c r="X608" s="640"/>
      <c r="Y608" s="640"/>
    </row>
    <row r="609" spans="1:25" ht="33.6">
      <c r="A609" s="601"/>
      <c r="B609" s="608"/>
      <c r="C609" s="602"/>
      <c r="D609" s="620"/>
      <c r="E609" s="650" t="s">
        <v>666</v>
      </c>
      <c r="F609" s="648"/>
      <c r="G609" s="630"/>
      <c r="H609" s="628"/>
      <c r="I609" s="640"/>
      <c r="J609" s="640"/>
      <c r="K609" s="640"/>
      <c r="L609" s="640"/>
      <c r="M609" s="640"/>
      <c r="N609" s="640"/>
      <c r="O609" s="640"/>
      <c r="P609" s="640"/>
      <c r="Q609" s="640"/>
      <c r="R609" s="640"/>
      <c r="S609" s="640"/>
      <c r="T609" s="640"/>
      <c r="U609" s="640"/>
      <c r="V609" s="640"/>
      <c r="W609" s="640"/>
      <c r="X609" s="640"/>
      <c r="Y609" s="640"/>
    </row>
    <row r="610" spans="1:25" ht="18">
      <c r="A610" s="601">
        <f>MAX($A$1:A605)+1</f>
        <v>118</v>
      </c>
      <c r="B610" s="608" t="s">
        <v>571</v>
      </c>
      <c r="C610" s="602" t="s">
        <v>551</v>
      </c>
      <c r="D610" s="619"/>
      <c r="E610" s="602"/>
      <c r="F610" s="648" t="s">
        <v>256</v>
      </c>
      <c r="G610" s="630">
        <v>4</v>
      </c>
      <c r="H610" s="628" t="str">
        <f t="shared" si="22"/>
        <v>B-4</v>
      </c>
      <c r="I610" s="640"/>
      <c r="J610" s="640"/>
      <c r="K610" s="640"/>
      <c r="L610" s="640"/>
      <c r="M610" s="640"/>
      <c r="N610" s="640"/>
      <c r="O610" s="640"/>
      <c r="P610" s="640"/>
      <c r="Q610" s="640"/>
      <c r="R610" s="640"/>
      <c r="S610" s="640"/>
      <c r="T610" s="640"/>
      <c r="U610" s="640"/>
      <c r="V610" s="640"/>
      <c r="W610" s="640"/>
      <c r="X610" s="640"/>
      <c r="Y610" s="640"/>
    </row>
    <row r="611" spans="1:25" ht="33.6">
      <c r="A611" s="601"/>
      <c r="B611" s="608"/>
      <c r="C611" s="602"/>
      <c r="D611" s="619"/>
      <c r="E611" s="650" t="s">
        <v>667</v>
      </c>
      <c r="F611" s="648"/>
      <c r="G611" s="630"/>
      <c r="H611" s="628"/>
      <c r="I611" s="640"/>
      <c r="J611" s="640"/>
      <c r="K611" s="640"/>
      <c r="L611" s="640"/>
      <c r="M611" s="640"/>
      <c r="N611" s="640"/>
      <c r="O611" s="640"/>
      <c r="P611" s="640"/>
      <c r="Q611" s="640"/>
      <c r="R611" s="640"/>
      <c r="S611" s="640"/>
      <c r="T611" s="640"/>
      <c r="U611" s="640"/>
      <c r="V611" s="640"/>
      <c r="W611" s="640"/>
      <c r="X611" s="640"/>
      <c r="Y611" s="640"/>
    </row>
    <row r="612" spans="1:25" ht="18">
      <c r="A612" s="601"/>
      <c r="B612" s="608"/>
      <c r="C612" s="602"/>
      <c r="D612" s="619"/>
      <c r="E612" s="650" t="s">
        <v>668</v>
      </c>
      <c r="F612" s="648"/>
      <c r="G612" s="630"/>
      <c r="H612" s="628"/>
      <c r="I612" s="640"/>
      <c r="J612" s="640"/>
      <c r="K612" s="640"/>
      <c r="L612" s="640"/>
      <c r="M612" s="640"/>
      <c r="N612" s="640"/>
      <c r="O612" s="640"/>
      <c r="P612" s="640"/>
      <c r="Q612" s="640"/>
      <c r="R612" s="640"/>
      <c r="S612" s="640"/>
      <c r="T612" s="640"/>
      <c r="U612" s="640"/>
      <c r="V612" s="640"/>
      <c r="W612" s="640"/>
      <c r="X612" s="640"/>
      <c r="Y612" s="640"/>
    </row>
    <row r="613" spans="1:25" ht="18">
      <c r="A613" s="601"/>
      <c r="B613" s="608"/>
      <c r="C613" s="602"/>
      <c r="D613" s="619"/>
      <c r="E613" s="650" t="s">
        <v>669</v>
      </c>
      <c r="F613" s="648"/>
      <c r="G613" s="630"/>
      <c r="H613" s="628"/>
      <c r="I613" s="640"/>
      <c r="J613" s="640"/>
      <c r="K613" s="640"/>
      <c r="L613" s="640"/>
      <c r="M613" s="640"/>
      <c r="N613" s="640"/>
      <c r="O613" s="640"/>
      <c r="P613" s="640"/>
      <c r="Q613" s="640"/>
      <c r="R613" s="640"/>
      <c r="S613" s="640"/>
      <c r="T613" s="640"/>
      <c r="U613" s="640"/>
      <c r="V613" s="640"/>
      <c r="W613" s="640"/>
      <c r="X613" s="640"/>
      <c r="Y613" s="640"/>
    </row>
    <row r="614" spans="1:25" ht="33.6">
      <c r="A614" s="601"/>
      <c r="B614" s="608"/>
      <c r="C614" s="602"/>
      <c r="D614" s="619"/>
      <c r="E614" s="650" t="s">
        <v>670</v>
      </c>
      <c r="F614" s="648"/>
      <c r="G614" s="630"/>
      <c r="H614" s="628"/>
      <c r="I614" s="640"/>
      <c r="J614" s="640"/>
      <c r="K614" s="640"/>
      <c r="L614" s="640"/>
      <c r="M614" s="640"/>
      <c r="N614" s="640"/>
      <c r="O614" s="640"/>
      <c r="P614" s="640"/>
      <c r="Q614" s="640"/>
      <c r="R614" s="640"/>
      <c r="S614" s="640"/>
      <c r="T614" s="640"/>
      <c r="U614" s="640"/>
      <c r="V614" s="640"/>
      <c r="W614" s="640"/>
      <c r="X614" s="640"/>
      <c r="Y614" s="640"/>
    </row>
    <row r="615" spans="1:25" ht="18">
      <c r="A615" s="601">
        <f>MAX($A$1:A610)+1</f>
        <v>119</v>
      </c>
      <c r="B615" s="608" t="s">
        <v>572</v>
      </c>
      <c r="C615" s="602" t="s">
        <v>551</v>
      </c>
      <c r="D615" s="620"/>
      <c r="E615" s="602"/>
      <c r="F615" s="648" t="s">
        <v>256</v>
      </c>
      <c r="G615" s="630">
        <v>4</v>
      </c>
      <c r="H615" s="628" t="str">
        <f t="shared" si="22"/>
        <v>B-4</v>
      </c>
      <c r="I615" s="640"/>
      <c r="J615" s="640"/>
      <c r="K615" s="640"/>
      <c r="L615" s="640"/>
      <c r="M615" s="640"/>
      <c r="N615" s="640"/>
      <c r="O615" s="640"/>
      <c r="P615" s="640"/>
      <c r="Q615" s="640"/>
      <c r="R615" s="640"/>
      <c r="S615" s="640"/>
      <c r="T615" s="640"/>
      <c r="U615" s="640"/>
      <c r="V615" s="640"/>
      <c r="W615" s="640"/>
      <c r="X615" s="640"/>
      <c r="Y615" s="640"/>
    </row>
    <row r="616" spans="1:25" ht="33.6">
      <c r="A616" s="601"/>
      <c r="B616" s="608"/>
      <c r="C616" s="602"/>
      <c r="D616" s="620"/>
      <c r="E616" s="650" t="s">
        <v>671</v>
      </c>
      <c r="F616" s="648"/>
      <c r="G616" s="630"/>
      <c r="H616" s="628"/>
      <c r="I616" s="640"/>
      <c r="J616" s="640"/>
      <c r="K616" s="640"/>
      <c r="L616" s="640"/>
      <c r="M616" s="640"/>
      <c r="N616" s="640"/>
      <c r="O616" s="640"/>
      <c r="P616" s="640"/>
      <c r="Q616" s="640"/>
      <c r="R616" s="640"/>
      <c r="S616" s="640"/>
      <c r="T616" s="640"/>
      <c r="U616" s="640"/>
      <c r="V616" s="640"/>
      <c r="W616" s="640"/>
      <c r="X616" s="640"/>
      <c r="Y616" s="640"/>
    </row>
    <row r="617" spans="1:25" ht="18">
      <c r="A617" s="601"/>
      <c r="B617" s="608"/>
      <c r="C617" s="602"/>
      <c r="D617" s="620"/>
      <c r="E617" s="650" t="s">
        <v>672</v>
      </c>
      <c r="F617" s="648"/>
      <c r="G617" s="630"/>
      <c r="H617" s="628"/>
      <c r="I617" s="640"/>
      <c r="J617" s="640"/>
      <c r="K617" s="640"/>
      <c r="L617" s="640"/>
      <c r="M617" s="640"/>
      <c r="N617" s="640"/>
      <c r="O617" s="640"/>
      <c r="P617" s="640"/>
      <c r="Q617" s="640"/>
      <c r="R617" s="640"/>
      <c r="S617" s="640"/>
      <c r="T617" s="640"/>
      <c r="U617" s="640"/>
      <c r="V617" s="640"/>
      <c r="W617" s="640"/>
      <c r="X617" s="640"/>
      <c r="Y617" s="640"/>
    </row>
    <row r="618" spans="1:25" ht="18">
      <c r="A618" s="601"/>
      <c r="B618" s="608"/>
      <c r="C618" s="602"/>
      <c r="D618" s="620"/>
      <c r="E618" s="650" t="s">
        <v>673</v>
      </c>
      <c r="F618" s="648"/>
      <c r="G618" s="630"/>
      <c r="H618" s="628"/>
      <c r="I618" s="640"/>
      <c r="J618" s="640"/>
      <c r="K618" s="640"/>
      <c r="L618" s="640"/>
      <c r="M618" s="640"/>
      <c r="N618" s="640"/>
      <c r="O618" s="640"/>
      <c r="P618" s="640"/>
      <c r="Q618" s="640"/>
      <c r="R618" s="640"/>
      <c r="S618" s="640"/>
      <c r="T618" s="640"/>
      <c r="U618" s="640"/>
      <c r="V618" s="640"/>
      <c r="W618" s="640"/>
      <c r="X618" s="640"/>
      <c r="Y618" s="640"/>
    </row>
    <row r="619" spans="1:25" ht="33.6">
      <c r="A619" s="601"/>
      <c r="B619" s="608"/>
      <c r="C619" s="602"/>
      <c r="D619" s="620"/>
      <c r="E619" s="650" t="s">
        <v>674</v>
      </c>
      <c r="F619" s="648"/>
      <c r="G619" s="630"/>
      <c r="H619" s="628"/>
      <c r="I619" s="640"/>
      <c r="J619" s="640"/>
      <c r="K619" s="640"/>
      <c r="L619" s="640"/>
      <c r="M619" s="640"/>
      <c r="N619" s="640"/>
      <c r="O619" s="640"/>
      <c r="P619" s="640"/>
      <c r="Q619" s="640"/>
      <c r="R619" s="640"/>
      <c r="S619" s="640"/>
      <c r="T619" s="640"/>
      <c r="U619" s="640"/>
      <c r="V619" s="640"/>
      <c r="W619" s="640"/>
      <c r="X619" s="640"/>
      <c r="Y619" s="640"/>
    </row>
    <row r="620" spans="1:25" ht="18">
      <c r="A620" s="601">
        <f>MAX($A$1:A615)+1</f>
        <v>120</v>
      </c>
      <c r="B620" s="608" t="s">
        <v>573</v>
      </c>
      <c r="C620" s="602" t="s">
        <v>551</v>
      </c>
      <c r="D620" s="619"/>
      <c r="E620" s="602"/>
      <c r="F620" s="648" t="s">
        <v>256</v>
      </c>
      <c r="G620" s="630">
        <v>4</v>
      </c>
      <c r="H620" s="628" t="str">
        <f t="shared" si="22"/>
        <v>B-4</v>
      </c>
      <c r="I620" s="640"/>
      <c r="J620" s="640"/>
      <c r="K620" s="640"/>
      <c r="L620" s="640"/>
      <c r="M620" s="640"/>
      <c r="N620" s="640"/>
      <c r="O620" s="640"/>
      <c r="P620" s="640"/>
      <c r="Q620" s="640"/>
      <c r="R620" s="640"/>
      <c r="S620" s="640"/>
      <c r="T620" s="640"/>
      <c r="U620" s="640"/>
      <c r="V620" s="640"/>
      <c r="W620" s="640"/>
      <c r="X620" s="640"/>
      <c r="Y620" s="640"/>
    </row>
    <row r="621" spans="1:25" ht="33.6">
      <c r="A621" s="601"/>
      <c r="B621" s="608"/>
      <c r="C621" s="602"/>
      <c r="D621" s="619"/>
      <c r="E621" s="650" t="s">
        <v>675</v>
      </c>
      <c r="F621" s="648"/>
      <c r="G621" s="630"/>
      <c r="H621" s="628"/>
      <c r="I621" s="640"/>
      <c r="J621" s="640"/>
      <c r="K621" s="640"/>
      <c r="L621" s="640"/>
      <c r="M621" s="640"/>
      <c r="N621" s="640"/>
      <c r="O621" s="640"/>
      <c r="P621" s="640"/>
      <c r="Q621" s="640"/>
      <c r="R621" s="640"/>
      <c r="S621" s="640"/>
      <c r="T621" s="640"/>
      <c r="U621" s="640"/>
      <c r="V621" s="640"/>
      <c r="W621" s="640"/>
      <c r="X621" s="640"/>
      <c r="Y621" s="640"/>
    </row>
    <row r="622" spans="1:25" ht="18">
      <c r="A622" s="601"/>
      <c r="B622" s="608"/>
      <c r="C622" s="602"/>
      <c r="D622" s="619"/>
      <c r="E622" s="650" t="s">
        <v>676</v>
      </c>
      <c r="F622" s="648"/>
      <c r="G622" s="630"/>
      <c r="H622" s="628"/>
      <c r="I622" s="640"/>
      <c r="J622" s="640"/>
      <c r="K622" s="640"/>
      <c r="L622" s="640"/>
      <c r="M622" s="640"/>
      <c r="N622" s="640"/>
      <c r="O622" s="640"/>
      <c r="P622" s="640"/>
      <c r="Q622" s="640"/>
      <c r="R622" s="640"/>
      <c r="S622" s="640"/>
      <c r="T622" s="640"/>
      <c r="U622" s="640"/>
      <c r="V622" s="640"/>
      <c r="W622" s="640"/>
      <c r="X622" s="640"/>
      <c r="Y622" s="640"/>
    </row>
    <row r="623" spans="1:25" ht="18">
      <c r="A623" s="601"/>
      <c r="B623" s="608"/>
      <c r="C623" s="602"/>
      <c r="D623" s="619"/>
      <c r="E623" s="650" t="s">
        <v>677</v>
      </c>
      <c r="F623" s="648"/>
      <c r="G623" s="630"/>
      <c r="H623" s="628"/>
      <c r="I623" s="640"/>
      <c r="J623" s="640"/>
      <c r="K623" s="640"/>
      <c r="L623" s="640"/>
      <c r="M623" s="640"/>
      <c r="N623" s="640"/>
      <c r="O623" s="640"/>
      <c r="P623" s="640"/>
      <c r="Q623" s="640"/>
      <c r="R623" s="640"/>
      <c r="S623" s="640"/>
      <c r="T623" s="640"/>
      <c r="U623" s="640"/>
      <c r="V623" s="640"/>
      <c r="W623" s="640"/>
      <c r="X623" s="640"/>
      <c r="Y623" s="640"/>
    </row>
    <row r="624" spans="1:25" ht="33.6">
      <c r="A624" s="601"/>
      <c r="B624" s="608"/>
      <c r="C624" s="602"/>
      <c r="D624" s="619"/>
      <c r="E624" s="650" t="s">
        <v>678</v>
      </c>
      <c r="F624" s="648"/>
      <c r="G624" s="630"/>
      <c r="H624" s="628"/>
      <c r="I624" s="640"/>
      <c r="J624" s="640"/>
      <c r="K624" s="640"/>
      <c r="L624" s="640"/>
      <c r="M624" s="640"/>
      <c r="N624" s="640"/>
      <c r="O624" s="640"/>
      <c r="P624" s="640"/>
      <c r="Q624" s="640"/>
      <c r="R624" s="640"/>
      <c r="S624" s="640"/>
      <c r="T624" s="640"/>
      <c r="U624" s="640"/>
      <c r="V624" s="640"/>
      <c r="W624" s="640"/>
      <c r="X624" s="640"/>
      <c r="Y624" s="640"/>
    </row>
    <row r="625" spans="1:25" ht="18">
      <c r="A625" s="601">
        <f>MAX($A$1:A620)+1</f>
        <v>121</v>
      </c>
      <c r="B625" s="608" t="s">
        <v>1294</v>
      </c>
      <c r="C625" s="602" t="s">
        <v>551</v>
      </c>
      <c r="D625" s="619"/>
      <c r="E625" s="602"/>
      <c r="F625" s="648" t="s">
        <v>256</v>
      </c>
      <c r="G625" s="630">
        <v>4</v>
      </c>
      <c r="H625" s="628" t="str">
        <f t="shared" ref="H625" si="23">F625&amp;"-"&amp;G625</f>
        <v>B-4</v>
      </c>
      <c r="I625" s="640"/>
      <c r="J625" s="640"/>
      <c r="K625" s="640"/>
      <c r="L625" s="640"/>
      <c r="M625" s="640"/>
      <c r="N625" s="640"/>
      <c r="O625" s="640"/>
      <c r="P625" s="640"/>
      <c r="Q625" s="640"/>
      <c r="R625" s="640"/>
      <c r="S625" s="640"/>
      <c r="T625" s="640"/>
      <c r="U625" s="640"/>
      <c r="V625" s="640"/>
      <c r="W625" s="640"/>
      <c r="X625" s="640"/>
      <c r="Y625" s="640"/>
    </row>
    <row r="626" spans="1:25" ht="33.6">
      <c r="A626" s="601"/>
      <c r="B626" s="608"/>
      <c r="C626" s="602"/>
      <c r="D626" s="619"/>
      <c r="E626" s="650" t="s">
        <v>1295</v>
      </c>
      <c r="F626" s="648"/>
      <c r="G626" s="630"/>
      <c r="H626" s="628"/>
      <c r="I626" s="640"/>
      <c r="J626" s="640"/>
      <c r="K626" s="640"/>
      <c r="L626" s="640"/>
      <c r="M626" s="640"/>
      <c r="N626" s="640"/>
      <c r="O626" s="640"/>
      <c r="P626" s="640"/>
      <c r="Q626" s="640"/>
      <c r="R626" s="640"/>
      <c r="S626" s="640"/>
      <c r="T626" s="640"/>
      <c r="U626" s="640"/>
      <c r="V626" s="640"/>
      <c r="W626" s="640"/>
      <c r="X626" s="640"/>
      <c r="Y626" s="640"/>
    </row>
    <row r="627" spans="1:25" ht="18">
      <c r="A627" s="601"/>
      <c r="B627" s="608"/>
      <c r="C627" s="602"/>
      <c r="D627" s="619"/>
      <c r="E627" s="650" t="s">
        <v>1296</v>
      </c>
      <c r="F627" s="648"/>
      <c r="G627" s="630"/>
      <c r="H627" s="628"/>
      <c r="I627" s="640"/>
      <c r="J627" s="640"/>
      <c r="K627" s="640"/>
      <c r="L627" s="640"/>
      <c r="M627" s="640"/>
      <c r="N627" s="640"/>
      <c r="O627" s="640"/>
      <c r="P627" s="640"/>
      <c r="Q627" s="640"/>
      <c r="R627" s="640"/>
      <c r="S627" s="640"/>
      <c r="T627" s="640"/>
      <c r="U627" s="640"/>
      <c r="V627" s="640"/>
      <c r="W627" s="640"/>
      <c r="X627" s="640"/>
      <c r="Y627" s="640"/>
    </row>
    <row r="628" spans="1:25" ht="18">
      <c r="A628" s="601"/>
      <c r="B628" s="608"/>
      <c r="C628" s="602"/>
      <c r="D628" s="619"/>
      <c r="E628" s="650" t="s">
        <v>1297</v>
      </c>
      <c r="F628" s="648"/>
      <c r="G628" s="630"/>
      <c r="H628" s="628"/>
      <c r="I628" s="640"/>
      <c r="J628" s="640"/>
      <c r="K628" s="640"/>
      <c r="L628" s="640"/>
      <c r="M628" s="640"/>
      <c r="N628" s="640"/>
      <c r="O628" s="640"/>
      <c r="P628" s="640"/>
      <c r="Q628" s="640"/>
      <c r="R628" s="640"/>
      <c r="S628" s="640"/>
      <c r="T628" s="640"/>
      <c r="U628" s="640"/>
      <c r="V628" s="640"/>
      <c r="W628" s="640"/>
      <c r="X628" s="640"/>
      <c r="Y628" s="640"/>
    </row>
    <row r="629" spans="1:25" ht="33.6">
      <c r="A629" s="601"/>
      <c r="B629" s="608"/>
      <c r="C629" s="602"/>
      <c r="D629" s="619"/>
      <c r="E629" s="650" t="s">
        <v>1298</v>
      </c>
      <c r="F629" s="648"/>
      <c r="G629" s="630"/>
      <c r="H629" s="628"/>
      <c r="I629" s="640"/>
      <c r="J629" s="640"/>
      <c r="K629" s="640"/>
      <c r="L629" s="640"/>
      <c r="M629" s="640"/>
      <c r="N629" s="640"/>
      <c r="O629" s="640"/>
      <c r="P629" s="640"/>
      <c r="Q629" s="640"/>
      <c r="R629" s="640"/>
      <c r="S629" s="640"/>
      <c r="T629" s="640"/>
      <c r="U629" s="640"/>
      <c r="V629" s="640"/>
      <c r="W629" s="640"/>
      <c r="X629" s="640"/>
      <c r="Y629" s="640"/>
    </row>
    <row r="630" spans="1:25" ht="18">
      <c r="A630" s="601">
        <f>MAX($A$1:A625)+1</f>
        <v>122</v>
      </c>
      <c r="B630" s="608" t="s">
        <v>574</v>
      </c>
      <c r="C630" s="602" t="s">
        <v>551</v>
      </c>
      <c r="D630" s="620"/>
      <c r="E630" s="602"/>
      <c r="F630" s="648" t="s">
        <v>256</v>
      </c>
      <c r="G630" s="630">
        <v>4</v>
      </c>
      <c r="H630" s="628" t="str">
        <f t="shared" si="22"/>
        <v>B-4</v>
      </c>
      <c r="I630" s="640"/>
      <c r="J630" s="640"/>
      <c r="K630" s="640"/>
      <c r="L630" s="640"/>
      <c r="M630" s="640"/>
      <c r="N630" s="640"/>
      <c r="O630" s="640"/>
      <c r="P630" s="640"/>
      <c r="Q630" s="640"/>
      <c r="R630" s="640"/>
      <c r="S630" s="640"/>
      <c r="T630" s="640"/>
      <c r="U630" s="640"/>
      <c r="V630" s="640"/>
      <c r="W630" s="640"/>
      <c r="X630" s="640"/>
      <c r="Y630" s="640"/>
    </row>
    <row r="631" spans="1:25" ht="33.6">
      <c r="A631" s="601"/>
      <c r="B631" s="608"/>
      <c r="C631" s="602"/>
      <c r="D631" s="620"/>
      <c r="E631" s="650" t="s">
        <v>679</v>
      </c>
      <c r="F631" s="648"/>
      <c r="G631" s="630"/>
      <c r="H631" s="628"/>
      <c r="I631" s="640"/>
      <c r="J631" s="640"/>
      <c r="K631" s="640"/>
      <c r="L631" s="640"/>
      <c r="M631" s="640"/>
      <c r="N631" s="640"/>
      <c r="O631" s="640"/>
      <c r="P631" s="640"/>
      <c r="Q631" s="640"/>
      <c r="R631" s="640"/>
      <c r="S631" s="640"/>
      <c r="T631" s="640"/>
      <c r="U631" s="640"/>
      <c r="V631" s="640"/>
      <c r="W631" s="640"/>
      <c r="X631" s="640"/>
      <c r="Y631" s="640"/>
    </row>
    <row r="632" spans="1:25" ht="18">
      <c r="A632" s="601"/>
      <c r="B632" s="608"/>
      <c r="C632" s="602"/>
      <c r="D632" s="620"/>
      <c r="E632" s="650" t="s">
        <v>680</v>
      </c>
      <c r="F632" s="648"/>
      <c r="G632" s="630"/>
      <c r="H632" s="628"/>
      <c r="I632" s="640"/>
      <c r="J632" s="640"/>
      <c r="K632" s="640"/>
      <c r="L632" s="640"/>
      <c r="M632" s="640"/>
      <c r="N632" s="640"/>
      <c r="O632" s="640"/>
      <c r="P632" s="640"/>
      <c r="Q632" s="640"/>
      <c r="R632" s="640"/>
      <c r="S632" s="640"/>
      <c r="T632" s="640"/>
      <c r="U632" s="640"/>
      <c r="V632" s="640"/>
      <c r="W632" s="640"/>
      <c r="X632" s="640"/>
      <c r="Y632" s="640"/>
    </row>
    <row r="633" spans="1:25" ht="18">
      <c r="A633" s="601"/>
      <c r="B633" s="608"/>
      <c r="C633" s="602"/>
      <c r="D633" s="620"/>
      <c r="E633" s="650" t="s">
        <v>681</v>
      </c>
      <c r="F633" s="648"/>
      <c r="G633" s="630"/>
      <c r="H633" s="628"/>
      <c r="I633" s="640"/>
      <c r="J633" s="640"/>
      <c r="K633" s="640"/>
      <c r="L633" s="640"/>
      <c r="M633" s="640"/>
      <c r="N633" s="640"/>
      <c r="O633" s="640"/>
      <c r="P633" s="640"/>
      <c r="Q633" s="640"/>
      <c r="R633" s="640"/>
      <c r="S633" s="640"/>
      <c r="T633" s="640"/>
      <c r="U633" s="640"/>
      <c r="V633" s="640"/>
      <c r="W633" s="640"/>
      <c r="X633" s="640"/>
      <c r="Y633" s="640"/>
    </row>
    <row r="634" spans="1:25" ht="33.6">
      <c r="A634" s="601"/>
      <c r="B634" s="608"/>
      <c r="C634" s="602"/>
      <c r="D634" s="620"/>
      <c r="E634" s="650" t="s">
        <v>682</v>
      </c>
      <c r="F634" s="648"/>
      <c r="G634" s="630"/>
      <c r="H634" s="628"/>
      <c r="I634" s="640"/>
      <c r="J634" s="640"/>
      <c r="K634" s="640"/>
      <c r="L634" s="640"/>
      <c r="M634" s="640"/>
      <c r="N634" s="640"/>
      <c r="O634" s="640"/>
      <c r="P634" s="640"/>
      <c r="Q634" s="640"/>
      <c r="R634" s="640"/>
      <c r="S634" s="640"/>
      <c r="T634" s="640"/>
      <c r="U634" s="640"/>
      <c r="V634" s="640"/>
      <c r="W634" s="640"/>
      <c r="X634" s="640"/>
      <c r="Y634" s="640"/>
    </row>
    <row r="635" spans="1:25" ht="18">
      <c r="A635" s="601">
        <f>MAX($A$1:A630)+1</f>
        <v>123</v>
      </c>
      <c r="B635" s="614" t="s">
        <v>575</v>
      </c>
      <c r="C635" s="602" t="s">
        <v>551</v>
      </c>
      <c r="D635" s="619"/>
      <c r="E635" s="602"/>
      <c r="F635" s="634" t="s">
        <v>256</v>
      </c>
      <c r="G635" s="630">
        <v>5</v>
      </c>
      <c r="H635" s="628" t="str">
        <f t="shared" si="22"/>
        <v>B-5</v>
      </c>
      <c r="I635" s="640"/>
      <c r="J635" s="640"/>
      <c r="K635" s="640"/>
      <c r="L635" s="640"/>
      <c r="M635" s="640"/>
      <c r="N635" s="640"/>
      <c r="O635" s="640"/>
      <c r="P635" s="640"/>
      <c r="Q635" s="640"/>
      <c r="R635" s="640"/>
      <c r="S635" s="640"/>
      <c r="T635" s="640"/>
      <c r="U635" s="640"/>
      <c r="V635" s="640"/>
      <c r="W635" s="640"/>
      <c r="X635" s="640"/>
      <c r="Y635" s="640"/>
    </row>
    <row r="636" spans="1:25" ht="18">
      <c r="A636" s="601"/>
      <c r="B636" s="614"/>
      <c r="C636" s="602"/>
      <c r="D636" s="619"/>
      <c r="E636" s="650" t="s">
        <v>683</v>
      </c>
      <c r="F636" s="634"/>
      <c r="G636" s="630"/>
      <c r="H636" s="628"/>
      <c r="I636" s="640"/>
      <c r="J636" s="640"/>
      <c r="K636" s="640"/>
      <c r="L636" s="640"/>
      <c r="M636" s="640"/>
      <c r="N636" s="640"/>
      <c r="O636" s="640"/>
      <c r="P636" s="640"/>
      <c r="Q636" s="640"/>
      <c r="R636" s="640"/>
      <c r="S636" s="640"/>
      <c r="T636" s="640"/>
      <c r="U636" s="640"/>
      <c r="V636" s="640"/>
      <c r="W636" s="640"/>
      <c r="X636" s="640"/>
      <c r="Y636" s="640"/>
    </row>
    <row r="637" spans="1:25" ht="18">
      <c r="A637" s="601"/>
      <c r="B637" s="614"/>
      <c r="C637" s="602"/>
      <c r="D637" s="619"/>
      <c r="E637" s="650" t="s">
        <v>684</v>
      </c>
      <c r="F637" s="634"/>
      <c r="G637" s="630"/>
      <c r="H637" s="628"/>
      <c r="I637" s="640"/>
      <c r="J637" s="640"/>
      <c r="K637" s="640"/>
      <c r="L637" s="640"/>
      <c r="M637" s="640"/>
      <c r="N637" s="640"/>
      <c r="O637" s="640"/>
      <c r="P637" s="640"/>
      <c r="Q637" s="640"/>
      <c r="R637" s="640"/>
      <c r="S637" s="640"/>
      <c r="T637" s="640"/>
      <c r="U637" s="640"/>
      <c r="V637" s="640"/>
      <c r="W637" s="640"/>
      <c r="X637" s="640"/>
      <c r="Y637" s="640"/>
    </row>
    <row r="638" spans="1:25" ht="18">
      <c r="A638" s="601"/>
      <c r="B638" s="614"/>
      <c r="C638" s="602"/>
      <c r="D638" s="619"/>
      <c r="E638" s="650" t="s">
        <v>685</v>
      </c>
      <c r="F638" s="634"/>
      <c r="G638" s="630"/>
      <c r="H638" s="628"/>
      <c r="I638" s="640"/>
      <c r="J638" s="640"/>
      <c r="K638" s="640"/>
      <c r="L638" s="640"/>
      <c r="M638" s="640"/>
      <c r="N638" s="640"/>
      <c r="O638" s="640"/>
      <c r="P638" s="640"/>
      <c r="Q638" s="640"/>
      <c r="R638" s="640"/>
      <c r="S638" s="640"/>
      <c r="T638" s="640"/>
      <c r="U638" s="640"/>
      <c r="V638" s="640"/>
      <c r="W638" s="640"/>
      <c r="X638" s="640"/>
      <c r="Y638" s="640"/>
    </row>
    <row r="639" spans="1:25" ht="18">
      <c r="A639" s="601"/>
      <c r="B639" s="614"/>
      <c r="C639" s="602"/>
      <c r="D639" s="619"/>
      <c r="E639" s="650" t="s">
        <v>686</v>
      </c>
      <c r="F639" s="634"/>
      <c r="G639" s="630"/>
      <c r="H639" s="628"/>
      <c r="I639" s="640"/>
      <c r="J639" s="640"/>
      <c r="K639" s="640"/>
      <c r="L639" s="640"/>
      <c r="M639" s="640"/>
      <c r="N639" s="640"/>
      <c r="O639" s="640"/>
      <c r="P639" s="640"/>
      <c r="Q639" s="640"/>
      <c r="R639" s="640"/>
      <c r="S639" s="640"/>
      <c r="T639" s="640"/>
      <c r="U639" s="640"/>
      <c r="V639" s="640"/>
      <c r="W639" s="640"/>
      <c r="X639" s="640"/>
      <c r="Y639" s="640"/>
    </row>
    <row r="640" spans="1:25" ht="18">
      <c r="A640" s="601"/>
      <c r="B640" s="614"/>
      <c r="C640" s="602"/>
      <c r="D640" s="619"/>
      <c r="E640" s="650" t="s">
        <v>687</v>
      </c>
      <c r="F640" s="634"/>
      <c r="G640" s="630"/>
      <c r="H640" s="628"/>
      <c r="I640" s="640"/>
      <c r="J640" s="640"/>
      <c r="K640" s="640"/>
      <c r="L640" s="640"/>
      <c r="M640" s="640"/>
      <c r="N640" s="640"/>
      <c r="O640" s="640"/>
      <c r="P640" s="640"/>
      <c r="Q640" s="640"/>
      <c r="R640" s="640"/>
      <c r="S640" s="640"/>
      <c r="T640" s="640"/>
      <c r="U640" s="640"/>
      <c r="V640" s="640"/>
      <c r="W640" s="640"/>
      <c r="X640" s="640"/>
      <c r="Y640" s="640"/>
    </row>
    <row r="641" spans="1:25" ht="18">
      <c r="A641" s="601">
        <f>MAX($A$1:A635)+1</f>
        <v>124</v>
      </c>
      <c r="B641" s="614" t="s">
        <v>576</v>
      </c>
      <c r="C641" s="602" t="s">
        <v>551</v>
      </c>
      <c r="D641" s="620"/>
      <c r="E641" s="602"/>
      <c r="F641" s="648" t="s">
        <v>256</v>
      </c>
      <c r="G641" s="630">
        <v>2</v>
      </c>
      <c r="H641" s="628" t="str">
        <f t="shared" si="22"/>
        <v>B-2</v>
      </c>
      <c r="I641" s="640"/>
      <c r="J641" s="640"/>
      <c r="K641" s="640"/>
      <c r="L641" s="640"/>
      <c r="M641" s="640"/>
      <c r="N641" s="640"/>
      <c r="O641" s="640"/>
      <c r="P641" s="640"/>
      <c r="Q641" s="640"/>
      <c r="R641" s="640"/>
      <c r="S641" s="640"/>
      <c r="T641" s="640"/>
      <c r="U641" s="640"/>
      <c r="V641" s="640"/>
      <c r="W641" s="640"/>
      <c r="X641" s="640"/>
      <c r="Y641" s="640"/>
    </row>
    <row r="642" spans="1:25" ht="18">
      <c r="A642" s="601"/>
      <c r="B642" s="614"/>
      <c r="C642" s="602"/>
      <c r="D642" s="620"/>
      <c r="E642" s="650" t="s">
        <v>688</v>
      </c>
      <c r="F642" s="648"/>
      <c r="G642" s="630"/>
      <c r="H642" s="628"/>
      <c r="I642" s="640"/>
      <c r="J642" s="640"/>
      <c r="K642" s="640"/>
      <c r="L642" s="640"/>
      <c r="M642" s="640"/>
      <c r="N642" s="640"/>
      <c r="O642" s="640"/>
      <c r="P642" s="640"/>
      <c r="Q642" s="640"/>
      <c r="R642" s="640"/>
      <c r="S642" s="640"/>
      <c r="T642" s="640"/>
      <c r="U642" s="640"/>
      <c r="V642" s="640"/>
      <c r="W642" s="640"/>
      <c r="X642" s="640"/>
      <c r="Y642" s="640"/>
    </row>
    <row r="643" spans="1:25" ht="18">
      <c r="A643" s="601"/>
      <c r="B643" s="614"/>
      <c r="C643" s="602"/>
      <c r="D643" s="620"/>
      <c r="E643" s="650" t="s">
        <v>689</v>
      </c>
      <c r="F643" s="648"/>
      <c r="G643" s="630"/>
      <c r="H643" s="628"/>
      <c r="I643" s="640"/>
      <c r="J643" s="640"/>
      <c r="K643" s="640"/>
      <c r="L643" s="640"/>
      <c r="M643" s="640"/>
      <c r="N643" s="640"/>
      <c r="O643" s="640"/>
      <c r="P643" s="640"/>
      <c r="Q643" s="640"/>
      <c r="R643" s="640"/>
      <c r="S643" s="640"/>
      <c r="T643" s="640"/>
      <c r="U643" s="640"/>
      <c r="V643" s="640"/>
      <c r="W643" s="640"/>
      <c r="X643" s="640"/>
      <c r="Y643" s="640"/>
    </row>
    <row r="644" spans="1:25" ht="18">
      <c r="A644" s="601">
        <f>MAX($A$1:A641)+1</f>
        <v>125</v>
      </c>
      <c r="B644" s="614" t="s">
        <v>577</v>
      </c>
      <c r="C644" s="602" t="s">
        <v>551</v>
      </c>
      <c r="D644" s="619"/>
      <c r="E644" s="602"/>
      <c r="F644" s="648" t="s">
        <v>256</v>
      </c>
      <c r="G644" s="630">
        <v>4</v>
      </c>
      <c r="H644" s="628" t="str">
        <f t="shared" si="22"/>
        <v>B-4</v>
      </c>
      <c r="I644" s="640"/>
      <c r="J644" s="640"/>
      <c r="K644" s="640"/>
      <c r="L644" s="640"/>
      <c r="M644" s="640"/>
      <c r="N644" s="640"/>
      <c r="O644" s="640"/>
      <c r="P644" s="640"/>
      <c r="Q644" s="640"/>
      <c r="R644" s="640"/>
      <c r="S644" s="640"/>
      <c r="T644" s="640"/>
      <c r="U644" s="640"/>
      <c r="V644" s="640"/>
      <c r="W644" s="640"/>
      <c r="X644" s="640"/>
      <c r="Y644" s="640"/>
    </row>
    <row r="645" spans="1:25" ht="18">
      <c r="A645" s="601"/>
      <c r="B645" s="614"/>
      <c r="C645" s="602"/>
      <c r="D645" s="619"/>
      <c r="E645" s="650" t="s">
        <v>690</v>
      </c>
      <c r="F645" s="648"/>
      <c r="G645" s="630"/>
      <c r="H645" s="628"/>
      <c r="I645" s="640"/>
      <c r="J645" s="640"/>
      <c r="K645" s="640"/>
      <c r="L645" s="640"/>
      <c r="M645" s="640"/>
      <c r="N645" s="640"/>
      <c r="O645" s="640"/>
      <c r="P645" s="640"/>
      <c r="Q645" s="640"/>
      <c r="R645" s="640"/>
      <c r="S645" s="640"/>
      <c r="T645" s="640"/>
      <c r="U645" s="640"/>
      <c r="V645" s="640"/>
      <c r="W645" s="640"/>
      <c r="X645" s="640"/>
      <c r="Y645" s="640"/>
    </row>
    <row r="646" spans="1:25" ht="18">
      <c r="A646" s="601"/>
      <c r="B646" s="614"/>
      <c r="C646" s="602"/>
      <c r="D646" s="619"/>
      <c r="E646" s="650" t="s">
        <v>691</v>
      </c>
      <c r="F646" s="648"/>
      <c r="G646" s="630"/>
      <c r="H646" s="628"/>
      <c r="I646" s="640"/>
      <c r="J646" s="640"/>
      <c r="K646" s="640"/>
      <c r="L646" s="640"/>
      <c r="M646" s="640"/>
      <c r="N646" s="640"/>
      <c r="O646" s="640"/>
      <c r="P646" s="640"/>
      <c r="Q646" s="640"/>
      <c r="R646" s="640"/>
      <c r="S646" s="640"/>
      <c r="T646" s="640"/>
      <c r="U646" s="640"/>
      <c r="V646" s="640"/>
      <c r="W646" s="640"/>
      <c r="X646" s="640"/>
      <c r="Y646" s="640"/>
    </row>
    <row r="647" spans="1:25" ht="18">
      <c r="A647" s="601"/>
      <c r="B647" s="614"/>
      <c r="C647" s="602"/>
      <c r="D647" s="619"/>
      <c r="E647" s="650" t="s">
        <v>692</v>
      </c>
      <c r="F647" s="648"/>
      <c r="G647" s="630"/>
      <c r="H647" s="628"/>
      <c r="I647" s="640"/>
      <c r="J647" s="640"/>
      <c r="K647" s="640"/>
      <c r="L647" s="640"/>
      <c r="M647" s="640"/>
      <c r="N647" s="640"/>
      <c r="O647" s="640"/>
      <c r="P647" s="640"/>
      <c r="Q647" s="640"/>
      <c r="R647" s="640"/>
      <c r="S647" s="640"/>
      <c r="T647" s="640"/>
      <c r="U647" s="640"/>
      <c r="V647" s="640"/>
      <c r="W647" s="640"/>
      <c r="X647" s="640"/>
      <c r="Y647" s="640"/>
    </row>
    <row r="648" spans="1:25" ht="18">
      <c r="A648" s="601"/>
      <c r="B648" s="614"/>
      <c r="C648" s="602"/>
      <c r="D648" s="619"/>
      <c r="E648" s="650" t="s">
        <v>693</v>
      </c>
      <c r="F648" s="648"/>
      <c r="G648" s="630"/>
      <c r="H648" s="628"/>
      <c r="I648" s="640"/>
      <c r="J648" s="640"/>
      <c r="K648" s="640"/>
      <c r="L648" s="640"/>
      <c r="M648" s="640"/>
      <c r="N648" s="640"/>
      <c r="O648" s="640"/>
      <c r="P648" s="640"/>
      <c r="Q648" s="640"/>
      <c r="R648" s="640"/>
      <c r="S648" s="640"/>
      <c r="T648" s="640"/>
      <c r="U648" s="640"/>
      <c r="V648" s="640"/>
      <c r="W648" s="640"/>
      <c r="X648" s="640"/>
      <c r="Y648" s="640"/>
    </row>
    <row r="649" spans="1:25" ht="18">
      <c r="A649" s="604" t="s">
        <v>284</v>
      </c>
      <c r="B649" s="600" t="s">
        <v>578</v>
      </c>
      <c r="C649" s="602"/>
      <c r="D649" s="620"/>
      <c r="E649" s="602"/>
      <c r="F649" s="600"/>
      <c r="G649" s="607"/>
      <c r="H649" s="628" t="str">
        <f t="shared" si="22"/>
        <v>-</v>
      </c>
      <c r="I649" s="640"/>
      <c r="J649" s="640"/>
      <c r="K649" s="640"/>
      <c r="L649" s="640"/>
      <c r="M649" s="640"/>
      <c r="N649" s="640"/>
      <c r="O649" s="640"/>
      <c r="P649" s="640"/>
      <c r="Q649" s="640"/>
      <c r="R649" s="640"/>
      <c r="S649" s="640"/>
      <c r="T649" s="640"/>
      <c r="U649" s="640"/>
      <c r="V649" s="640"/>
      <c r="W649" s="640"/>
      <c r="X649" s="640"/>
      <c r="Y649" s="640"/>
    </row>
    <row r="650" spans="1:25" ht="18">
      <c r="A650" s="601">
        <f>MAX($A$1:A649)+1</f>
        <v>126</v>
      </c>
      <c r="B650" s="608" t="s">
        <v>445</v>
      </c>
      <c r="C650" s="602" t="s">
        <v>551</v>
      </c>
      <c r="D650" s="619"/>
      <c r="E650" s="649"/>
      <c r="F650" s="648" t="s">
        <v>256</v>
      </c>
      <c r="G650" s="630">
        <v>2</v>
      </c>
      <c r="H650" s="628" t="str">
        <f t="shared" si="22"/>
        <v>B-2</v>
      </c>
      <c r="I650" s="640"/>
      <c r="J650" s="640"/>
      <c r="K650" s="640"/>
      <c r="L650" s="640"/>
      <c r="M650" s="640"/>
      <c r="N650" s="640"/>
      <c r="O650" s="640"/>
      <c r="P650" s="640"/>
      <c r="Q650" s="640"/>
      <c r="R650" s="640"/>
      <c r="S650" s="640"/>
      <c r="T650" s="640"/>
      <c r="U650" s="640"/>
      <c r="V650" s="640"/>
      <c r="W650" s="640"/>
      <c r="X650" s="640"/>
      <c r="Y650" s="640"/>
    </row>
    <row r="651" spans="1:25" ht="33.6">
      <c r="A651" s="601"/>
      <c r="B651" s="608"/>
      <c r="C651" s="602"/>
      <c r="D651" s="619"/>
      <c r="E651" s="602" t="s">
        <v>605</v>
      </c>
      <c r="F651" s="648"/>
      <c r="G651" s="630"/>
      <c r="H651" s="628"/>
      <c r="I651" s="640"/>
      <c r="J651" s="640"/>
      <c r="K651" s="640"/>
      <c r="L651" s="640"/>
      <c r="M651" s="640"/>
      <c r="N651" s="640"/>
      <c r="O651" s="640"/>
      <c r="P651" s="640"/>
      <c r="Q651" s="640"/>
      <c r="R651" s="640"/>
      <c r="S651" s="640"/>
      <c r="T651" s="640"/>
      <c r="U651" s="640"/>
      <c r="V651" s="640"/>
      <c r="W651" s="640"/>
      <c r="X651" s="640"/>
      <c r="Y651" s="640"/>
    </row>
    <row r="652" spans="1:25" ht="50.4">
      <c r="A652" s="601"/>
      <c r="B652" s="608"/>
      <c r="C652" s="602"/>
      <c r="D652" s="619"/>
      <c r="E652" s="602" t="s">
        <v>606</v>
      </c>
      <c r="F652" s="648"/>
      <c r="G652" s="630"/>
      <c r="H652" s="628"/>
      <c r="I652" s="640"/>
      <c r="J652" s="640"/>
      <c r="K652" s="640"/>
      <c r="L652" s="640"/>
      <c r="M652" s="640"/>
      <c r="N652" s="640"/>
      <c r="O652" s="640"/>
      <c r="P652" s="640"/>
      <c r="Q652" s="640"/>
      <c r="R652" s="640"/>
      <c r="S652" s="640"/>
      <c r="T652" s="640"/>
      <c r="U652" s="640"/>
      <c r="V652" s="640"/>
      <c r="W652" s="640"/>
      <c r="X652" s="640"/>
      <c r="Y652" s="640"/>
    </row>
    <row r="653" spans="1:25" ht="18">
      <c r="A653" s="601">
        <f>MAX($A$1:A650)+1</f>
        <v>127</v>
      </c>
      <c r="B653" s="608" t="s">
        <v>446</v>
      </c>
      <c r="C653" s="602" t="s">
        <v>551</v>
      </c>
      <c r="D653" s="620"/>
      <c r="E653" s="649"/>
      <c r="F653" s="648" t="s">
        <v>256</v>
      </c>
      <c r="G653" s="630">
        <v>2</v>
      </c>
      <c r="H653" s="628" t="str">
        <f t="shared" si="22"/>
        <v>B-2</v>
      </c>
      <c r="I653" s="640"/>
      <c r="J653" s="640"/>
      <c r="K653" s="640"/>
      <c r="L653" s="640"/>
      <c r="M653" s="640"/>
      <c r="N653" s="640"/>
      <c r="O653" s="640"/>
      <c r="P653" s="640"/>
      <c r="Q653" s="640"/>
      <c r="R653" s="640"/>
      <c r="S653" s="640"/>
      <c r="T653" s="640"/>
      <c r="U653" s="640"/>
      <c r="V653" s="640"/>
      <c r="W653" s="640"/>
      <c r="X653" s="640"/>
      <c r="Y653" s="640"/>
    </row>
    <row r="654" spans="1:25" ht="18">
      <c r="A654" s="601"/>
      <c r="B654" s="608"/>
      <c r="C654" s="602"/>
      <c r="D654" s="620"/>
      <c r="E654" s="602" t="s">
        <v>607</v>
      </c>
      <c r="F654" s="648"/>
      <c r="G654" s="630"/>
      <c r="H654" s="628"/>
      <c r="I654" s="640"/>
      <c r="J654" s="640"/>
      <c r="K654" s="640"/>
      <c r="L654" s="640"/>
      <c r="M654" s="640"/>
      <c r="N654" s="640"/>
      <c r="O654" s="640"/>
      <c r="P654" s="640"/>
      <c r="Q654" s="640"/>
      <c r="R654" s="640"/>
      <c r="S654" s="640"/>
      <c r="T654" s="640"/>
      <c r="U654" s="640"/>
      <c r="V654" s="640"/>
      <c r="W654" s="640"/>
      <c r="X654" s="640"/>
      <c r="Y654" s="640"/>
    </row>
    <row r="655" spans="1:25" ht="33.6">
      <c r="A655" s="601"/>
      <c r="B655" s="608"/>
      <c r="C655" s="602"/>
      <c r="D655" s="620"/>
      <c r="E655" s="602" t="s">
        <v>608</v>
      </c>
      <c r="F655" s="648"/>
      <c r="G655" s="630"/>
      <c r="H655" s="628"/>
      <c r="I655" s="640"/>
      <c r="J655" s="640"/>
      <c r="K655" s="640"/>
      <c r="L655" s="640"/>
      <c r="M655" s="640"/>
      <c r="N655" s="640"/>
      <c r="O655" s="640"/>
      <c r="P655" s="640"/>
      <c r="Q655" s="640"/>
      <c r="R655" s="640"/>
      <c r="S655" s="640"/>
      <c r="T655" s="640"/>
      <c r="U655" s="640"/>
      <c r="V655" s="640"/>
      <c r="W655" s="640"/>
      <c r="X655" s="640"/>
      <c r="Y655" s="640"/>
    </row>
    <row r="656" spans="1:25" ht="18">
      <c r="A656" s="604" t="s">
        <v>11</v>
      </c>
      <c r="B656" s="600" t="s">
        <v>552</v>
      </c>
      <c r="C656" s="602"/>
      <c r="D656" s="619"/>
      <c r="E656" s="602"/>
      <c r="F656" s="651"/>
      <c r="G656" s="637"/>
      <c r="H656" s="628"/>
      <c r="I656" s="640"/>
      <c r="J656" s="640"/>
      <c r="K656" s="640"/>
      <c r="L656" s="640"/>
      <c r="M656" s="640"/>
      <c r="N656" s="640"/>
      <c r="O656" s="640"/>
      <c r="P656" s="640"/>
      <c r="Q656" s="640"/>
      <c r="R656" s="640"/>
      <c r="S656" s="640"/>
      <c r="T656" s="640"/>
      <c r="U656" s="640"/>
      <c r="V656" s="640"/>
      <c r="W656" s="640"/>
      <c r="X656" s="640"/>
      <c r="Y656" s="640"/>
    </row>
    <row r="657" spans="1:25" ht="18">
      <c r="A657" s="601">
        <f>MAX($A$1:A656)+1</f>
        <v>128</v>
      </c>
      <c r="B657" s="608" t="s">
        <v>447</v>
      </c>
      <c r="C657" s="602" t="s">
        <v>551</v>
      </c>
      <c r="D657" s="619"/>
      <c r="E657" s="649"/>
      <c r="F657" s="648" t="s">
        <v>256</v>
      </c>
      <c r="G657" s="630">
        <v>2</v>
      </c>
      <c r="H657" s="628" t="str">
        <f t="shared" si="22"/>
        <v>B-2</v>
      </c>
      <c r="I657" s="640"/>
      <c r="J657" s="640"/>
      <c r="K657" s="640"/>
      <c r="L657" s="640"/>
      <c r="M657" s="640"/>
      <c r="N657" s="640"/>
      <c r="O657" s="640"/>
      <c r="P657" s="640"/>
      <c r="Q657" s="640"/>
      <c r="R657" s="640"/>
      <c r="S657" s="640"/>
      <c r="T657" s="640"/>
      <c r="U657" s="640"/>
      <c r="V657" s="640"/>
      <c r="W657" s="640"/>
      <c r="X657" s="640"/>
      <c r="Y657" s="640"/>
    </row>
    <row r="658" spans="1:25" ht="33.6">
      <c r="A658" s="601"/>
      <c r="B658" s="608"/>
      <c r="C658" s="602"/>
      <c r="D658" s="619"/>
      <c r="E658" s="631" t="s">
        <v>609</v>
      </c>
      <c r="F658" s="648"/>
      <c r="G658" s="630"/>
      <c r="H658" s="628"/>
      <c r="I658" s="640"/>
      <c r="J658" s="640"/>
      <c r="K658" s="640"/>
      <c r="L658" s="640"/>
      <c r="M658" s="640"/>
      <c r="N658" s="640"/>
      <c r="O658" s="640"/>
      <c r="P658" s="640"/>
      <c r="Q658" s="640"/>
      <c r="R658" s="640"/>
      <c r="S658" s="640"/>
      <c r="T658" s="640"/>
      <c r="U658" s="640"/>
      <c r="V658" s="640"/>
      <c r="W658" s="640"/>
      <c r="X658" s="640"/>
      <c r="Y658" s="640"/>
    </row>
    <row r="659" spans="1:25" ht="33.6">
      <c r="A659" s="601"/>
      <c r="B659" s="608"/>
      <c r="C659" s="602"/>
      <c r="D659" s="619"/>
      <c r="E659" s="631" t="s">
        <v>610</v>
      </c>
      <c r="F659" s="648"/>
      <c r="G659" s="630"/>
      <c r="H659" s="628"/>
      <c r="I659" s="640"/>
      <c r="J659" s="640"/>
      <c r="K659" s="640"/>
      <c r="L659" s="640"/>
      <c r="M659" s="640"/>
      <c r="N659" s="640"/>
      <c r="O659" s="640"/>
      <c r="P659" s="640"/>
      <c r="Q659" s="640"/>
      <c r="R659" s="640"/>
      <c r="S659" s="640"/>
      <c r="T659" s="640"/>
      <c r="U659" s="640"/>
      <c r="V659" s="640"/>
      <c r="W659" s="640"/>
      <c r="X659" s="640"/>
      <c r="Y659" s="640"/>
    </row>
    <row r="660" spans="1:25" ht="18">
      <c r="A660" s="601">
        <f>MAX($A$1:A657)+1</f>
        <v>129</v>
      </c>
      <c r="B660" s="602" t="s">
        <v>553</v>
      </c>
      <c r="C660" s="602" t="s">
        <v>551</v>
      </c>
      <c r="D660" s="620"/>
      <c r="E660" s="649"/>
      <c r="F660" s="648" t="s">
        <v>256</v>
      </c>
      <c r="G660" s="630">
        <v>2</v>
      </c>
      <c r="H660" s="628" t="str">
        <f t="shared" si="22"/>
        <v>B-2</v>
      </c>
      <c r="I660" s="640"/>
      <c r="J660" s="640"/>
      <c r="K660" s="640"/>
      <c r="L660" s="640"/>
      <c r="M660" s="640"/>
      <c r="N660" s="640"/>
      <c r="O660" s="640"/>
      <c r="P660" s="640"/>
      <c r="Q660" s="640"/>
      <c r="R660" s="640"/>
      <c r="S660" s="640"/>
      <c r="T660" s="640"/>
      <c r="U660" s="640"/>
      <c r="V660" s="640"/>
      <c r="W660" s="640"/>
      <c r="X660" s="640"/>
      <c r="Y660" s="640"/>
    </row>
    <row r="661" spans="1:25" ht="18">
      <c r="A661" s="601"/>
      <c r="B661" s="602"/>
      <c r="C661" s="602"/>
      <c r="D661" s="620"/>
      <c r="E661" s="633" t="s">
        <v>611</v>
      </c>
      <c r="F661" s="648"/>
      <c r="G661" s="630"/>
      <c r="H661" s="628"/>
      <c r="I661" s="640"/>
      <c r="J661" s="640"/>
      <c r="K661" s="640"/>
      <c r="L661" s="640"/>
      <c r="M661" s="640"/>
      <c r="N661" s="640"/>
      <c r="O661" s="640"/>
      <c r="P661" s="640"/>
      <c r="Q661" s="640"/>
      <c r="R661" s="640"/>
      <c r="S661" s="640"/>
      <c r="T661" s="640"/>
      <c r="U661" s="640"/>
      <c r="V661" s="640"/>
      <c r="W661" s="640"/>
      <c r="X661" s="640"/>
      <c r="Y661" s="640"/>
    </row>
    <row r="662" spans="1:25" ht="33.6">
      <c r="A662" s="601"/>
      <c r="B662" s="602"/>
      <c r="C662" s="602"/>
      <c r="D662" s="620"/>
      <c r="E662" s="633" t="s">
        <v>612</v>
      </c>
      <c r="F662" s="648"/>
      <c r="G662" s="630"/>
      <c r="H662" s="628"/>
      <c r="I662" s="640"/>
      <c r="J662" s="640"/>
      <c r="K662" s="640"/>
      <c r="L662" s="640"/>
      <c r="M662" s="640"/>
      <c r="N662" s="640"/>
      <c r="O662" s="640"/>
      <c r="P662" s="640"/>
      <c r="Q662" s="640"/>
      <c r="R662" s="640"/>
      <c r="S662" s="640"/>
      <c r="T662" s="640"/>
      <c r="U662" s="640"/>
      <c r="V662" s="640"/>
      <c r="W662" s="640"/>
      <c r="X662" s="640"/>
      <c r="Y662" s="640"/>
    </row>
    <row r="663" spans="1:25" ht="18">
      <c r="A663" s="601">
        <f>MAX($A$1:A660)+1</f>
        <v>130</v>
      </c>
      <c r="B663" s="602" t="s">
        <v>554</v>
      </c>
      <c r="C663" s="602" t="s">
        <v>551</v>
      </c>
      <c r="D663" s="620"/>
      <c r="E663" s="649"/>
      <c r="F663" s="648" t="s">
        <v>256</v>
      </c>
      <c r="G663" s="630">
        <v>2</v>
      </c>
      <c r="H663" s="628" t="str">
        <f t="shared" si="22"/>
        <v>B-2</v>
      </c>
      <c r="I663" s="640"/>
      <c r="J663" s="640"/>
      <c r="K663" s="640"/>
      <c r="L663" s="640"/>
      <c r="M663" s="640"/>
      <c r="N663" s="640"/>
      <c r="O663" s="640"/>
      <c r="P663" s="640"/>
      <c r="Q663" s="640"/>
      <c r="R663" s="640"/>
      <c r="S663" s="640"/>
      <c r="T663" s="640"/>
      <c r="U663" s="640"/>
      <c r="V663" s="640"/>
      <c r="W663" s="640"/>
      <c r="X663" s="640"/>
      <c r="Y663" s="640"/>
    </row>
    <row r="664" spans="1:25" ht="18">
      <c r="A664" s="601"/>
      <c r="B664" s="602"/>
      <c r="C664" s="602"/>
      <c r="D664" s="620"/>
      <c r="E664" s="633" t="s">
        <v>613</v>
      </c>
      <c r="F664" s="648"/>
      <c r="G664" s="630"/>
      <c r="H664" s="628"/>
      <c r="I664" s="640"/>
      <c r="J664" s="640"/>
      <c r="K664" s="640"/>
      <c r="L664" s="640"/>
      <c r="M664" s="640"/>
      <c r="N664" s="640"/>
      <c r="O664" s="640"/>
      <c r="P664" s="640"/>
      <c r="Q664" s="640"/>
      <c r="R664" s="640"/>
      <c r="S664" s="640"/>
      <c r="T664" s="640"/>
      <c r="U664" s="640"/>
      <c r="V664" s="640"/>
      <c r="W664" s="640"/>
      <c r="X664" s="640"/>
      <c r="Y664" s="640"/>
    </row>
    <row r="665" spans="1:25" ht="33.6">
      <c r="A665" s="601"/>
      <c r="B665" s="602"/>
      <c r="C665" s="602"/>
      <c r="D665" s="620"/>
      <c r="E665" s="633" t="s">
        <v>614</v>
      </c>
      <c r="F665" s="648"/>
      <c r="G665" s="630"/>
      <c r="H665" s="628"/>
      <c r="I665" s="640"/>
      <c r="J665" s="640"/>
      <c r="K665" s="640"/>
      <c r="L665" s="640"/>
      <c r="M665" s="640"/>
      <c r="N665" s="640"/>
      <c r="O665" s="640"/>
      <c r="P665" s="640"/>
      <c r="Q665" s="640"/>
      <c r="R665" s="640"/>
      <c r="S665" s="640"/>
      <c r="T665" s="640"/>
      <c r="U665" s="640"/>
      <c r="V665" s="640"/>
      <c r="W665" s="640"/>
      <c r="X665" s="640"/>
      <c r="Y665" s="640"/>
    </row>
    <row r="666" spans="1:25" ht="18">
      <c r="A666" s="601">
        <f>MAX($A$1:A663)+1</f>
        <v>131</v>
      </c>
      <c r="B666" s="602" t="s">
        <v>555</v>
      </c>
      <c r="C666" s="602" t="s">
        <v>551</v>
      </c>
      <c r="D666" s="620"/>
      <c r="E666" s="649"/>
      <c r="F666" s="648" t="s">
        <v>256</v>
      </c>
      <c r="G666" s="630">
        <v>2</v>
      </c>
      <c r="H666" s="628" t="str">
        <f t="shared" si="22"/>
        <v>B-2</v>
      </c>
      <c r="I666" s="640"/>
      <c r="J666" s="640"/>
      <c r="K666" s="640"/>
      <c r="L666" s="640"/>
      <c r="M666" s="640"/>
      <c r="N666" s="640"/>
      <c r="O666" s="640"/>
      <c r="P666" s="640"/>
      <c r="Q666" s="640"/>
      <c r="R666" s="640"/>
      <c r="S666" s="640"/>
      <c r="T666" s="640"/>
      <c r="U666" s="640"/>
      <c r="V666" s="640"/>
      <c r="W666" s="640"/>
      <c r="X666" s="640"/>
      <c r="Y666" s="640"/>
    </row>
    <row r="667" spans="1:25" ht="18">
      <c r="A667" s="601"/>
      <c r="B667" s="602"/>
      <c r="C667" s="602"/>
      <c r="D667" s="620"/>
      <c r="E667" s="633" t="s">
        <v>615</v>
      </c>
      <c r="F667" s="648"/>
      <c r="G667" s="630"/>
      <c r="H667" s="628"/>
      <c r="I667" s="640"/>
      <c r="J667" s="640"/>
      <c r="K667" s="640"/>
      <c r="L667" s="640"/>
      <c r="M667" s="640"/>
      <c r="N667" s="640"/>
      <c r="O667" s="640"/>
      <c r="P667" s="640"/>
      <c r="Q667" s="640"/>
      <c r="R667" s="640"/>
      <c r="S667" s="640"/>
      <c r="T667" s="640"/>
      <c r="U667" s="640"/>
      <c r="V667" s="640"/>
      <c r="W667" s="640"/>
      <c r="X667" s="640"/>
      <c r="Y667" s="640"/>
    </row>
    <row r="668" spans="1:25" ht="18">
      <c r="A668" s="601"/>
      <c r="B668" s="602"/>
      <c r="C668" s="602"/>
      <c r="D668" s="620"/>
      <c r="E668" s="633" t="s">
        <v>616</v>
      </c>
      <c r="F668" s="648"/>
      <c r="G668" s="630"/>
      <c r="H668" s="628"/>
      <c r="I668" s="640"/>
      <c r="J668" s="640"/>
      <c r="K668" s="640"/>
      <c r="L668" s="640"/>
      <c r="M668" s="640"/>
      <c r="N668" s="640"/>
      <c r="O668" s="640"/>
      <c r="P668" s="640"/>
      <c r="Q668" s="640"/>
      <c r="R668" s="640"/>
      <c r="S668" s="640"/>
      <c r="T668" s="640"/>
      <c r="U668" s="640"/>
      <c r="V668" s="640"/>
      <c r="W668" s="640"/>
      <c r="X668" s="640"/>
      <c r="Y668" s="640"/>
    </row>
    <row r="669" spans="1:25" ht="18">
      <c r="A669" s="601">
        <f>MAX($A$1:A666)+1</f>
        <v>132</v>
      </c>
      <c r="B669" s="602" t="s">
        <v>579</v>
      </c>
      <c r="C669" s="602" t="s">
        <v>551</v>
      </c>
      <c r="D669" s="620"/>
      <c r="E669" s="649"/>
      <c r="F669" s="648" t="s">
        <v>256</v>
      </c>
      <c r="G669" s="630">
        <v>2</v>
      </c>
      <c r="H669" s="628" t="str">
        <f t="shared" si="22"/>
        <v>B-2</v>
      </c>
      <c r="I669" s="640"/>
      <c r="J669" s="640"/>
      <c r="K669" s="640"/>
      <c r="L669" s="640"/>
      <c r="M669" s="640"/>
      <c r="N669" s="640"/>
      <c r="O669" s="640"/>
      <c r="P669" s="640"/>
      <c r="Q669" s="640"/>
      <c r="R669" s="640"/>
      <c r="S669" s="640"/>
      <c r="T669" s="640"/>
      <c r="U669" s="640"/>
      <c r="V669" s="640"/>
      <c r="W669" s="640"/>
      <c r="X669" s="640"/>
      <c r="Y669" s="640"/>
    </row>
    <row r="670" spans="1:25" ht="18">
      <c r="A670" s="601"/>
      <c r="B670" s="602"/>
      <c r="C670" s="602"/>
      <c r="D670" s="620"/>
      <c r="E670" s="633" t="s">
        <v>694</v>
      </c>
      <c r="F670" s="648"/>
      <c r="G670" s="630"/>
      <c r="H670" s="628"/>
      <c r="I670" s="640"/>
      <c r="J670" s="640"/>
      <c r="K670" s="640"/>
      <c r="L670" s="640"/>
      <c r="M670" s="640"/>
      <c r="N670" s="640"/>
      <c r="O670" s="640"/>
      <c r="P670" s="640"/>
      <c r="Q670" s="640"/>
      <c r="R670" s="640"/>
      <c r="S670" s="640"/>
      <c r="T670" s="640"/>
      <c r="U670" s="640"/>
      <c r="V670" s="640"/>
      <c r="W670" s="640"/>
      <c r="X670" s="640"/>
      <c r="Y670" s="640"/>
    </row>
    <row r="671" spans="1:25" ht="18">
      <c r="A671" s="601"/>
      <c r="B671" s="602"/>
      <c r="C671" s="602"/>
      <c r="D671" s="620"/>
      <c r="E671" s="633" t="s">
        <v>695</v>
      </c>
      <c r="F671" s="648"/>
      <c r="G671" s="630"/>
      <c r="H671" s="628"/>
      <c r="I671" s="640"/>
      <c r="J671" s="640"/>
      <c r="K671" s="640"/>
      <c r="L671" s="640"/>
      <c r="M671" s="640"/>
      <c r="N671" s="640"/>
      <c r="O671" s="640"/>
      <c r="P671" s="640"/>
      <c r="Q671" s="640"/>
      <c r="R671" s="640"/>
      <c r="S671" s="640"/>
      <c r="T671" s="640"/>
      <c r="U671" s="640"/>
      <c r="V671" s="640"/>
      <c r="W671" s="640"/>
      <c r="X671" s="640"/>
      <c r="Y671" s="640"/>
    </row>
    <row r="672" spans="1:25" ht="18">
      <c r="A672" s="601">
        <f>MAX($A$1:A669)+1</f>
        <v>133</v>
      </c>
      <c r="B672" s="602" t="s">
        <v>580</v>
      </c>
      <c r="C672" s="602" t="s">
        <v>551</v>
      </c>
      <c r="D672" s="620"/>
      <c r="E672" s="649"/>
      <c r="F672" s="648" t="s">
        <v>256</v>
      </c>
      <c r="G672" s="630">
        <v>2</v>
      </c>
      <c r="H672" s="628" t="str">
        <f t="shared" si="22"/>
        <v>B-2</v>
      </c>
      <c r="I672" s="640"/>
      <c r="J672" s="640"/>
      <c r="K672" s="640"/>
      <c r="L672" s="640"/>
      <c r="M672" s="640"/>
      <c r="N672" s="640"/>
      <c r="O672" s="640"/>
      <c r="P672" s="640"/>
      <c r="Q672" s="640"/>
      <c r="R672" s="640"/>
      <c r="S672" s="640"/>
      <c r="T672" s="640"/>
      <c r="U672" s="640"/>
      <c r="V672" s="640"/>
      <c r="W672" s="640"/>
      <c r="X672" s="640"/>
      <c r="Y672" s="640"/>
    </row>
    <row r="673" spans="1:25" ht="18">
      <c r="A673" s="601"/>
      <c r="B673" s="602"/>
      <c r="C673" s="602"/>
      <c r="D673" s="620"/>
      <c r="E673" s="633" t="s">
        <v>696</v>
      </c>
      <c r="F673" s="648"/>
      <c r="G673" s="630"/>
      <c r="H673" s="628"/>
      <c r="I673" s="640"/>
      <c r="J673" s="640"/>
      <c r="K673" s="640"/>
      <c r="L673" s="640"/>
      <c r="M673" s="640"/>
      <c r="N673" s="640"/>
      <c r="O673" s="640"/>
      <c r="P673" s="640"/>
      <c r="Q673" s="640"/>
      <c r="R673" s="640"/>
      <c r="S673" s="640"/>
      <c r="T673" s="640"/>
      <c r="U673" s="640"/>
      <c r="V673" s="640"/>
      <c r="W673" s="640"/>
      <c r="X673" s="640"/>
      <c r="Y673" s="640"/>
    </row>
    <row r="674" spans="1:25" ht="18">
      <c r="A674" s="601"/>
      <c r="B674" s="602"/>
      <c r="C674" s="602"/>
      <c r="D674" s="620"/>
      <c r="E674" s="633" t="s">
        <v>697</v>
      </c>
      <c r="F674" s="648"/>
      <c r="G674" s="630"/>
      <c r="H674" s="628"/>
      <c r="I674" s="640"/>
      <c r="J674" s="640"/>
      <c r="K674" s="640"/>
      <c r="L674" s="640"/>
      <c r="M674" s="640"/>
      <c r="N674" s="640"/>
      <c r="O674" s="640"/>
      <c r="P674" s="640"/>
      <c r="Q674" s="640"/>
      <c r="R674" s="640"/>
      <c r="S674" s="640"/>
      <c r="T674" s="640"/>
      <c r="U674" s="640"/>
      <c r="V674" s="640"/>
      <c r="W674" s="640"/>
      <c r="X674" s="640"/>
      <c r="Y674" s="640"/>
    </row>
    <row r="675" spans="1:25" ht="18">
      <c r="A675" s="601">
        <f>MAX($A$1:A672)+1</f>
        <v>134</v>
      </c>
      <c r="B675" s="602" t="s">
        <v>556</v>
      </c>
      <c r="C675" s="602" t="s">
        <v>551</v>
      </c>
      <c r="D675" s="619"/>
      <c r="E675" s="649"/>
      <c r="F675" s="648" t="s">
        <v>256</v>
      </c>
      <c r="G675" s="630">
        <v>2</v>
      </c>
      <c r="H675" s="628" t="str">
        <f t="shared" si="22"/>
        <v>B-2</v>
      </c>
      <c r="I675" s="640"/>
      <c r="J675" s="640"/>
      <c r="K675" s="640"/>
      <c r="L675" s="640"/>
      <c r="M675" s="640"/>
      <c r="N675" s="640"/>
      <c r="O675" s="640"/>
      <c r="P675" s="640"/>
      <c r="Q675" s="640"/>
      <c r="R675" s="640"/>
      <c r="S675" s="640"/>
      <c r="T675" s="640"/>
      <c r="U675" s="640"/>
      <c r="V675" s="640"/>
      <c r="W675" s="640"/>
      <c r="X675" s="640"/>
      <c r="Y675" s="640"/>
    </row>
    <row r="676" spans="1:25" ht="33.6">
      <c r="A676" s="601"/>
      <c r="B676" s="602"/>
      <c r="C676" s="602"/>
      <c r="D676" s="619"/>
      <c r="E676" s="633" t="s">
        <v>617</v>
      </c>
      <c r="F676" s="648"/>
      <c r="G676" s="630"/>
      <c r="H676" s="628"/>
      <c r="I676" s="640"/>
      <c r="J676" s="640"/>
      <c r="K676" s="640"/>
      <c r="L676" s="640"/>
      <c r="M676" s="640"/>
      <c r="N676" s="640"/>
      <c r="O676" s="640"/>
      <c r="P676" s="640"/>
      <c r="Q676" s="640"/>
      <c r="R676" s="640"/>
      <c r="S676" s="640"/>
      <c r="T676" s="640"/>
      <c r="U676" s="640"/>
      <c r="V676" s="640"/>
      <c r="W676" s="640"/>
      <c r="X676" s="640"/>
      <c r="Y676" s="640"/>
    </row>
    <row r="677" spans="1:25" ht="33.6">
      <c r="A677" s="601"/>
      <c r="B677" s="602"/>
      <c r="C677" s="602"/>
      <c r="D677" s="619"/>
      <c r="E677" s="633" t="s">
        <v>618</v>
      </c>
      <c r="F677" s="648"/>
      <c r="G677" s="630"/>
      <c r="H677" s="628"/>
      <c r="I677" s="640"/>
      <c r="J677" s="640"/>
      <c r="K677" s="640"/>
      <c r="L677" s="640"/>
      <c r="M677" s="640"/>
      <c r="N677" s="640"/>
      <c r="O677" s="640"/>
      <c r="P677" s="640"/>
      <c r="Q677" s="640"/>
      <c r="R677" s="640"/>
      <c r="S677" s="640"/>
      <c r="T677" s="640"/>
      <c r="U677" s="640"/>
      <c r="V677" s="640"/>
      <c r="W677" s="640"/>
      <c r="X677" s="640"/>
      <c r="Y677" s="640"/>
    </row>
    <row r="678" spans="1:25" ht="18">
      <c r="A678" s="604" t="s">
        <v>14</v>
      </c>
      <c r="B678" s="605" t="s">
        <v>581</v>
      </c>
      <c r="C678" s="602"/>
      <c r="D678" s="620"/>
      <c r="E678" s="602"/>
      <c r="F678" s="639"/>
      <c r="G678" s="639"/>
      <c r="H678" s="628" t="str">
        <f t="shared" si="22"/>
        <v>-</v>
      </c>
      <c r="I678" s="640"/>
      <c r="J678" s="640"/>
      <c r="K678" s="640"/>
      <c r="L678" s="640"/>
      <c r="M678" s="640"/>
      <c r="N678" s="640"/>
      <c r="O678" s="640"/>
      <c r="P678" s="640"/>
      <c r="Q678" s="640"/>
      <c r="R678" s="640"/>
      <c r="S678" s="640"/>
      <c r="T678" s="640"/>
      <c r="U678" s="640"/>
      <c r="V678" s="640"/>
      <c r="W678" s="640"/>
      <c r="X678" s="640"/>
      <c r="Y678" s="640"/>
    </row>
    <row r="679" spans="1:25" ht="18">
      <c r="A679" s="601">
        <f>MAX($A$1:A678)+1</f>
        <v>135</v>
      </c>
      <c r="B679" s="614" t="s">
        <v>558</v>
      </c>
      <c r="C679" s="602" t="s">
        <v>551</v>
      </c>
      <c r="D679" s="620"/>
      <c r="E679" s="602"/>
      <c r="F679" s="648" t="s">
        <v>256</v>
      </c>
      <c r="G679" s="630">
        <v>4</v>
      </c>
      <c r="H679" s="628" t="str">
        <f t="shared" si="22"/>
        <v>B-4</v>
      </c>
      <c r="I679" s="640"/>
      <c r="J679" s="640"/>
      <c r="K679" s="640"/>
      <c r="L679" s="640"/>
      <c r="M679" s="640"/>
      <c r="N679" s="640"/>
      <c r="O679" s="640"/>
      <c r="P679" s="640"/>
      <c r="Q679" s="640"/>
      <c r="R679" s="640"/>
      <c r="S679" s="640"/>
      <c r="T679" s="640"/>
      <c r="U679" s="640"/>
      <c r="V679" s="640"/>
      <c r="W679" s="640"/>
      <c r="X679" s="640"/>
      <c r="Y679" s="640"/>
    </row>
    <row r="680" spans="1:25" ht="33.6">
      <c r="A680" s="601"/>
      <c r="B680" s="614"/>
      <c r="C680" s="602"/>
      <c r="D680" s="620"/>
      <c r="E680" s="650" t="s">
        <v>619</v>
      </c>
      <c r="F680" s="648"/>
      <c r="G680" s="630"/>
      <c r="H680" s="628"/>
      <c r="I680" s="640"/>
      <c r="J680" s="640"/>
      <c r="K680" s="640"/>
      <c r="L680" s="640"/>
      <c r="M680" s="640"/>
      <c r="N680" s="640"/>
      <c r="O680" s="640"/>
      <c r="P680" s="640"/>
      <c r="Q680" s="640"/>
      <c r="R680" s="640"/>
      <c r="S680" s="640"/>
      <c r="T680" s="640"/>
      <c r="U680" s="640"/>
      <c r="V680" s="640"/>
      <c r="W680" s="640"/>
      <c r="X680" s="640"/>
      <c r="Y680" s="640"/>
    </row>
    <row r="681" spans="1:25" ht="18">
      <c r="A681" s="601"/>
      <c r="B681" s="614"/>
      <c r="C681" s="602"/>
      <c r="D681" s="620"/>
      <c r="E681" s="650" t="s">
        <v>620</v>
      </c>
      <c r="F681" s="648"/>
      <c r="G681" s="630"/>
      <c r="H681" s="628"/>
      <c r="I681" s="640"/>
      <c r="J681" s="640"/>
      <c r="K681" s="640"/>
      <c r="L681" s="640"/>
      <c r="M681" s="640"/>
      <c r="N681" s="640"/>
      <c r="O681" s="640"/>
      <c r="P681" s="640"/>
      <c r="Q681" s="640"/>
      <c r="R681" s="640"/>
      <c r="S681" s="640"/>
      <c r="T681" s="640"/>
      <c r="U681" s="640"/>
      <c r="V681" s="640"/>
      <c r="W681" s="640"/>
      <c r="X681" s="640"/>
      <c r="Y681" s="640"/>
    </row>
    <row r="682" spans="1:25" ht="18">
      <c r="A682" s="601"/>
      <c r="B682" s="614"/>
      <c r="C682" s="602"/>
      <c r="D682" s="620"/>
      <c r="E682" s="650" t="s">
        <v>621</v>
      </c>
      <c r="F682" s="648"/>
      <c r="G682" s="630"/>
      <c r="H682" s="628"/>
      <c r="I682" s="640"/>
      <c r="J682" s="640"/>
      <c r="K682" s="640"/>
      <c r="L682" s="640"/>
      <c r="M682" s="640"/>
      <c r="N682" s="640"/>
      <c r="O682" s="640"/>
      <c r="P682" s="640"/>
      <c r="Q682" s="640"/>
      <c r="R682" s="640"/>
      <c r="S682" s="640"/>
      <c r="T682" s="640"/>
      <c r="U682" s="640"/>
      <c r="V682" s="640"/>
      <c r="W682" s="640"/>
      <c r="X682" s="640"/>
      <c r="Y682" s="640"/>
    </row>
    <row r="683" spans="1:25" ht="33.6">
      <c r="A683" s="601"/>
      <c r="B683" s="614"/>
      <c r="C683" s="602"/>
      <c r="D683" s="620"/>
      <c r="E683" s="650" t="s">
        <v>622</v>
      </c>
      <c r="F683" s="648"/>
      <c r="G683" s="630"/>
      <c r="H683" s="628"/>
      <c r="I683" s="640"/>
      <c r="J683" s="640"/>
      <c r="K683" s="640"/>
      <c r="L683" s="640"/>
      <c r="M683" s="640"/>
      <c r="N683" s="640"/>
      <c r="O683" s="640"/>
      <c r="P683" s="640"/>
      <c r="Q683" s="640"/>
      <c r="R683" s="640"/>
      <c r="S683" s="640"/>
      <c r="T683" s="640"/>
      <c r="U683" s="640"/>
      <c r="V683" s="640"/>
      <c r="W683" s="640"/>
      <c r="X683" s="640"/>
      <c r="Y683" s="640"/>
    </row>
    <row r="684" spans="1:25" ht="18">
      <c r="A684" s="601">
        <f>MAX($A$1:A679)+1</f>
        <v>136</v>
      </c>
      <c r="B684" s="614" t="s">
        <v>559</v>
      </c>
      <c r="C684" s="602" t="s">
        <v>551</v>
      </c>
      <c r="D684" s="620"/>
      <c r="E684" s="602"/>
      <c r="F684" s="648" t="s">
        <v>256</v>
      </c>
      <c r="G684" s="630">
        <v>4</v>
      </c>
      <c r="H684" s="628" t="str">
        <f t="shared" ref="H684" si="24">F684&amp;"-"&amp;G684</f>
        <v>B-4</v>
      </c>
      <c r="I684" s="640"/>
      <c r="J684" s="640"/>
      <c r="K684" s="640"/>
      <c r="L684" s="640"/>
      <c r="M684" s="640"/>
      <c r="N684" s="640"/>
      <c r="O684" s="640"/>
      <c r="P684" s="640"/>
      <c r="Q684" s="640"/>
      <c r="R684" s="640"/>
      <c r="S684" s="640"/>
      <c r="T684" s="640"/>
      <c r="U684" s="640"/>
      <c r="V684" s="640"/>
      <c r="W684" s="640"/>
      <c r="X684" s="640"/>
      <c r="Y684" s="640"/>
    </row>
    <row r="685" spans="1:25" ht="18">
      <c r="A685" s="601"/>
      <c r="B685" s="614"/>
      <c r="C685" s="602"/>
      <c r="D685" s="620"/>
      <c r="E685" s="650" t="s">
        <v>623</v>
      </c>
      <c r="F685" s="648"/>
      <c r="G685" s="630"/>
      <c r="H685" s="628"/>
      <c r="I685" s="640"/>
      <c r="J685" s="640"/>
      <c r="K685" s="640"/>
      <c r="L685" s="640"/>
      <c r="M685" s="640"/>
      <c r="N685" s="640"/>
      <c r="O685" s="640"/>
      <c r="P685" s="640"/>
      <c r="Q685" s="640"/>
      <c r="R685" s="640"/>
      <c r="S685" s="640"/>
      <c r="T685" s="640"/>
      <c r="U685" s="640"/>
      <c r="V685" s="640"/>
      <c r="W685" s="640"/>
      <c r="X685" s="640"/>
      <c r="Y685" s="640"/>
    </row>
    <row r="686" spans="1:25" ht="18">
      <c r="A686" s="601"/>
      <c r="B686" s="614"/>
      <c r="C686" s="602"/>
      <c r="D686" s="620"/>
      <c r="E686" s="650" t="s">
        <v>624</v>
      </c>
      <c r="F686" s="648"/>
      <c r="G686" s="630"/>
      <c r="H686" s="628"/>
      <c r="I686" s="640"/>
      <c r="J686" s="640"/>
      <c r="K686" s="640"/>
      <c r="L686" s="640"/>
      <c r="M686" s="640"/>
      <c r="N686" s="640"/>
      <c r="O686" s="640"/>
      <c r="P686" s="640"/>
      <c r="Q686" s="640"/>
      <c r="R686" s="640"/>
      <c r="S686" s="640"/>
      <c r="T686" s="640"/>
      <c r="U686" s="640"/>
      <c r="V686" s="640"/>
      <c r="W686" s="640"/>
      <c r="X686" s="640"/>
      <c r="Y686" s="640"/>
    </row>
    <row r="687" spans="1:25" ht="18">
      <c r="A687" s="601"/>
      <c r="B687" s="614"/>
      <c r="C687" s="602"/>
      <c r="D687" s="620"/>
      <c r="E687" s="650" t="s">
        <v>625</v>
      </c>
      <c r="F687" s="648"/>
      <c r="G687" s="630"/>
      <c r="H687" s="628"/>
      <c r="I687" s="640"/>
      <c r="J687" s="640"/>
      <c r="K687" s="640"/>
      <c r="L687" s="640"/>
      <c r="M687" s="640"/>
      <c r="N687" s="640"/>
      <c r="O687" s="640"/>
      <c r="P687" s="640"/>
      <c r="Q687" s="640"/>
      <c r="R687" s="640"/>
      <c r="S687" s="640"/>
      <c r="T687" s="640"/>
      <c r="U687" s="640"/>
      <c r="V687" s="640"/>
      <c r="W687" s="640"/>
      <c r="X687" s="640"/>
      <c r="Y687" s="640"/>
    </row>
    <row r="688" spans="1:25" ht="33.6">
      <c r="A688" s="601"/>
      <c r="B688" s="614"/>
      <c r="C688" s="602"/>
      <c r="D688" s="620"/>
      <c r="E688" s="650" t="s">
        <v>626</v>
      </c>
      <c r="F688" s="648"/>
      <c r="G688" s="630"/>
      <c r="H688" s="628"/>
      <c r="I688" s="640"/>
      <c r="J688" s="640"/>
      <c r="K688" s="640"/>
      <c r="L688" s="640"/>
      <c r="M688" s="640"/>
      <c r="N688" s="640"/>
      <c r="O688" s="640"/>
      <c r="P688" s="640"/>
      <c r="Q688" s="640"/>
      <c r="R688" s="640"/>
      <c r="S688" s="640"/>
      <c r="T688" s="640"/>
      <c r="U688" s="640"/>
      <c r="V688" s="640"/>
      <c r="W688" s="640"/>
      <c r="X688" s="640"/>
      <c r="Y688" s="640"/>
    </row>
    <row r="689" spans="1:25" ht="18">
      <c r="A689" s="601">
        <f>MAX($A$1:A684)+1</f>
        <v>137</v>
      </c>
      <c r="B689" s="608" t="s">
        <v>560</v>
      </c>
      <c r="C689" s="602" t="s">
        <v>551</v>
      </c>
      <c r="D689" s="619"/>
      <c r="E689" s="602"/>
      <c r="F689" s="648" t="s">
        <v>256</v>
      </c>
      <c r="G689" s="630">
        <v>4</v>
      </c>
      <c r="H689" s="628" t="str">
        <f t="shared" ref="H689" si="25">F689&amp;"-"&amp;G689</f>
        <v>B-4</v>
      </c>
      <c r="I689" s="640"/>
      <c r="J689" s="640"/>
      <c r="K689" s="640"/>
      <c r="L689" s="640"/>
      <c r="M689" s="640"/>
      <c r="N689" s="640"/>
      <c r="O689" s="640"/>
      <c r="P689" s="640"/>
      <c r="Q689" s="640"/>
      <c r="R689" s="640"/>
      <c r="S689" s="640"/>
      <c r="T689" s="640"/>
      <c r="U689" s="640"/>
      <c r="V689" s="640"/>
      <c r="W689" s="640"/>
      <c r="X689" s="640"/>
      <c r="Y689" s="640"/>
    </row>
    <row r="690" spans="1:25" ht="33.6">
      <c r="A690" s="601"/>
      <c r="B690" s="608"/>
      <c r="C690" s="602"/>
      <c r="D690" s="619"/>
      <c r="E690" s="650" t="s">
        <v>627</v>
      </c>
      <c r="F690" s="648"/>
      <c r="G690" s="630"/>
      <c r="H690" s="628"/>
      <c r="I690" s="640"/>
      <c r="J690" s="640"/>
      <c r="K690" s="640"/>
      <c r="L690" s="640"/>
      <c r="M690" s="640"/>
      <c r="N690" s="640"/>
      <c r="O690" s="640"/>
      <c r="P690" s="640"/>
      <c r="Q690" s="640"/>
      <c r="R690" s="640"/>
      <c r="S690" s="640"/>
      <c r="T690" s="640"/>
      <c r="U690" s="640"/>
      <c r="V690" s="640"/>
      <c r="W690" s="640"/>
      <c r="X690" s="640"/>
      <c r="Y690" s="640"/>
    </row>
    <row r="691" spans="1:25" ht="18">
      <c r="A691" s="601"/>
      <c r="B691" s="608"/>
      <c r="C691" s="602"/>
      <c r="D691" s="619"/>
      <c r="E691" s="650" t="s">
        <v>628</v>
      </c>
      <c r="F691" s="648"/>
      <c r="G691" s="630"/>
      <c r="H691" s="628"/>
      <c r="I691" s="640"/>
      <c r="J691" s="640"/>
      <c r="K691" s="640"/>
      <c r="L691" s="640"/>
      <c r="M691" s="640"/>
      <c r="N691" s="640"/>
      <c r="O691" s="640"/>
      <c r="P691" s="640"/>
      <c r="Q691" s="640"/>
      <c r="R691" s="640"/>
      <c r="S691" s="640"/>
      <c r="T691" s="640"/>
      <c r="U691" s="640"/>
      <c r="V691" s="640"/>
      <c r="W691" s="640"/>
      <c r="X691" s="640"/>
      <c r="Y691" s="640"/>
    </row>
    <row r="692" spans="1:25" ht="18">
      <c r="A692" s="601"/>
      <c r="B692" s="608"/>
      <c r="C692" s="602"/>
      <c r="D692" s="619"/>
      <c r="E692" s="650" t="s">
        <v>629</v>
      </c>
      <c r="F692" s="648"/>
      <c r="G692" s="630"/>
      <c r="H692" s="628"/>
      <c r="I692" s="640"/>
      <c r="J692" s="640"/>
      <c r="K692" s="640"/>
      <c r="L692" s="640"/>
      <c r="M692" s="640"/>
      <c r="N692" s="640"/>
      <c r="O692" s="640"/>
      <c r="P692" s="640"/>
      <c r="Q692" s="640"/>
      <c r="R692" s="640"/>
      <c r="S692" s="640"/>
      <c r="T692" s="640"/>
      <c r="U692" s="640"/>
      <c r="V692" s="640"/>
      <c r="W692" s="640"/>
      <c r="X692" s="640"/>
      <c r="Y692" s="640"/>
    </row>
    <row r="693" spans="1:25" ht="33.6">
      <c r="A693" s="601"/>
      <c r="B693" s="608"/>
      <c r="C693" s="602"/>
      <c r="D693" s="619"/>
      <c r="E693" s="650" t="s">
        <v>630</v>
      </c>
      <c r="F693" s="648"/>
      <c r="G693" s="630"/>
      <c r="H693" s="628"/>
      <c r="I693" s="640"/>
      <c r="J693" s="640"/>
      <c r="K693" s="640"/>
      <c r="L693" s="640"/>
      <c r="M693" s="640"/>
      <c r="N693" s="640"/>
      <c r="O693" s="640"/>
      <c r="P693" s="640"/>
      <c r="Q693" s="640"/>
      <c r="R693" s="640"/>
      <c r="S693" s="640"/>
      <c r="T693" s="640"/>
      <c r="U693" s="640"/>
      <c r="V693" s="640"/>
      <c r="W693" s="640"/>
      <c r="X693" s="640"/>
      <c r="Y693" s="640"/>
    </row>
    <row r="694" spans="1:25" ht="18">
      <c r="A694" s="601">
        <f>MAX($A$1:A689)+1</f>
        <v>138</v>
      </c>
      <c r="B694" s="608" t="s">
        <v>561</v>
      </c>
      <c r="C694" s="602" t="s">
        <v>551</v>
      </c>
      <c r="D694" s="620"/>
      <c r="E694" s="602"/>
      <c r="F694" s="648" t="s">
        <v>256</v>
      </c>
      <c r="G694" s="630">
        <v>4</v>
      </c>
      <c r="H694" s="628" t="str">
        <f t="shared" ref="H694" si="26">F694&amp;"-"&amp;G694</f>
        <v>B-4</v>
      </c>
      <c r="I694" s="640"/>
      <c r="J694" s="640"/>
      <c r="K694" s="640"/>
      <c r="L694" s="640"/>
      <c r="M694" s="640"/>
      <c r="N694" s="640"/>
      <c r="O694" s="640"/>
      <c r="P694" s="640"/>
      <c r="Q694" s="640"/>
      <c r="R694" s="640"/>
      <c r="S694" s="640"/>
      <c r="T694" s="640"/>
      <c r="U694" s="640"/>
      <c r="V694" s="640"/>
      <c r="W694" s="640"/>
      <c r="X694" s="640"/>
      <c r="Y694" s="640"/>
    </row>
    <row r="695" spans="1:25" ht="33.6">
      <c r="A695" s="601"/>
      <c r="B695" s="608"/>
      <c r="C695" s="602"/>
      <c r="D695" s="620"/>
      <c r="E695" s="650" t="s">
        <v>631</v>
      </c>
      <c r="F695" s="648"/>
      <c r="G695" s="630"/>
      <c r="H695" s="628"/>
      <c r="I695" s="640"/>
      <c r="J695" s="640"/>
      <c r="K695" s="640"/>
      <c r="L695" s="640"/>
      <c r="M695" s="640"/>
      <c r="N695" s="640"/>
      <c r="O695" s="640"/>
      <c r="P695" s="640"/>
      <c r="Q695" s="640"/>
      <c r="R695" s="640"/>
      <c r="S695" s="640"/>
      <c r="T695" s="640"/>
      <c r="U695" s="640"/>
      <c r="V695" s="640"/>
      <c r="W695" s="640"/>
      <c r="X695" s="640"/>
      <c r="Y695" s="640"/>
    </row>
    <row r="696" spans="1:25" ht="18">
      <c r="A696" s="601"/>
      <c r="B696" s="608"/>
      <c r="C696" s="602"/>
      <c r="D696" s="620"/>
      <c r="E696" s="650" t="s">
        <v>632</v>
      </c>
      <c r="F696" s="648"/>
      <c r="G696" s="630"/>
      <c r="H696" s="628"/>
      <c r="I696" s="640"/>
      <c r="J696" s="640"/>
      <c r="K696" s="640"/>
      <c r="L696" s="640"/>
      <c r="M696" s="640"/>
      <c r="N696" s="640"/>
      <c r="O696" s="640"/>
      <c r="P696" s="640"/>
      <c r="Q696" s="640"/>
      <c r="R696" s="640"/>
      <c r="S696" s="640"/>
      <c r="T696" s="640"/>
      <c r="U696" s="640"/>
      <c r="V696" s="640"/>
      <c r="W696" s="640"/>
      <c r="X696" s="640"/>
      <c r="Y696" s="640"/>
    </row>
    <row r="697" spans="1:25" ht="18">
      <c r="A697" s="601"/>
      <c r="B697" s="608"/>
      <c r="C697" s="602"/>
      <c r="D697" s="620"/>
      <c r="E697" s="650" t="s">
        <v>633</v>
      </c>
      <c r="F697" s="648"/>
      <c r="G697" s="630"/>
      <c r="H697" s="628"/>
      <c r="I697" s="640"/>
      <c r="J697" s="640"/>
      <c r="K697" s="640"/>
      <c r="L697" s="640"/>
      <c r="M697" s="640"/>
      <c r="N697" s="640"/>
      <c r="O697" s="640"/>
      <c r="P697" s="640"/>
      <c r="Q697" s="640"/>
      <c r="R697" s="640"/>
      <c r="S697" s="640"/>
      <c r="T697" s="640"/>
      <c r="U697" s="640"/>
      <c r="V697" s="640"/>
      <c r="W697" s="640"/>
      <c r="X697" s="640"/>
      <c r="Y697" s="640"/>
    </row>
    <row r="698" spans="1:25" ht="33.6">
      <c r="A698" s="601"/>
      <c r="B698" s="608"/>
      <c r="C698" s="602"/>
      <c r="D698" s="620"/>
      <c r="E698" s="650" t="s">
        <v>634</v>
      </c>
      <c r="F698" s="648"/>
      <c r="G698" s="630"/>
      <c r="H698" s="628"/>
      <c r="I698" s="640"/>
      <c r="J698" s="640"/>
      <c r="K698" s="640"/>
      <c r="L698" s="640"/>
      <c r="M698" s="640"/>
      <c r="N698" s="640"/>
      <c r="O698" s="640"/>
      <c r="P698" s="640"/>
      <c r="Q698" s="640"/>
      <c r="R698" s="640"/>
      <c r="S698" s="640"/>
      <c r="T698" s="640"/>
      <c r="U698" s="640"/>
      <c r="V698" s="640"/>
      <c r="W698" s="640"/>
      <c r="X698" s="640"/>
      <c r="Y698" s="640"/>
    </row>
    <row r="699" spans="1:25" ht="18">
      <c r="A699" s="601">
        <f>MAX($A$1:A694)+1</f>
        <v>139</v>
      </c>
      <c r="B699" s="608" t="s">
        <v>562</v>
      </c>
      <c r="C699" s="602" t="s">
        <v>551</v>
      </c>
      <c r="D699" s="619"/>
      <c r="E699" s="602"/>
      <c r="F699" s="648" t="s">
        <v>256</v>
      </c>
      <c r="G699" s="630">
        <v>4</v>
      </c>
      <c r="H699" s="628" t="str">
        <f t="shared" ref="H699" si="27">F699&amp;"-"&amp;G699</f>
        <v>B-4</v>
      </c>
      <c r="I699" s="640"/>
      <c r="J699" s="640"/>
      <c r="K699" s="640"/>
      <c r="L699" s="640"/>
      <c r="M699" s="640"/>
      <c r="N699" s="640"/>
      <c r="O699" s="640"/>
      <c r="P699" s="640"/>
      <c r="Q699" s="640"/>
      <c r="R699" s="640"/>
      <c r="S699" s="640"/>
      <c r="T699" s="640"/>
      <c r="U699" s="640"/>
      <c r="V699" s="640"/>
      <c r="W699" s="640"/>
      <c r="X699" s="640"/>
      <c r="Y699" s="640"/>
    </row>
    <row r="700" spans="1:25" ht="18">
      <c r="A700" s="601"/>
      <c r="B700" s="608"/>
      <c r="C700" s="602"/>
      <c r="D700" s="619"/>
      <c r="E700" s="650" t="s">
        <v>623</v>
      </c>
      <c r="F700" s="648"/>
      <c r="G700" s="630"/>
      <c r="H700" s="628"/>
      <c r="I700" s="640"/>
      <c r="J700" s="640"/>
      <c r="K700" s="640"/>
      <c r="L700" s="640"/>
      <c r="M700" s="640"/>
      <c r="N700" s="640"/>
      <c r="O700" s="640"/>
      <c r="P700" s="640"/>
      <c r="Q700" s="640"/>
      <c r="R700" s="640"/>
      <c r="S700" s="640"/>
      <c r="T700" s="640"/>
      <c r="U700" s="640"/>
      <c r="V700" s="640"/>
      <c r="W700" s="640"/>
      <c r="X700" s="640"/>
      <c r="Y700" s="640"/>
    </row>
    <row r="701" spans="1:25" ht="18">
      <c r="A701" s="601"/>
      <c r="B701" s="608"/>
      <c r="C701" s="602"/>
      <c r="D701" s="619"/>
      <c r="E701" s="650" t="s">
        <v>624</v>
      </c>
      <c r="F701" s="648"/>
      <c r="G701" s="630"/>
      <c r="H701" s="628"/>
      <c r="I701" s="640"/>
      <c r="J701" s="640"/>
      <c r="K701" s="640"/>
      <c r="L701" s="640"/>
      <c r="M701" s="640"/>
      <c r="N701" s="640"/>
      <c r="O701" s="640"/>
      <c r="P701" s="640"/>
      <c r="Q701" s="640"/>
      <c r="R701" s="640"/>
      <c r="S701" s="640"/>
      <c r="T701" s="640"/>
      <c r="U701" s="640"/>
      <c r="V701" s="640"/>
      <c r="W701" s="640"/>
      <c r="X701" s="640"/>
      <c r="Y701" s="640"/>
    </row>
    <row r="702" spans="1:25" ht="18">
      <c r="A702" s="601"/>
      <c r="B702" s="608"/>
      <c r="C702" s="602"/>
      <c r="D702" s="619"/>
      <c r="E702" s="650" t="s">
        <v>625</v>
      </c>
      <c r="F702" s="648"/>
      <c r="G702" s="630"/>
      <c r="H702" s="628"/>
      <c r="I702" s="640"/>
      <c r="J702" s="640"/>
      <c r="K702" s="640"/>
      <c r="L702" s="640"/>
      <c r="M702" s="640"/>
      <c r="N702" s="640"/>
      <c r="O702" s="640"/>
      <c r="P702" s="640"/>
      <c r="Q702" s="640"/>
      <c r="R702" s="640"/>
      <c r="S702" s="640"/>
      <c r="T702" s="640"/>
      <c r="U702" s="640"/>
      <c r="V702" s="640"/>
      <c r="W702" s="640"/>
      <c r="X702" s="640"/>
      <c r="Y702" s="640"/>
    </row>
    <row r="703" spans="1:25" ht="33.6">
      <c r="A703" s="601"/>
      <c r="B703" s="608"/>
      <c r="C703" s="602"/>
      <c r="D703" s="619"/>
      <c r="E703" s="650" t="s">
        <v>626</v>
      </c>
      <c r="F703" s="648"/>
      <c r="G703" s="630"/>
      <c r="H703" s="628"/>
      <c r="I703" s="640"/>
      <c r="J703" s="640"/>
      <c r="K703" s="640"/>
      <c r="L703" s="640"/>
      <c r="M703" s="640"/>
      <c r="N703" s="640"/>
      <c r="O703" s="640"/>
      <c r="P703" s="640"/>
      <c r="Q703" s="640"/>
      <c r="R703" s="640"/>
      <c r="S703" s="640"/>
      <c r="T703" s="640"/>
      <c r="U703" s="640"/>
      <c r="V703" s="640"/>
      <c r="W703" s="640"/>
      <c r="X703" s="640"/>
      <c r="Y703" s="640"/>
    </row>
    <row r="704" spans="1:25" ht="18">
      <c r="A704" s="601">
        <f>MAX($A$1:A699)+1</f>
        <v>140</v>
      </c>
      <c r="B704" s="608" t="s">
        <v>563</v>
      </c>
      <c r="C704" s="602" t="s">
        <v>551</v>
      </c>
      <c r="D704" s="619"/>
      <c r="E704" s="602"/>
      <c r="F704" s="648" t="s">
        <v>256</v>
      </c>
      <c r="G704" s="630">
        <v>4</v>
      </c>
      <c r="H704" s="628" t="str">
        <f t="shared" ref="H704" si="28">F704&amp;"-"&amp;G704</f>
        <v>B-4</v>
      </c>
      <c r="I704" s="640"/>
      <c r="J704" s="640"/>
      <c r="K704" s="640"/>
      <c r="L704" s="640"/>
      <c r="M704" s="640"/>
      <c r="N704" s="640"/>
      <c r="O704" s="640"/>
      <c r="P704" s="640"/>
      <c r="Q704" s="640"/>
      <c r="R704" s="640"/>
      <c r="S704" s="640"/>
      <c r="T704" s="640"/>
      <c r="U704" s="640"/>
      <c r="V704" s="640"/>
      <c r="W704" s="640"/>
      <c r="X704" s="640"/>
      <c r="Y704" s="640"/>
    </row>
    <row r="705" spans="1:25" ht="33.6">
      <c r="A705" s="601"/>
      <c r="B705" s="608"/>
      <c r="C705" s="602"/>
      <c r="D705" s="619"/>
      <c r="E705" s="650" t="s">
        <v>635</v>
      </c>
      <c r="F705" s="648"/>
      <c r="G705" s="630"/>
      <c r="H705" s="628"/>
      <c r="I705" s="640"/>
      <c r="J705" s="640"/>
      <c r="K705" s="640"/>
      <c r="L705" s="640"/>
      <c r="M705" s="640"/>
      <c r="N705" s="640"/>
      <c r="O705" s="640"/>
      <c r="P705" s="640"/>
      <c r="Q705" s="640"/>
      <c r="R705" s="640"/>
      <c r="S705" s="640"/>
      <c r="T705" s="640"/>
      <c r="U705" s="640"/>
      <c r="V705" s="640"/>
      <c r="W705" s="640"/>
      <c r="X705" s="640"/>
      <c r="Y705" s="640"/>
    </row>
    <row r="706" spans="1:25" ht="18">
      <c r="A706" s="601"/>
      <c r="B706" s="608"/>
      <c r="C706" s="602"/>
      <c r="D706" s="619"/>
      <c r="E706" s="650" t="s">
        <v>636</v>
      </c>
      <c r="F706" s="648"/>
      <c r="G706" s="630"/>
      <c r="H706" s="628"/>
      <c r="I706" s="640"/>
      <c r="J706" s="640"/>
      <c r="K706" s="640"/>
      <c r="L706" s="640"/>
      <c r="M706" s="640"/>
      <c r="N706" s="640"/>
      <c r="O706" s="640"/>
      <c r="P706" s="640"/>
      <c r="Q706" s="640"/>
      <c r="R706" s="640"/>
      <c r="S706" s="640"/>
      <c r="T706" s="640"/>
      <c r="U706" s="640"/>
      <c r="V706" s="640"/>
      <c r="W706" s="640"/>
      <c r="X706" s="640"/>
      <c r="Y706" s="640"/>
    </row>
    <row r="707" spans="1:25" ht="18">
      <c r="A707" s="601"/>
      <c r="B707" s="608"/>
      <c r="C707" s="602"/>
      <c r="D707" s="619"/>
      <c r="E707" s="650" t="s">
        <v>637</v>
      </c>
      <c r="F707" s="648"/>
      <c r="G707" s="630"/>
      <c r="H707" s="628"/>
      <c r="I707" s="640"/>
      <c r="J707" s="640"/>
      <c r="K707" s="640"/>
      <c r="L707" s="640"/>
      <c r="M707" s="640"/>
      <c r="N707" s="640"/>
      <c r="O707" s="640"/>
      <c r="P707" s="640"/>
      <c r="Q707" s="640"/>
      <c r="R707" s="640"/>
      <c r="S707" s="640"/>
      <c r="T707" s="640"/>
      <c r="U707" s="640"/>
      <c r="V707" s="640"/>
      <c r="W707" s="640"/>
      <c r="X707" s="640"/>
      <c r="Y707" s="640"/>
    </row>
    <row r="708" spans="1:25" ht="33.6">
      <c r="A708" s="601"/>
      <c r="B708" s="608"/>
      <c r="C708" s="602"/>
      <c r="D708" s="619"/>
      <c r="E708" s="650" t="s">
        <v>638</v>
      </c>
      <c r="F708" s="648"/>
      <c r="G708" s="630"/>
      <c r="H708" s="628"/>
      <c r="I708" s="640"/>
      <c r="J708" s="640"/>
      <c r="K708" s="640"/>
      <c r="L708" s="640"/>
      <c r="M708" s="640"/>
      <c r="N708" s="640"/>
      <c r="O708" s="640"/>
      <c r="P708" s="640"/>
      <c r="Q708" s="640"/>
      <c r="R708" s="640"/>
      <c r="S708" s="640"/>
      <c r="T708" s="640"/>
      <c r="U708" s="640"/>
      <c r="V708" s="640"/>
      <c r="W708" s="640"/>
      <c r="X708" s="640"/>
      <c r="Y708" s="640"/>
    </row>
    <row r="709" spans="1:25" ht="18">
      <c r="A709" s="601">
        <f>MAX($A$1:A704)+1</f>
        <v>141</v>
      </c>
      <c r="B709" s="608" t="s">
        <v>564</v>
      </c>
      <c r="C709" s="602" t="s">
        <v>551</v>
      </c>
      <c r="D709" s="620"/>
      <c r="E709" s="602"/>
      <c r="F709" s="648" t="s">
        <v>256</v>
      </c>
      <c r="G709" s="630">
        <v>4</v>
      </c>
      <c r="H709" s="628" t="str">
        <f t="shared" ref="H709" si="29">F709&amp;"-"&amp;G709</f>
        <v>B-4</v>
      </c>
      <c r="I709" s="640"/>
      <c r="J709" s="640"/>
      <c r="K709" s="640"/>
      <c r="L709" s="640"/>
      <c r="M709" s="640"/>
      <c r="N709" s="640"/>
      <c r="O709" s="640"/>
      <c r="P709" s="640"/>
      <c r="Q709" s="640"/>
      <c r="R709" s="640"/>
      <c r="S709" s="640"/>
      <c r="T709" s="640"/>
      <c r="U709" s="640"/>
      <c r="V709" s="640"/>
      <c r="W709" s="640"/>
      <c r="X709" s="640"/>
      <c r="Y709" s="640"/>
    </row>
    <row r="710" spans="1:25" ht="33.6">
      <c r="A710" s="601"/>
      <c r="B710" s="608"/>
      <c r="C710" s="602"/>
      <c r="D710" s="620"/>
      <c r="E710" s="650" t="s">
        <v>639</v>
      </c>
      <c r="F710" s="648"/>
      <c r="G710" s="630"/>
      <c r="H710" s="628"/>
      <c r="I710" s="640"/>
      <c r="J710" s="640"/>
      <c r="K710" s="640"/>
      <c r="L710" s="640"/>
      <c r="M710" s="640"/>
      <c r="N710" s="640"/>
      <c r="O710" s="640"/>
      <c r="P710" s="640"/>
      <c r="Q710" s="640"/>
      <c r="R710" s="640"/>
      <c r="S710" s="640"/>
      <c r="T710" s="640"/>
      <c r="U710" s="640"/>
      <c r="V710" s="640"/>
      <c r="W710" s="640"/>
      <c r="X710" s="640"/>
      <c r="Y710" s="640"/>
    </row>
    <row r="711" spans="1:25" ht="18">
      <c r="A711" s="601"/>
      <c r="B711" s="608"/>
      <c r="C711" s="602"/>
      <c r="D711" s="620"/>
      <c r="E711" s="650" t="s">
        <v>640</v>
      </c>
      <c r="F711" s="648"/>
      <c r="G711" s="630"/>
      <c r="H711" s="628"/>
      <c r="I711" s="640"/>
      <c r="J711" s="640"/>
      <c r="K711" s="640"/>
      <c r="L711" s="640"/>
      <c r="M711" s="640"/>
      <c r="N711" s="640"/>
      <c r="O711" s="640"/>
      <c r="P711" s="640"/>
      <c r="Q711" s="640"/>
      <c r="R711" s="640"/>
      <c r="S711" s="640"/>
      <c r="T711" s="640"/>
      <c r="U711" s="640"/>
      <c r="V711" s="640"/>
      <c r="W711" s="640"/>
      <c r="X711" s="640"/>
      <c r="Y711" s="640"/>
    </row>
    <row r="712" spans="1:25" ht="18">
      <c r="A712" s="601"/>
      <c r="B712" s="608"/>
      <c r="C712" s="602"/>
      <c r="D712" s="620"/>
      <c r="E712" s="650" t="s">
        <v>641</v>
      </c>
      <c r="F712" s="648"/>
      <c r="G712" s="630"/>
      <c r="H712" s="628"/>
      <c r="I712" s="640"/>
      <c r="J712" s="640"/>
      <c r="K712" s="640"/>
      <c r="L712" s="640"/>
      <c r="M712" s="640"/>
      <c r="N712" s="640"/>
      <c r="O712" s="640"/>
      <c r="P712" s="640"/>
      <c r="Q712" s="640"/>
      <c r="R712" s="640"/>
      <c r="S712" s="640"/>
      <c r="T712" s="640"/>
      <c r="U712" s="640"/>
      <c r="V712" s="640"/>
      <c r="W712" s="640"/>
      <c r="X712" s="640"/>
      <c r="Y712" s="640"/>
    </row>
    <row r="713" spans="1:25" ht="33.6">
      <c r="A713" s="601"/>
      <c r="B713" s="608"/>
      <c r="C713" s="602"/>
      <c r="D713" s="620"/>
      <c r="E713" s="650" t="s">
        <v>642</v>
      </c>
      <c r="F713" s="648"/>
      <c r="G713" s="630"/>
      <c r="H713" s="628"/>
      <c r="I713" s="640"/>
      <c r="J713" s="640"/>
      <c r="K713" s="640"/>
      <c r="L713" s="640"/>
      <c r="M713" s="640"/>
      <c r="N713" s="640"/>
      <c r="O713" s="640"/>
      <c r="P713" s="640"/>
      <c r="Q713" s="640"/>
      <c r="R713" s="640"/>
      <c r="S713" s="640"/>
      <c r="T713" s="640"/>
      <c r="U713" s="640"/>
      <c r="V713" s="640"/>
      <c r="W713" s="640"/>
      <c r="X713" s="640"/>
      <c r="Y713" s="640"/>
    </row>
    <row r="714" spans="1:25" ht="18">
      <c r="A714" s="601">
        <f>MAX($A$1:A709)+1</f>
        <v>142</v>
      </c>
      <c r="B714" s="608" t="s">
        <v>565</v>
      </c>
      <c r="C714" s="602" t="s">
        <v>551</v>
      </c>
      <c r="D714" s="619"/>
      <c r="E714" s="602"/>
      <c r="F714" s="648" t="s">
        <v>256</v>
      </c>
      <c r="G714" s="630">
        <v>4</v>
      </c>
      <c r="H714" s="628" t="str">
        <f t="shared" ref="H714" si="30">F714&amp;"-"&amp;G714</f>
        <v>B-4</v>
      </c>
      <c r="I714" s="640"/>
      <c r="J714" s="640"/>
      <c r="K714" s="640"/>
      <c r="L714" s="640"/>
      <c r="M714" s="640"/>
      <c r="N714" s="640"/>
      <c r="O714" s="640"/>
      <c r="P714" s="640"/>
      <c r="Q714" s="640"/>
      <c r="R714" s="640"/>
      <c r="S714" s="640"/>
      <c r="T714" s="640"/>
      <c r="U714" s="640"/>
      <c r="V714" s="640"/>
      <c r="W714" s="640"/>
      <c r="X714" s="640"/>
      <c r="Y714" s="640"/>
    </row>
    <row r="715" spans="1:25" ht="33.6">
      <c r="A715" s="601"/>
      <c r="B715" s="608"/>
      <c r="C715" s="602"/>
      <c r="D715" s="619"/>
      <c r="E715" s="650" t="s">
        <v>643</v>
      </c>
      <c r="F715" s="648"/>
      <c r="G715" s="630"/>
      <c r="H715" s="628"/>
      <c r="I715" s="640"/>
      <c r="J715" s="640"/>
      <c r="K715" s="640"/>
      <c r="L715" s="640"/>
      <c r="M715" s="640"/>
      <c r="N715" s="640"/>
      <c r="O715" s="640"/>
      <c r="P715" s="640"/>
      <c r="Q715" s="640"/>
      <c r="R715" s="640"/>
      <c r="S715" s="640"/>
      <c r="T715" s="640"/>
      <c r="U715" s="640"/>
      <c r="V715" s="640"/>
      <c r="W715" s="640"/>
      <c r="X715" s="640"/>
      <c r="Y715" s="640"/>
    </row>
    <row r="716" spans="1:25" ht="18">
      <c r="A716" s="601"/>
      <c r="B716" s="608"/>
      <c r="C716" s="602"/>
      <c r="D716" s="619"/>
      <c r="E716" s="650" t="s">
        <v>644</v>
      </c>
      <c r="F716" s="648"/>
      <c r="G716" s="630"/>
      <c r="H716" s="628"/>
      <c r="I716" s="640"/>
      <c r="J716" s="640"/>
      <c r="K716" s="640"/>
      <c r="L716" s="640"/>
      <c r="M716" s="640"/>
      <c r="N716" s="640"/>
      <c r="O716" s="640"/>
      <c r="P716" s="640"/>
      <c r="Q716" s="640"/>
      <c r="R716" s="640"/>
      <c r="S716" s="640"/>
      <c r="T716" s="640"/>
      <c r="U716" s="640"/>
      <c r="V716" s="640"/>
      <c r="W716" s="640"/>
      <c r="X716" s="640"/>
      <c r="Y716" s="640"/>
    </row>
    <row r="717" spans="1:25" ht="18">
      <c r="A717" s="601"/>
      <c r="B717" s="608"/>
      <c r="C717" s="602"/>
      <c r="D717" s="619"/>
      <c r="E717" s="650" t="s">
        <v>645</v>
      </c>
      <c r="F717" s="648"/>
      <c r="G717" s="630"/>
      <c r="H717" s="628"/>
      <c r="I717" s="640"/>
      <c r="J717" s="640"/>
      <c r="K717" s="640"/>
      <c r="L717" s="640"/>
      <c r="M717" s="640"/>
      <c r="N717" s="640"/>
      <c r="O717" s="640"/>
      <c r="P717" s="640"/>
      <c r="Q717" s="640"/>
      <c r="R717" s="640"/>
      <c r="S717" s="640"/>
      <c r="T717" s="640"/>
      <c r="U717" s="640"/>
      <c r="V717" s="640"/>
      <c r="W717" s="640"/>
      <c r="X717" s="640"/>
      <c r="Y717" s="640"/>
    </row>
    <row r="718" spans="1:25" ht="33.6">
      <c r="A718" s="601"/>
      <c r="B718" s="608"/>
      <c r="C718" s="602"/>
      <c r="D718" s="619"/>
      <c r="E718" s="650" t="s">
        <v>646</v>
      </c>
      <c r="F718" s="648"/>
      <c r="G718" s="630"/>
      <c r="H718" s="628"/>
      <c r="I718" s="640"/>
      <c r="J718" s="640"/>
      <c r="K718" s="640"/>
      <c r="L718" s="640"/>
      <c r="M718" s="640"/>
      <c r="N718" s="640"/>
      <c r="O718" s="640"/>
      <c r="P718" s="640"/>
      <c r="Q718" s="640"/>
      <c r="R718" s="640"/>
      <c r="S718" s="640"/>
      <c r="T718" s="640"/>
      <c r="U718" s="640"/>
      <c r="V718" s="640"/>
      <c r="W718" s="640"/>
      <c r="X718" s="640"/>
      <c r="Y718" s="640"/>
    </row>
    <row r="719" spans="1:25" ht="18">
      <c r="A719" s="601">
        <f>MAX($A$1:A714)+1</f>
        <v>143</v>
      </c>
      <c r="B719" s="608" t="s">
        <v>566</v>
      </c>
      <c r="C719" s="602" t="s">
        <v>551</v>
      </c>
      <c r="D719" s="620"/>
      <c r="E719" s="602"/>
      <c r="F719" s="648" t="s">
        <v>256</v>
      </c>
      <c r="G719" s="630">
        <v>4</v>
      </c>
      <c r="H719" s="628" t="str">
        <f t="shared" ref="H719" si="31">F719&amp;"-"&amp;G719</f>
        <v>B-4</v>
      </c>
      <c r="I719" s="640"/>
      <c r="J719" s="640"/>
      <c r="K719" s="640"/>
      <c r="L719" s="640"/>
      <c r="M719" s="640"/>
      <c r="N719" s="640"/>
      <c r="O719" s="640"/>
      <c r="P719" s="640"/>
      <c r="Q719" s="640"/>
      <c r="R719" s="640"/>
      <c r="S719" s="640"/>
      <c r="T719" s="640"/>
      <c r="U719" s="640"/>
      <c r="V719" s="640"/>
      <c r="W719" s="640"/>
      <c r="X719" s="640"/>
      <c r="Y719" s="640"/>
    </row>
    <row r="720" spans="1:25" ht="33.6">
      <c r="A720" s="601"/>
      <c r="B720" s="608"/>
      <c r="C720" s="602"/>
      <c r="D720" s="620"/>
      <c r="E720" s="650" t="s">
        <v>647</v>
      </c>
      <c r="F720" s="648"/>
      <c r="G720" s="630"/>
      <c r="H720" s="628"/>
      <c r="I720" s="640"/>
      <c r="J720" s="640"/>
      <c r="K720" s="640"/>
      <c r="L720" s="640"/>
      <c r="M720" s="640"/>
      <c r="N720" s="640"/>
      <c r="O720" s="640"/>
      <c r="P720" s="640"/>
      <c r="Q720" s="640"/>
      <c r="R720" s="640"/>
      <c r="S720" s="640"/>
      <c r="T720" s="640"/>
      <c r="U720" s="640"/>
      <c r="V720" s="640"/>
      <c r="W720" s="640"/>
      <c r="X720" s="640"/>
      <c r="Y720" s="640"/>
    </row>
    <row r="721" spans="1:25" ht="18">
      <c r="A721" s="601"/>
      <c r="B721" s="608"/>
      <c r="C721" s="602"/>
      <c r="D721" s="620"/>
      <c r="E721" s="650" t="s">
        <v>648</v>
      </c>
      <c r="F721" s="648"/>
      <c r="G721" s="630"/>
      <c r="H721" s="628"/>
      <c r="I721" s="640"/>
      <c r="J721" s="640"/>
      <c r="K721" s="640"/>
      <c r="L721" s="640"/>
      <c r="M721" s="640"/>
      <c r="N721" s="640"/>
      <c r="O721" s="640"/>
      <c r="P721" s="640"/>
      <c r="Q721" s="640"/>
      <c r="R721" s="640"/>
      <c r="S721" s="640"/>
      <c r="T721" s="640"/>
      <c r="U721" s="640"/>
      <c r="V721" s="640"/>
      <c r="W721" s="640"/>
      <c r="X721" s="640"/>
      <c r="Y721" s="640"/>
    </row>
    <row r="722" spans="1:25" ht="18">
      <c r="A722" s="601"/>
      <c r="B722" s="608"/>
      <c r="C722" s="602"/>
      <c r="D722" s="620"/>
      <c r="E722" s="650" t="s">
        <v>649</v>
      </c>
      <c r="F722" s="648"/>
      <c r="G722" s="630"/>
      <c r="H722" s="628"/>
      <c r="I722" s="640"/>
      <c r="J722" s="640"/>
      <c r="K722" s="640"/>
      <c r="L722" s="640"/>
      <c r="M722" s="640"/>
      <c r="N722" s="640"/>
      <c r="O722" s="640"/>
      <c r="P722" s="640"/>
      <c r="Q722" s="640"/>
      <c r="R722" s="640"/>
      <c r="S722" s="640"/>
      <c r="T722" s="640"/>
      <c r="U722" s="640"/>
      <c r="V722" s="640"/>
      <c r="W722" s="640"/>
      <c r="X722" s="640"/>
      <c r="Y722" s="640"/>
    </row>
    <row r="723" spans="1:25" ht="33.6">
      <c r="A723" s="601"/>
      <c r="B723" s="608"/>
      <c r="C723" s="602"/>
      <c r="D723" s="620"/>
      <c r="E723" s="650" t="s">
        <v>650</v>
      </c>
      <c r="F723" s="648"/>
      <c r="G723" s="630"/>
      <c r="H723" s="628"/>
      <c r="I723" s="640"/>
      <c r="J723" s="640"/>
      <c r="K723" s="640"/>
      <c r="L723" s="640"/>
      <c r="M723" s="640"/>
      <c r="N723" s="640"/>
      <c r="O723" s="640"/>
      <c r="P723" s="640"/>
      <c r="Q723" s="640"/>
      <c r="R723" s="640"/>
      <c r="S723" s="640"/>
      <c r="T723" s="640"/>
      <c r="U723" s="640"/>
      <c r="V723" s="640"/>
      <c r="W723" s="640"/>
      <c r="X723" s="640"/>
      <c r="Y723" s="640"/>
    </row>
    <row r="724" spans="1:25" ht="18">
      <c r="A724" s="601">
        <f>MAX($A$1:A719)+1</f>
        <v>144</v>
      </c>
      <c r="B724" s="608" t="s">
        <v>567</v>
      </c>
      <c r="C724" s="602" t="s">
        <v>551</v>
      </c>
      <c r="D724" s="619"/>
      <c r="E724" s="602"/>
      <c r="F724" s="648" t="s">
        <v>256</v>
      </c>
      <c r="G724" s="630">
        <v>4</v>
      </c>
      <c r="H724" s="628" t="str">
        <f t="shared" ref="H724" si="32">F724&amp;"-"&amp;G724</f>
        <v>B-4</v>
      </c>
      <c r="I724" s="640"/>
      <c r="J724" s="640"/>
      <c r="K724" s="640"/>
      <c r="L724" s="640"/>
      <c r="M724" s="640"/>
      <c r="N724" s="640"/>
      <c r="O724" s="640"/>
      <c r="P724" s="640"/>
      <c r="Q724" s="640"/>
      <c r="R724" s="640"/>
      <c r="S724" s="640"/>
      <c r="T724" s="640"/>
      <c r="U724" s="640"/>
      <c r="V724" s="640"/>
      <c r="W724" s="640"/>
      <c r="X724" s="640"/>
      <c r="Y724" s="640"/>
    </row>
    <row r="725" spans="1:25" ht="33.6">
      <c r="A725" s="601"/>
      <c r="B725" s="608"/>
      <c r="C725" s="602"/>
      <c r="D725" s="619"/>
      <c r="E725" s="650" t="s">
        <v>651</v>
      </c>
      <c r="F725" s="648"/>
      <c r="G725" s="630"/>
      <c r="H725" s="628"/>
      <c r="I725" s="640"/>
      <c r="J725" s="640"/>
      <c r="K725" s="640"/>
      <c r="L725" s="640"/>
      <c r="M725" s="640"/>
      <c r="N725" s="640"/>
      <c r="O725" s="640"/>
      <c r="P725" s="640"/>
      <c r="Q725" s="640"/>
      <c r="R725" s="640"/>
      <c r="S725" s="640"/>
      <c r="T725" s="640"/>
      <c r="U725" s="640"/>
      <c r="V725" s="640"/>
      <c r="W725" s="640"/>
      <c r="X725" s="640"/>
      <c r="Y725" s="640"/>
    </row>
    <row r="726" spans="1:25" ht="18">
      <c r="A726" s="601"/>
      <c r="B726" s="608"/>
      <c r="C726" s="602"/>
      <c r="D726" s="619"/>
      <c r="E726" s="650" t="s">
        <v>652</v>
      </c>
      <c r="F726" s="648"/>
      <c r="G726" s="630"/>
      <c r="H726" s="628"/>
      <c r="I726" s="640"/>
      <c r="J726" s="640"/>
      <c r="K726" s="640"/>
      <c r="L726" s="640"/>
      <c r="M726" s="640"/>
      <c r="N726" s="640"/>
      <c r="O726" s="640"/>
      <c r="P726" s="640"/>
      <c r="Q726" s="640"/>
      <c r="R726" s="640"/>
      <c r="S726" s="640"/>
      <c r="T726" s="640"/>
      <c r="U726" s="640"/>
      <c r="V726" s="640"/>
      <c r="W726" s="640"/>
      <c r="X726" s="640"/>
      <c r="Y726" s="640"/>
    </row>
    <row r="727" spans="1:25" ht="18">
      <c r="A727" s="601"/>
      <c r="B727" s="608"/>
      <c r="C727" s="602"/>
      <c r="D727" s="619"/>
      <c r="E727" s="650" t="s">
        <v>653</v>
      </c>
      <c r="F727" s="648"/>
      <c r="G727" s="630"/>
      <c r="H727" s="628"/>
      <c r="I727" s="640"/>
      <c r="J727" s="640"/>
      <c r="K727" s="640"/>
      <c r="L727" s="640"/>
      <c r="M727" s="640"/>
      <c r="N727" s="640"/>
      <c r="O727" s="640"/>
      <c r="P727" s="640"/>
      <c r="Q727" s="640"/>
      <c r="R727" s="640"/>
      <c r="S727" s="640"/>
      <c r="T727" s="640"/>
      <c r="U727" s="640"/>
      <c r="V727" s="640"/>
      <c r="W727" s="640"/>
      <c r="X727" s="640"/>
      <c r="Y727" s="640"/>
    </row>
    <row r="728" spans="1:25" ht="33.6">
      <c r="A728" s="601"/>
      <c r="B728" s="608"/>
      <c r="C728" s="602"/>
      <c r="D728" s="619"/>
      <c r="E728" s="650" t="s">
        <v>654</v>
      </c>
      <c r="F728" s="648"/>
      <c r="G728" s="630"/>
      <c r="H728" s="628"/>
      <c r="I728" s="640"/>
      <c r="J728" s="640"/>
      <c r="K728" s="640"/>
      <c r="L728" s="640"/>
      <c r="M728" s="640"/>
      <c r="N728" s="640"/>
      <c r="O728" s="640"/>
      <c r="P728" s="640"/>
      <c r="Q728" s="640"/>
      <c r="R728" s="640"/>
      <c r="S728" s="640"/>
      <c r="T728" s="640"/>
      <c r="U728" s="640"/>
      <c r="V728" s="640"/>
      <c r="W728" s="640"/>
      <c r="X728" s="640"/>
      <c r="Y728" s="640"/>
    </row>
    <row r="729" spans="1:25" ht="18" customHeight="1">
      <c r="A729" s="601">
        <f>MAX($A$1:A724)+1</f>
        <v>145</v>
      </c>
      <c r="B729" s="608" t="s">
        <v>568</v>
      </c>
      <c r="C729" s="602" t="s">
        <v>551</v>
      </c>
      <c r="D729" s="620"/>
      <c r="E729" s="602"/>
      <c r="F729" s="648" t="s">
        <v>256</v>
      </c>
      <c r="G729" s="630">
        <v>4</v>
      </c>
      <c r="H729" s="628" t="str">
        <f t="shared" ref="H729" si="33">F729&amp;"-"&amp;G729</f>
        <v>B-4</v>
      </c>
      <c r="I729" s="640"/>
      <c r="J729" s="640"/>
      <c r="K729" s="640"/>
      <c r="L729" s="640"/>
      <c r="M729" s="640"/>
      <c r="N729" s="640"/>
      <c r="O729" s="640"/>
      <c r="P729" s="640"/>
      <c r="Q729" s="640"/>
      <c r="R729" s="640"/>
      <c r="S729" s="640"/>
      <c r="T729" s="640"/>
      <c r="U729" s="640"/>
      <c r="V729" s="640"/>
      <c r="W729" s="640"/>
      <c r="X729" s="640"/>
      <c r="Y729" s="640"/>
    </row>
    <row r="730" spans="1:25" ht="27" customHeight="1">
      <c r="A730" s="601"/>
      <c r="B730" s="608"/>
      <c r="C730" s="602"/>
      <c r="D730" s="620"/>
      <c r="E730" s="650" t="s">
        <v>655</v>
      </c>
      <c r="F730" s="648"/>
      <c r="G730" s="630"/>
      <c r="H730" s="628"/>
      <c r="I730" s="640"/>
      <c r="J730" s="640"/>
      <c r="K730" s="640"/>
      <c r="L730" s="640"/>
      <c r="M730" s="640"/>
      <c r="N730" s="640"/>
      <c r="O730" s="640"/>
      <c r="P730" s="640"/>
      <c r="Q730" s="640"/>
      <c r="R730" s="640"/>
      <c r="S730" s="640"/>
      <c r="T730" s="640"/>
      <c r="U730" s="640"/>
      <c r="V730" s="640"/>
      <c r="W730" s="640"/>
      <c r="X730" s="640"/>
      <c r="Y730" s="640"/>
    </row>
    <row r="731" spans="1:25" ht="18" customHeight="1">
      <c r="A731" s="601"/>
      <c r="B731" s="608"/>
      <c r="C731" s="602"/>
      <c r="D731" s="620"/>
      <c r="E731" s="650" t="s">
        <v>656</v>
      </c>
      <c r="F731" s="648"/>
      <c r="G731" s="630"/>
      <c r="H731" s="628"/>
      <c r="I731" s="640"/>
      <c r="J731" s="640"/>
      <c r="K731" s="640"/>
      <c r="L731" s="640"/>
      <c r="M731" s="640"/>
      <c r="N731" s="640"/>
      <c r="O731" s="640"/>
      <c r="P731" s="640"/>
      <c r="Q731" s="640"/>
      <c r="R731" s="640"/>
      <c r="S731" s="640"/>
      <c r="T731" s="640"/>
      <c r="U731" s="640"/>
      <c r="V731" s="640"/>
      <c r="W731" s="640"/>
      <c r="X731" s="640"/>
      <c r="Y731" s="640"/>
    </row>
    <row r="732" spans="1:25" ht="18" customHeight="1">
      <c r="A732" s="601"/>
      <c r="B732" s="608"/>
      <c r="C732" s="602"/>
      <c r="D732" s="620"/>
      <c r="E732" s="650" t="s">
        <v>657</v>
      </c>
      <c r="F732" s="648"/>
      <c r="G732" s="630"/>
      <c r="H732" s="628"/>
      <c r="I732" s="640"/>
      <c r="J732" s="640"/>
      <c r="K732" s="640"/>
      <c r="L732" s="640"/>
      <c r="M732" s="640"/>
      <c r="N732" s="640"/>
      <c r="O732" s="640"/>
      <c r="P732" s="640"/>
      <c r="Q732" s="640"/>
      <c r="R732" s="640"/>
      <c r="S732" s="640"/>
      <c r="T732" s="640"/>
      <c r="U732" s="640"/>
      <c r="V732" s="640"/>
      <c r="W732" s="640"/>
      <c r="X732" s="640"/>
      <c r="Y732" s="640"/>
    </row>
    <row r="733" spans="1:25" ht="36.75" customHeight="1">
      <c r="A733" s="601"/>
      <c r="B733" s="608"/>
      <c r="C733" s="602"/>
      <c r="D733" s="620"/>
      <c r="E733" s="650" t="s">
        <v>658</v>
      </c>
      <c r="F733" s="648"/>
      <c r="G733" s="630"/>
      <c r="H733" s="628"/>
      <c r="I733" s="640"/>
      <c r="J733" s="640"/>
      <c r="K733" s="640"/>
      <c r="L733" s="640"/>
      <c r="M733" s="640"/>
      <c r="N733" s="640"/>
      <c r="O733" s="640"/>
      <c r="P733" s="640"/>
      <c r="Q733" s="640"/>
      <c r="R733" s="640"/>
      <c r="S733" s="640"/>
      <c r="T733" s="640"/>
      <c r="U733" s="640"/>
      <c r="V733" s="640"/>
      <c r="W733" s="640"/>
      <c r="X733" s="640"/>
      <c r="Y733" s="640"/>
    </row>
    <row r="734" spans="1:25" ht="18">
      <c r="A734" s="601">
        <f>MAX($A$1:A729)+1</f>
        <v>146</v>
      </c>
      <c r="B734" s="608" t="s">
        <v>569</v>
      </c>
      <c r="C734" s="602" t="s">
        <v>551</v>
      </c>
      <c r="D734" s="619"/>
      <c r="E734" s="602"/>
      <c r="F734" s="648" t="s">
        <v>256</v>
      </c>
      <c r="G734" s="630">
        <v>4</v>
      </c>
      <c r="H734" s="628" t="str">
        <f t="shared" ref="H734" si="34">F734&amp;"-"&amp;G734</f>
        <v>B-4</v>
      </c>
      <c r="I734" s="640"/>
      <c r="J734" s="640"/>
      <c r="K734" s="640"/>
      <c r="L734" s="640"/>
      <c r="M734" s="640"/>
      <c r="N734" s="640"/>
      <c r="O734" s="640"/>
      <c r="P734" s="640"/>
      <c r="Q734" s="640"/>
      <c r="R734" s="640"/>
      <c r="S734" s="640"/>
      <c r="T734" s="640"/>
      <c r="U734" s="640"/>
      <c r="V734" s="640"/>
      <c r="W734" s="640"/>
      <c r="X734" s="640"/>
      <c r="Y734" s="640"/>
    </row>
    <row r="735" spans="1:25" ht="33.6">
      <c r="A735" s="601"/>
      <c r="B735" s="608"/>
      <c r="C735" s="602"/>
      <c r="D735" s="619"/>
      <c r="E735" s="650" t="s">
        <v>659</v>
      </c>
      <c r="F735" s="648"/>
      <c r="G735" s="630"/>
      <c r="H735" s="628"/>
      <c r="I735" s="640"/>
      <c r="J735" s="640"/>
      <c r="K735" s="640"/>
      <c r="L735" s="640"/>
      <c r="M735" s="640"/>
      <c r="N735" s="640"/>
      <c r="O735" s="640"/>
      <c r="P735" s="640"/>
      <c r="Q735" s="640"/>
      <c r="R735" s="640"/>
      <c r="S735" s="640"/>
      <c r="T735" s="640"/>
      <c r="U735" s="640"/>
      <c r="V735" s="640"/>
      <c r="W735" s="640"/>
      <c r="X735" s="640"/>
      <c r="Y735" s="640"/>
    </row>
    <row r="736" spans="1:25" ht="18">
      <c r="A736" s="601"/>
      <c r="B736" s="608"/>
      <c r="C736" s="602"/>
      <c r="D736" s="619"/>
      <c r="E736" s="650" t="s">
        <v>660</v>
      </c>
      <c r="F736" s="648"/>
      <c r="G736" s="630"/>
      <c r="H736" s="628"/>
      <c r="I736" s="640"/>
      <c r="J736" s="640"/>
      <c r="K736" s="640"/>
      <c r="L736" s="640"/>
      <c r="M736" s="640"/>
      <c r="N736" s="640"/>
      <c r="O736" s="640"/>
      <c r="P736" s="640"/>
      <c r="Q736" s="640"/>
      <c r="R736" s="640"/>
      <c r="S736" s="640"/>
      <c r="T736" s="640"/>
      <c r="U736" s="640"/>
      <c r="V736" s="640"/>
      <c r="W736" s="640"/>
      <c r="X736" s="640"/>
      <c r="Y736" s="640"/>
    </row>
    <row r="737" spans="1:25" ht="18">
      <c r="A737" s="601"/>
      <c r="B737" s="608"/>
      <c r="C737" s="602"/>
      <c r="D737" s="619"/>
      <c r="E737" s="650" t="s">
        <v>661</v>
      </c>
      <c r="F737" s="648"/>
      <c r="G737" s="630"/>
      <c r="H737" s="628"/>
      <c r="I737" s="640"/>
      <c r="J737" s="640"/>
      <c r="K737" s="640"/>
      <c r="L737" s="640"/>
      <c r="M737" s="640"/>
      <c r="N737" s="640"/>
      <c r="O737" s="640"/>
      <c r="P737" s="640"/>
      <c r="Q737" s="640"/>
      <c r="R737" s="640"/>
      <c r="S737" s="640"/>
      <c r="T737" s="640"/>
      <c r="U737" s="640"/>
      <c r="V737" s="640"/>
      <c r="W737" s="640"/>
      <c r="X737" s="640"/>
      <c r="Y737" s="640"/>
    </row>
    <row r="738" spans="1:25" ht="33.6">
      <c r="A738" s="601"/>
      <c r="B738" s="608"/>
      <c r="C738" s="602"/>
      <c r="D738" s="619"/>
      <c r="E738" s="650" t="s">
        <v>662</v>
      </c>
      <c r="F738" s="648"/>
      <c r="G738" s="630"/>
      <c r="H738" s="628"/>
      <c r="I738" s="640"/>
      <c r="J738" s="640"/>
      <c r="K738" s="640"/>
      <c r="L738" s="640"/>
      <c r="M738" s="640"/>
      <c r="N738" s="640"/>
      <c r="O738" s="640"/>
      <c r="P738" s="640"/>
      <c r="Q738" s="640"/>
      <c r="R738" s="640"/>
      <c r="S738" s="640"/>
      <c r="T738" s="640"/>
      <c r="U738" s="640"/>
      <c r="V738" s="640"/>
      <c r="W738" s="640"/>
      <c r="X738" s="640"/>
      <c r="Y738" s="640"/>
    </row>
    <row r="739" spans="1:25" ht="18">
      <c r="A739" s="601">
        <f>MAX($A$1:A734)+1</f>
        <v>147</v>
      </c>
      <c r="B739" s="608" t="s">
        <v>570</v>
      </c>
      <c r="C739" s="602" t="s">
        <v>551</v>
      </c>
      <c r="D739" s="620"/>
      <c r="E739" s="602"/>
      <c r="F739" s="648" t="s">
        <v>256</v>
      </c>
      <c r="G739" s="630">
        <v>4</v>
      </c>
      <c r="H739" s="628" t="str">
        <f t="shared" ref="H739" si="35">F739&amp;"-"&amp;G739</f>
        <v>B-4</v>
      </c>
      <c r="I739" s="640"/>
      <c r="J739" s="640"/>
      <c r="K739" s="640"/>
      <c r="L739" s="640"/>
      <c r="M739" s="640"/>
      <c r="N739" s="640"/>
      <c r="O739" s="640"/>
      <c r="P739" s="640"/>
      <c r="Q739" s="640"/>
      <c r="R739" s="640"/>
      <c r="S739" s="640"/>
      <c r="T739" s="640"/>
      <c r="U739" s="640"/>
      <c r="V739" s="640"/>
      <c r="W739" s="640"/>
      <c r="X739" s="640"/>
      <c r="Y739" s="640"/>
    </row>
    <row r="740" spans="1:25" ht="33.6">
      <c r="A740" s="601"/>
      <c r="B740" s="608"/>
      <c r="C740" s="602"/>
      <c r="D740" s="620"/>
      <c r="E740" s="650" t="s">
        <v>663</v>
      </c>
      <c r="F740" s="648"/>
      <c r="G740" s="630"/>
      <c r="H740" s="628"/>
      <c r="I740" s="640"/>
      <c r="J740" s="640"/>
      <c r="K740" s="640"/>
      <c r="L740" s="640"/>
      <c r="M740" s="640"/>
      <c r="N740" s="640"/>
      <c r="O740" s="640"/>
      <c r="P740" s="640"/>
      <c r="Q740" s="640"/>
      <c r="R740" s="640"/>
      <c r="S740" s="640"/>
      <c r="T740" s="640"/>
      <c r="U740" s="640"/>
      <c r="V740" s="640"/>
      <c r="W740" s="640"/>
      <c r="X740" s="640"/>
      <c r="Y740" s="640"/>
    </row>
    <row r="741" spans="1:25" ht="18">
      <c r="A741" s="601"/>
      <c r="B741" s="608"/>
      <c r="C741" s="602"/>
      <c r="D741" s="620"/>
      <c r="E741" s="650" t="s">
        <v>664</v>
      </c>
      <c r="F741" s="648"/>
      <c r="G741" s="630"/>
      <c r="H741" s="628"/>
      <c r="I741" s="640"/>
      <c r="J741" s="640"/>
      <c r="K741" s="640"/>
      <c r="L741" s="640"/>
      <c r="M741" s="640"/>
      <c r="N741" s="640"/>
      <c r="O741" s="640"/>
      <c r="P741" s="640"/>
      <c r="Q741" s="640"/>
      <c r="R741" s="640"/>
      <c r="S741" s="640"/>
      <c r="T741" s="640"/>
      <c r="U741" s="640"/>
      <c r="V741" s="640"/>
      <c r="W741" s="640"/>
      <c r="X741" s="640"/>
      <c r="Y741" s="640"/>
    </row>
    <row r="742" spans="1:25" ht="18">
      <c r="A742" s="601"/>
      <c r="B742" s="608"/>
      <c r="C742" s="602"/>
      <c r="D742" s="620"/>
      <c r="E742" s="650" t="s">
        <v>665</v>
      </c>
      <c r="F742" s="648"/>
      <c r="G742" s="630"/>
      <c r="H742" s="628"/>
      <c r="I742" s="640"/>
      <c r="J742" s="640"/>
      <c r="K742" s="640"/>
      <c r="L742" s="640"/>
      <c r="M742" s="640"/>
      <c r="N742" s="640"/>
      <c r="O742" s="640"/>
      <c r="P742" s="640"/>
      <c r="Q742" s="640"/>
      <c r="R742" s="640"/>
      <c r="S742" s="640"/>
      <c r="T742" s="640"/>
      <c r="U742" s="640"/>
      <c r="V742" s="640"/>
      <c r="W742" s="640"/>
      <c r="X742" s="640"/>
      <c r="Y742" s="640"/>
    </row>
    <row r="743" spans="1:25" ht="33.6">
      <c r="A743" s="601"/>
      <c r="B743" s="608"/>
      <c r="C743" s="602"/>
      <c r="D743" s="620"/>
      <c r="E743" s="650" t="s">
        <v>666</v>
      </c>
      <c r="F743" s="648"/>
      <c r="G743" s="630"/>
      <c r="H743" s="628"/>
      <c r="I743" s="640"/>
      <c r="J743" s="640"/>
      <c r="K743" s="640"/>
      <c r="L743" s="640"/>
      <c r="M743" s="640"/>
      <c r="N743" s="640"/>
      <c r="O743" s="640"/>
      <c r="P743" s="640"/>
      <c r="Q743" s="640"/>
      <c r="R743" s="640"/>
      <c r="S743" s="640"/>
      <c r="T743" s="640"/>
      <c r="U743" s="640"/>
      <c r="V743" s="640"/>
      <c r="W743" s="640"/>
      <c r="X743" s="640"/>
      <c r="Y743" s="640"/>
    </row>
    <row r="744" spans="1:25" ht="18">
      <c r="A744" s="601">
        <f>MAX($A$1:A739)+1</f>
        <v>148</v>
      </c>
      <c r="B744" s="608" t="s">
        <v>571</v>
      </c>
      <c r="C744" s="602" t="s">
        <v>551</v>
      </c>
      <c r="D744" s="619"/>
      <c r="E744" s="602"/>
      <c r="F744" s="648" t="s">
        <v>256</v>
      </c>
      <c r="G744" s="630">
        <v>4</v>
      </c>
      <c r="H744" s="628" t="str">
        <f t="shared" ref="H744" si="36">F744&amp;"-"&amp;G744</f>
        <v>B-4</v>
      </c>
      <c r="I744" s="640"/>
      <c r="J744" s="640"/>
      <c r="K744" s="640"/>
      <c r="L744" s="640"/>
      <c r="M744" s="640"/>
      <c r="N744" s="640"/>
      <c r="O744" s="640"/>
      <c r="P744" s="640"/>
      <c r="Q744" s="640"/>
      <c r="R744" s="640"/>
      <c r="S744" s="640"/>
      <c r="T744" s="640"/>
      <c r="U744" s="640"/>
      <c r="V744" s="640"/>
      <c r="W744" s="640"/>
      <c r="X744" s="640"/>
      <c r="Y744" s="640"/>
    </row>
    <row r="745" spans="1:25" ht="33.6">
      <c r="A745" s="601"/>
      <c r="B745" s="608"/>
      <c r="C745" s="602"/>
      <c r="D745" s="619"/>
      <c r="E745" s="650" t="s">
        <v>667</v>
      </c>
      <c r="F745" s="648"/>
      <c r="G745" s="630"/>
      <c r="H745" s="628"/>
      <c r="I745" s="640"/>
      <c r="J745" s="640"/>
      <c r="K745" s="640"/>
      <c r="L745" s="640"/>
      <c r="M745" s="640"/>
      <c r="N745" s="640"/>
      <c r="O745" s="640"/>
      <c r="P745" s="640"/>
      <c r="Q745" s="640"/>
      <c r="R745" s="640"/>
      <c r="S745" s="640"/>
      <c r="T745" s="640"/>
      <c r="U745" s="640"/>
      <c r="V745" s="640"/>
      <c r="W745" s="640"/>
      <c r="X745" s="640"/>
      <c r="Y745" s="640"/>
    </row>
    <row r="746" spans="1:25" ht="18">
      <c r="A746" s="601"/>
      <c r="B746" s="608"/>
      <c r="C746" s="602"/>
      <c r="D746" s="619"/>
      <c r="E746" s="650" t="s">
        <v>668</v>
      </c>
      <c r="F746" s="648"/>
      <c r="G746" s="630"/>
      <c r="H746" s="628"/>
      <c r="I746" s="640"/>
      <c r="J746" s="640"/>
      <c r="K746" s="640"/>
      <c r="L746" s="640"/>
      <c r="M746" s="640"/>
      <c r="N746" s="640"/>
      <c r="O746" s="640"/>
      <c r="P746" s="640"/>
      <c r="Q746" s="640"/>
      <c r="R746" s="640"/>
      <c r="S746" s="640"/>
      <c r="T746" s="640"/>
      <c r="U746" s="640"/>
      <c r="V746" s="640"/>
      <c r="W746" s="640"/>
      <c r="X746" s="640"/>
      <c r="Y746" s="640"/>
    </row>
    <row r="747" spans="1:25" ht="18">
      <c r="A747" s="601"/>
      <c r="B747" s="608"/>
      <c r="C747" s="602"/>
      <c r="D747" s="619"/>
      <c r="E747" s="650" t="s">
        <v>669</v>
      </c>
      <c r="F747" s="648"/>
      <c r="G747" s="630"/>
      <c r="H747" s="628"/>
      <c r="I747" s="640"/>
      <c r="J747" s="640"/>
      <c r="K747" s="640"/>
      <c r="L747" s="640"/>
      <c r="M747" s="640"/>
      <c r="N747" s="640"/>
      <c r="O747" s="640"/>
      <c r="P747" s="640"/>
      <c r="Q747" s="640"/>
      <c r="R747" s="640"/>
      <c r="S747" s="640"/>
      <c r="T747" s="640"/>
      <c r="U747" s="640"/>
      <c r="V747" s="640"/>
      <c r="W747" s="640"/>
      <c r="X747" s="640"/>
      <c r="Y747" s="640"/>
    </row>
    <row r="748" spans="1:25" ht="33.6">
      <c r="A748" s="601"/>
      <c r="B748" s="608"/>
      <c r="C748" s="602"/>
      <c r="D748" s="619"/>
      <c r="E748" s="650" t="s">
        <v>670</v>
      </c>
      <c r="F748" s="648"/>
      <c r="G748" s="630"/>
      <c r="H748" s="628"/>
      <c r="I748" s="640"/>
      <c r="J748" s="640"/>
      <c r="K748" s="640"/>
      <c r="L748" s="640"/>
      <c r="M748" s="640"/>
      <c r="N748" s="640"/>
      <c r="O748" s="640"/>
      <c r="P748" s="640"/>
      <c r="Q748" s="640"/>
      <c r="R748" s="640"/>
      <c r="S748" s="640"/>
      <c r="T748" s="640"/>
      <c r="U748" s="640"/>
      <c r="V748" s="640"/>
      <c r="W748" s="640"/>
      <c r="X748" s="640"/>
      <c r="Y748" s="640"/>
    </row>
    <row r="749" spans="1:25" ht="18">
      <c r="A749" s="601">
        <f>MAX($A$1:A744)+1</f>
        <v>149</v>
      </c>
      <c r="B749" s="608" t="s">
        <v>572</v>
      </c>
      <c r="C749" s="602" t="s">
        <v>551</v>
      </c>
      <c r="D749" s="620"/>
      <c r="E749" s="602"/>
      <c r="F749" s="648" t="s">
        <v>256</v>
      </c>
      <c r="G749" s="630">
        <v>4</v>
      </c>
      <c r="H749" s="628" t="str">
        <f t="shared" ref="H749" si="37">F749&amp;"-"&amp;G749</f>
        <v>B-4</v>
      </c>
      <c r="I749" s="640"/>
      <c r="J749" s="640"/>
      <c r="K749" s="640"/>
      <c r="L749" s="640"/>
      <c r="M749" s="640"/>
      <c r="N749" s="640"/>
      <c r="O749" s="640"/>
      <c r="P749" s="640"/>
      <c r="Q749" s="640"/>
      <c r="R749" s="640"/>
      <c r="S749" s="640"/>
      <c r="T749" s="640"/>
      <c r="U749" s="640"/>
      <c r="V749" s="640"/>
      <c r="W749" s="640"/>
      <c r="X749" s="640"/>
      <c r="Y749" s="640"/>
    </row>
    <row r="750" spans="1:25" ht="33.6">
      <c r="A750" s="601"/>
      <c r="B750" s="608"/>
      <c r="C750" s="602"/>
      <c r="D750" s="620"/>
      <c r="E750" s="650" t="s">
        <v>671</v>
      </c>
      <c r="F750" s="648"/>
      <c r="G750" s="630"/>
      <c r="H750" s="628"/>
      <c r="I750" s="640"/>
      <c r="J750" s="640"/>
      <c r="K750" s="640"/>
      <c r="L750" s="640"/>
      <c r="M750" s="640"/>
      <c r="N750" s="640"/>
      <c r="O750" s="640"/>
      <c r="P750" s="640"/>
      <c r="Q750" s="640"/>
      <c r="R750" s="640"/>
      <c r="S750" s="640"/>
      <c r="T750" s="640"/>
      <c r="U750" s="640"/>
      <c r="V750" s="640"/>
      <c r="W750" s="640"/>
      <c r="X750" s="640"/>
      <c r="Y750" s="640"/>
    </row>
    <row r="751" spans="1:25" ht="18">
      <c r="A751" s="601"/>
      <c r="B751" s="608"/>
      <c r="C751" s="602"/>
      <c r="D751" s="620"/>
      <c r="E751" s="650" t="s">
        <v>672</v>
      </c>
      <c r="F751" s="648"/>
      <c r="G751" s="630"/>
      <c r="H751" s="628"/>
      <c r="I751" s="640"/>
      <c r="J751" s="640"/>
      <c r="K751" s="640"/>
      <c r="L751" s="640"/>
      <c r="M751" s="640"/>
      <c r="N751" s="640"/>
      <c r="O751" s="640"/>
      <c r="P751" s="640"/>
      <c r="Q751" s="640"/>
      <c r="R751" s="640"/>
      <c r="S751" s="640"/>
      <c r="T751" s="640"/>
      <c r="U751" s="640"/>
      <c r="V751" s="640"/>
      <c r="W751" s="640"/>
      <c r="X751" s="640"/>
      <c r="Y751" s="640"/>
    </row>
    <row r="752" spans="1:25" ht="18">
      <c r="A752" s="601"/>
      <c r="B752" s="608"/>
      <c r="C752" s="602"/>
      <c r="D752" s="620"/>
      <c r="E752" s="650" t="s">
        <v>673</v>
      </c>
      <c r="F752" s="648"/>
      <c r="G752" s="630"/>
      <c r="H752" s="628"/>
      <c r="I752" s="640"/>
      <c r="J752" s="640"/>
      <c r="K752" s="640"/>
      <c r="L752" s="640"/>
      <c r="M752" s="640"/>
      <c r="N752" s="640"/>
      <c r="O752" s="640"/>
      <c r="P752" s="640"/>
      <c r="Q752" s="640"/>
      <c r="R752" s="640"/>
      <c r="S752" s="640"/>
      <c r="T752" s="640"/>
      <c r="U752" s="640"/>
      <c r="V752" s="640"/>
      <c r="W752" s="640"/>
      <c r="X752" s="640"/>
      <c r="Y752" s="640"/>
    </row>
    <row r="753" spans="1:25" ht="33.6">
      <c r="A753" s="601"/>
      <c r="B753" s="608"/>
      <c r="C753" s="602"/>
      <c r="D753" s="620"/>
      <c r="E753" s="650" t="s">
        <v>674</v>
      </c>
      <c r="F753" s="648"/>
      <c r="G753" s="630"/>
      <c r="H753" s="628"/>
      <c r="I753" s="640"/>
      <c r="J753" s="640"/>
      <c r="K753" s="640"/>
      <c r="L753" s="640"/>
      <c r="M753" s="640"/>
      <c r="N753" s="640"/>
      <c r="O753" s="640"/>
      <c r="P753" s="640"/>
      <c r="Q753" s="640"/>
      <c r="R753" s="640"/>
      <c r="S753" s="640"/>
      <c r="T753" s="640"/>
      <c r="U753" s="640"/>
      <c r="V753" s="640"/>
      <c r="W753" s="640"/>
      <c r="X753" s="640"/>
      <c r="Y753" s="640"/>
    </row>
    <row r="754" spans="1:25" ht="18">
      <c r="A754" s="601">
        <f>MAX($A$1:A749)+1</f>
        <v>150</v>
      </c>
      <c r="B754" s="608" t="s">
        <v>573</v>
      </c>
      <c r="C754" s="602" t="s">
        <v>551</v>
      </c>
      <c r="D754" s="619"/>
      <c r="E754" s="602"/>
      <c r="F754" s="648" t="s">
        <v>256</v>
      </c>
      <c r="G754" s="630">
        <v>4</v>
      </c>
      <c r="H754" s="628" t="str">
        <f t="shared" ref="H754" si="38">F754&amp;"-"&amp;G754</f>
        <v>B-4</v>
      </c>
      <c r="I754" s="640"/>
      <c r="J754" s="640"/>
      <c r="K754" s="640"/>
      <c r="L754" s="640"/>
      <c r="M754" s="640"/>
      <c r="N754" s="640"/>
      <c r="O754" s="640"/>
      <c r="P754" s="640"/>
      <c r="Q754" s="640"/>
      <c r="R754" s="640"/>
      <c r="S754" s="640"/>
      <c r="T754" s="640"/>
      <c r="U754" s="640"/>
      <c r="V754" s="640"/>
      <c r="W754" s="640"/>
      <c r="X754" s="640"/>
      <c r="Y754" s="640"/>
    </row>
    <row r="755" spans="1:25" ht="33.6">
      <c r="A755" s="601"/>
      <c r="B755" s="608"/>
      <c r="C755" s="602"/>
      <c r="D755" s="619"/>
      <c r="E755" s="650" t="s">
        <v>675</v>
      </c>
      <c r="F755" s="648"/>
      <c r="G755" s="630"/>
      <c r="H755" s="628"/>
      <c r="I755" s="640"/>
      <c r="J755" s="640"/>
      <c r="K755" s="640"/>
      <c r="L755" s="640"/>
      <c r="M755" s="640"/>
      <c r="N755" s="640"/>
      <c r="O755" s="640"/>
      <c r="P755" s="640"/>
      <c r="Q755" s="640"/>
      <c r="R755" s="640"/>
      <c r="S755" s="640"/>
      <c r="T755" s="640"/>
      <c r="U755" s="640"/>
      <c r="V755" s="640"/>
      <c r="W755" s="640"/>
      <c r="X755" s="640"/>
      <c r="Y755" s="640"/>
    </row>
    <row r="756" spans="1:25" ht="18">
      <c r="A756" s="601"/>
      <c r="B756" s="608"/>
      <c r="C756" s="602"/>
      <c r="D756" s="619"/>
      <c r="E756" s="650" t="s">
        <v>676</v>
      </c>
      <c r="F756" s="648"/>
      <c r="G756" s="630"/>
      <c r="H756" s="628"/>
      <c r="I756" s="640"/>
      <c r="J756" s="640"/>
      <c r="K756" s="640"/>
      <c r="L756" s="640"/>
      <c r="M756" s="640"/>
      <c r="N756" s="640"/>
      <c r="O756" s="640"/>
      <c r="P756" s="640"/>
      <c r="Q756" s="640"/>
      <c r="R756" s="640"/>
      <c r="S756" s="640"/>
      <c r="T756" s="640"/>
      <c r="U756" s="640"/>
      <c r="V756" s="640"/>
      <c r="W756" s="640"/>
      <c r="X756" s="640"/>
      <c r="Y756" s="640"/>
    </row>
    <row r="757" spans="1:25" ht="18">
      <c r="A757" s="601"/>
      <c r="B757" s="608"/>
      <c r="C757" s="602"/>
      <c r="D757" s="619"/>
      <c r="E757" s="650" t="s">
        <v>677</v>
      </c>
      <c r="F757" s="648"/>
      <c r="G757" s="630"/>
      <c r="H757" s="628"/>
      <c r="I757" s="640"/>
      <c r="J757" s="640"/>
      <c r="K757" s="640"/>
      <c r="L757" s="640"/>
      <c r="M757" s="640"/>
      <c r="N757" s="640"/>
      <c r="O757" s="640"/>
      <c r="P757" s="640"/>
      <c r="Q757" s="640"/>
      <c r="R757" s="640"/>
      <c r="S757" s="640"/>
      <c r="T757" s="640"/>
      <c r="U757" s="640"/>
      <c r="V757" s="640"/>
      <c r="W757" s="640"/>
      <c r="X757" s="640"/>
      <c r="Y757" s="640"/>
    </row>
    <row r="758" spans="1:25" ht="33.6">
      <c r="A758" s="601"/>
      <c r="B758" s="608"/>
      <c r="C758" s="602"/>
      <c r="D758" s="619"/>
      <c r="E758" s="650" t="s">
        <v>678</v>
      </c>
      <c r="F758" s="648"/>
      <c r="G758" s="630"/>
      <c r="H758" s="628"/>
      <c r="I758" s="640"/>
      <c r="J758" s="640"/>
      <c r="K758" s="640"/>
      <c r="L758" s="640"/>
      <c r="M758" s="640"/>
      <c r="N758" s="640"/>
      <c r="O758" s="640"/>
      <c r="P758" s="640"/>
      <c r="Q758" s="640"/>
      <c r="R758" s="640"/>
      <c r="S758" s="640"/>
      <c r="T758" s="640"/>
      <c r="U758" s="640"/>
      <c r="V758" s="640"/>
      <c r="W758" s="640"/>
      <c r="X758" s="640"/>
      <c r="Y758" s="640"/>
    </row>
    <row r="759" spans="1:25" ht="18">
      <c r="A759" s="601">
        <f>MAX($A$1:A754)+1</f>
        <v>151</v>
      </c>
      <c r="B759" s="608" t="s">
        <v>1294</v>
      </c>
      <c r="C759" s="602" t="s">
        <v>551</v>
      </c>
      <c r="D759" s="619"/>
      <c r="E759" s="602"/>
      <c r="F759" s="648" t="s">
        <v>256</v>
      </c>
      <c r="G759" s="630">
        <v>4</v>
      </c>
      <c r="H759" s="628" t="str">
        <f t="shared" ref="H759" si="39">F759&amp;"-"&amp;G759</f>
        <v>B-4</v>
      </c>
      <c r="I759" s="640"/>
      <c r="J759" s="640"/>
      <c r="K759" s="640"/>
      <c r="L759" s="640"/>
      <c r="M759" s="640"/>
      <c r="N759" s="640"/>
      <c r="O759" s="640"/>
      <c r="P759" s="640"/>
      <c r="Q759" s="640"/>
      <c r="R759" s="640"/>
      <c r="S759" s="640"/>
      <c r="T759" s="640"/>
      <c r="U759" s="640"/>
      <c r="V759" s="640"/>
      <c r="W759" s="640"/>
      <c r="X759" s="640"/>
      <c r="Y759" s="640"/>
    </row>
    <row r="760" spans="1:25" ht="33.6">
      <c r="A760" s="601"/>
      <c r="B760" s="608"/>
      <c r="C760" s="602"/>
      <c r="D760" s="619"/>
      <c r="E760" s="650" t="s">
        <v>1295</v>
      </c>
      <c r="F760" s="648"/>
      <c r="G760" s="630"/>
      <c r="H760" s="628"/>
      <c r="I760" s="640"/>
      <c r="J760" s="640"/>
      <c r="K760" s="640"/>
      <c r="L760" s="640"/>
      <c r="M760" s="640"/>
      <c r="N760" s="640"/>
      <c r="O760" s="640"/>
      <c r="P760" s="640"/>
      <c r="Q760" s="640"/>
      <c r="R760" s="640"/>
      <c r="S760" s="640"/>
      <c r="T760" s="640"/>
      <c r="U760" s="640"/>
      <c r="V760" s="640"/>
      <c r="W760" s="640"/>
      <c r="X760" s="640"/>
      <c r="Y760" s="640"/>
    </row>
    <row r="761" spans="1:25" ht="18">
      <c r="A761" s="601"/>
      <c r="B761" s="608"/>
      <c r="C761" s="602"/>
      <c r="D761" s="619"/>
      <c r="E761" s="650" t="s">
        <v>1296</v>
      </c>
      <c r="F761" s="648"/>
      <c r="G761" s="630"/>
      <c r="H761" s="628"/>
      <c r="I761" s="640"/>
      <c r="J761" s="640"/>
      <c r="K761" s="640"/>
      <c r="L761" s="640"/>
      <c r="M761" s="640"/>
      <c r="N761" s="640"/>
      <c r="O761" s="640"/>
      <c r="P761" s="640"/>
      <c r="Q761" s="640"/>
      <c r="R761" s="640"/>
      <c r="S761" s="640"/>
      <c r="T761" s="640"/>
      <c r="U761" s="640"/>
      <c r="V761" s="640"/>
      <c r="W761" s="640"/>
      <c r="X761" s="640"/>
      <c r="Y761" s="640"/>
    </row>
    <row r="762" spans="1:25" ht="18">
      <c r="A762" s="601"/>
      <c r="B762" s="608"/>
      <c r="C762" s="602"/>
      <c r="D762" s="619"/>
      <c r="E762" s="650" t="s">
        <v>1297</v>
      </c>
      <c r="F762" s="648"/>
      <c r="G762" s="630"/>
      <c r="H762" s="628"/>
      <c r="I762" s="640"/>
      <c r="J762" s="640"/>
      <c r="K762" s="640"/>
      <c r="L762" s="640"/>
      <c r="M762" s="640"/>
      <c r="N762" s="640"/>
      <c r="O762" s="640"/>
      <c r="P762" s="640"/>
      <c r="Q762" s="640"/>
      <c r="R762" s="640"/>
      <c r="S762" s="640"/>
      <c r="T762" s="640"/>
      <c r="U762" s="640"/>
      <c r="V762" s="640"/>
      <c r="W762" s="640"/>
      <c r="X762" s="640"/>
      <c r="Y762" s="640"/>
    </row>
    <row r="763" spans="1:25" ht="33.6">
      <c r="A763" s="601"/>
      <c r="B763" s="608"/>
      <c r="C763" s="602"/>
      <c r="D763" s="619"/>
      <c r="E763" s="650" t="s">
        <v>1298</v>
      </c>
      <c r="F763" s="648"/>
      <c r="G763" s="630"/>
      <c r="H763" s="628"/>
      <c r="I763" s="640"/>
      <c r="J763" s="640"/>
      <c r="K763" s="640"/>
      <c r="L763" s="640"/>
      <c r="M763" s="640"/>
      <c r="N763" s="640"/>
      <c r="O763" s="640"/>
      <c r="P763" s="640"/>
      <c r="Q763" s="640"/>
      <c r="R763" s="640"/>
      <c r="S763" s="640"/>
      <c r="T763" s="640"/>
      <c r="U763" s="640"/>
      <c r="V763" s="640"/>
      <c r="W763" s="640"/>
      <c r="X763" s="640"/>
      <c r="Y763" s="640"/>
    </row>
    <row r="764" spans="1:25" ht="18">
      <c r="A764" s="601">
        <f>MAX($A$1:A759)+1</f>
        <v>152</v>
      </c>
      <c r="B764" s="608" t="s">
        <v>574</v>
      </c>
      <c r="C764" s="602" t="s">
        <v>551</v>
      </c>
      <c r="D764" s="620"/>
      <c r="E764" s="602"/>
      <c r="F764" s="648" t="s">
        <v>256</v>
      </c>
      <c r="G764" s="630">
        <v>4</v>
      </c>
      <c r="H764" s="628" t="str">
        <f t="shared" ref="H764" si="40">F764&amp;"-"&amp;G764</f>
        <v>B-4</v>
      </c>
      <c r="I764" s="640"/>
      <c r="J764" s="640"/>
      <c r="K764" s="640"/>
      <c r="L764" s="640"/>
      <c r="M764" s="640"/>
      <c r="N764" s="640"/>
      <c r="O764" s="640"/>
      <c r="P764" s="640"/>
      <c r="Q764" s="640"/>
      <c r="R764" s="640"/>
      <c r="S764" s="640"/>
      <c r="T764" s="640"/>
      <c r="U764" s="640"/>
      <c r="V764" s="640"/>
      <c r="W764" s="640"/>
      <c r="X764" s="640"/>
      <c r="Y764" s="640"/>
    </row>
    <row r="765" spans="1:25" ht="33.6">
      <c r="A765" s="601"/>
      <c r="B765" s="608"/>
      <c r="C765" s="602"/>
      <c r="D765" s="620"/>
      <c r="E765" s="650" t="s">
        <v>679</v>
      </c>
      <c r="F765" s="648"/>
      <c r="G765" s="630"/>
      <c r="H765" s="628"/>
      <c r="I765" s="640"/>
      <c r="J765" s="640"/>
      <c r="K765" s="640"/>
      <c r="L765" s="640"/>
      <c r="M765" s="640"/>
      <c r="N765" s="640"/>
      <c r="O765" s="640"/>
      <c r="P765" s="640"/>
      <c r="Q765" s="640"/>
      <c r="R765" s="640"/>
      <c r="S765" s="640"/>
      <c r="T765" s="640"/>
      <c r="U765" s="640"/>
      <c r="V765" s="640"/>
      <c r="W765" s="640"/>
      <c r="X765" s="640"/>
      <c r="Y765" s="640"/>
    </row>
    <row r="766" spans="1:25" ht="18">
      <c r="A766" s="601"/>
      <c r="B766" s="608"/>
      <c r="C766" s="602"/>
      <c r="D766" s="620"/>
      <c r="E766" s="650" t="s">
        <v>680</v>
      </c>
      <c r="F766" s="648"/>
      <c r="G766" s="630"/>
      <c r="H766" s="628"/>
      <c r="I766" s="640"/>
      <c r="J766" s="640"/>
      <c r="K766" s="640"/>
      <c r="L766" s="640"/>
      <c r="M766" s="640"/>
      <c r="N766" s="640"/>
      <c r="O766" s="640"/>
      <c r="P766" s="640"/>
      <c r="Q766" s="640"/>
      <c r="R766" s="640"/>
      <c r="S766" s="640"/>
      <c r="T766" s="640"/>
      <c r="U766" s="640"/>
      <c r="V766" s="640"/>
      <c r="W766" s="640"/>
      <c r="X766" s="640"/>
      <c r="Y766" s="640"/>
    </row>
    <row r="767" spans="1:25" ht="18">
      <c r="A767" s="601"/>
      <c r="B767" s="608"/>
      <c r="C767" s="602"/>
      <c r="D767" s="620"/>
      <c r="E767" s="650" t="s">
        <v>681</v>
      </c>
      <c r="F767" s="648"/>
      <c r="G767" s="630"/>
      <c r="H767" s="628"/>
      <c r="I767" s="640"/>
      <c r="J767" s="640"/>
      <c r="K767" s="640"/>
      <c r="L767" s="640"/>
      <c r="M767" s="640"/>
      <c r="N767" s="640"/>
      <c r="O767" s="640"/>
      <c r="P767" s="640"/>
      <c r="Q767" s="640"/>
      <c r="R767" s="640"/>
      <c r="S767" s="640"/>
      <c r="T767" s="640"/>
      <c r="U767" s="640"/>
      <c r="V767" s="640"/>
      <c r="W767" s="640"/>
      <c r="X767" s="640"/>
      <c r="Y767" s="640"/>
    </row>
    <row r="768" spans="1:25" ht="33.6">
      <c r="A768" s="601"/>
      <c r="B768" s="608"/>
      <c r="C768" s="602"/>
      <c r="D768" s="620"/>
      <c r="E768" s="650" t="s">
        <v>682</v>
      </c>
      <c r="F768" s="648"/>
      <c r="G768" s="630"/>
      <c r="H768" s="628"/>
      <c r="I768" s="640"/>
      <c r="J768" s="640"/>
      <c r="K768" s="640"/>
      <c r="L768" s="640"/>
      <c r="M768" s="640"/>
      <c r="N768" s="640"/>
      <c r="O768" s="640"/>
      <c r="P768" s="640"/>
      <c r="Q768" s="640"/>
      <c r="R768" s="640"/>
      <c r="S768" s="640"/>
      <c r="T768" s="640"/>
      <c r="U768" s="640"/>
      <c r="V768" s="640"/>
      <c r="W768" s="640"/>
      <c r="X768" s="640"/>
      <c r="Y768" s="640"/>
    </row>
    <row r="769" spans="1:25" ht="18">
      <c r="A769" s="601">
        <f>MAX($A$1:A768)+1</f>
        <v>153</v>
      </c>
      <c r="B769" s="614" t="s">
        <v>576</v>
      </c>
      <c r="C769" s="602" t="s">
        <v>551</v>
      </c>
      <c r="D769" s="620"/>
      <c r="E769" s="602"/>
      <c r="F769" s="648" t="s">
        <v>256</v>
      </c>
      <c r="G769" s="630">
        <v>2</v>
      </c>
      <c r="H769" s="628" t="str">
        <f t="shared" ref="H769" si="41">F769&amp;"-"&amp;G769</f>
        <v>B-2</v>
      </c>
      <c r="I769" s="640"/>
      <c r="J769" s="640"/>
      <c r="K769" s="640"/>
      <c r="L769" s="640"/>
      <c r="M769" s="640"/>
      <c r="N769" s="640"/>
      <c r="O769" s="640"/>
      <c r="P769" s="640"/>
      <c r="Q769" s="640"/>
      <c r="R769" s="640"/>
      <c r="S769" s="640"/>
      <c r="T769" s="640"/>
      <c r="U769" s="640"/>
      <c r="V769" s="640"/>
      <c r="W769" s="640"/>
      <c r="X769" s="640"/>
      <c r="Y769" s="640"/>
    </row>
    <row r="770" spans="1:25" ht="18">
      <c r="A770" s="601"/>
      <c r="B770" s="614"/>
      <c r="C770" s="602"/>
      <c r="D770" s="620"/>
      <c r="E770" s="650" t="s">
        <v>688</v>
      </c>
      <c r="F770" s="648"/>
      <c r="G770" s="630"/>
      <c r="H770" s="628"/>
      <c r="I770" s="640"/>
      <c r="J770" s="640"/>
      <c r="K770" s="640"/>
      <c r="L770" s="640"/>
      <c r="M770" s="640"/>
      <c r="N770" s="640"/>
      <c r="O770" s="640"/>
      <c r="P770" s="640"/>
      <c r="Q770" s="640"/>
      <c r="R770" s="640"/>
      <c r="S770" s="640"/>
      <c r="T770" s="640"/>
      <c r="U770" s="640"/>
      <c r="V770" s="640"/>
      <c r="W770" s="640"/>
      <c r="X770" s="640"/>
      <c r="Y770" s="640"/>
    </row>
    <row r="771" spans="1:25" ht="18">
      <c r="A771" s="601"/>
      <c r="B771" s="614"/>
      <c r="C771" s="602"/>
      <c r="D771" s="620"/>
      <c r="E771" s="650" t="s">
        <v>689</v>
      </c>
      <c r="F771" s="648"/>
      <c r="G771" s="630"/>
      <c r="H771" s="628"/>
      <c r="I771" s="640"/>
      <c r="J771" s="640"/>
      <c r="K771" s="640"/>
      <c r="L771" s="640"/>
      <c r="M771" s="640"/>
      <c r="N771" s="640"/>
      <c r="O771" s="640"/>
      <c r="P771" s="640"/>
      <c r="Q771" s="640"/>
      <c r="R771" s="640"/>
      <c r="S771" s="640"/>
      <c r="T771" s="640"/>
      <c r="U771" s="640"/>
      <c r="V771" s="640"/>
      <c r="W771" s="640"/>
      <c r="X771" s="640"/>
      <c r="Y771" s="640"/>
    </row>
  </sheetData>
  <autoFilter ref="A3:G187" xr:uid="{00000000-0009-0000-0000-00000F000000}"/>
  <mergeCells count="1">
    <mergeCell ref="A1:G1"/>
  </mergeCells>
  <dataValidations count="1">
    <dataValidation type="list" allowBlank="1" showErrorMessage="1" sqref="I4:I5" xr:uid="{00000000-0002-0000-0F00-000000000000}">
      <formula1>"Quản trị Sở,Học sinh"</formula1>
    </dataValidation>
  </dataValidation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92"/>
  <sheetViews>
    <sheetView workbookViewId="0">
      <selection activeCell="G14" sqref="G14"/>
    </sheetView>
  </sheetViews>
  <sheetFormatPr defaultColWidth="14.44140625" defaultRowHeight="15" customHeight="1"/>
  <cols>
    <col min="1" max="1" width="8.44140625" customWidth="1"/>
    <col min="2" max="2" width="29.88671875" customWidth="1"/>
    <col min="3" max="3" width="26" customWidth="1"/>
    <col min="4" max="4" width="24.109375" customWidth="1"/>
    <col min="5" max="11" width="7.88671875" customWidth="1"/>
  </cols>
  <sheetData>
    <row r="1" spans="1:11" ht="15.75" customHeight="1">
      <c r="A1" s="1044"/>
      <c r="B1" s="973"/>
      <c r="C1" s="973"/>
      <c r="D1" s="973"/>
      <c r="E1" s="155"/>
      <c r="F1" s="155"/>
      <c r="G1" s="155"/>
      <c r="H1" s="155"/>
      <c r="I1" s="155"/>
      <c r="J1" s="155"/>
      <c r="K1" s="155"/>
    </row>
    <row r="2" spans="1:11" ht="15.75" customHeight="1">
      <c r="A2" s="1028" t="s">
        <v>698</v>
      </c>
      <c r="B2" s="973"/>
      <c r="C2" s="973"/>
      <c r="D2" s="973"/>
      <c r="E2" s="155"/>
      <c r="F2" s="155"/>
      <c r="G2" s="155"/>
      <c r="H2" s="155"/>
      <c r="I2" s="155"/>
      <c r="J2" s="155"/>
      <c r="K2" s="155"/>
    </row>
    <row r="3" spans="1:11" ht="15.75" customHeight="1">
      <c r="A3" s="155"/>
      <c r="B3" s="155"/>
      <c r="C3" s="155"/>
      <c r="D3" s="155"/>
      <c r="E3" s="155"/>
      <c r="F3" s="155"/>
      <c r="G3" s="155"/>
      <c r="H3" s="155"/>
      <c r="I3" s="155"/>
      <c r="J3" s="155"/>
      <c r="K3" s="155"/>
    </row>
    <row r="4" spans="1:11" ht="19.5" customHeight="1">
      <c r="A4" s="587" t="s">
        <v>1</v>
      </c>
      <c r="B4" s="587" t="s">
        <v>699</v>
      </c>
      <c r="C4" s="587" t="s">
        <v>700</v>
      </c>
      <c r="D4" s="587" t="s">
        <v>701</v>
      </c>
      <c r="E4" s="155"/>
      <c r="F4" s="155"/>
      <c r="G4" s="155"/>
      <c r="H4" s="155"/>
      <c r="I4" s="155"/>
      <c r="J4" s="155"/>
      <c r="K4" s="155"/>
    </row>
    <row r="5" spans="1:11" ht="15.75" customHeight="1">
      <c r="A5" s="191">
        <v>1</v>
      </c>
      <c r="B5" s="588" t="s">
        <v>551</v>
      </c>
      <c r="C5" s="512" t="s">
        <v>702</v>
      </c>
      <c r="D5" s="191" t="s">
        <v>703</v>
      </c>
      <c r="E5" s="155"/>
      <c r="F5" s="155"/>
      <c r="G5" s="155"/>
      <c r="H5" s="155"/>
      <c r="I5" s="155"/>
      <c r="J5" s="155"/>
      <c r="K5" s="155"/>
    </row>
    <row r="6" spans="1:11" ht="15.75" customHeight="1">
      <c r="A6" s="589">
        <v>2</v>
      </c>
      <c r="B6" s="590" t="s">
        <v>260</v>
      </c>
      <c r="C6" s="591" t="s">
        <v>702</v>
      </c>
      <c r="D6" s="589" t="s">
        <v>703</v>
      </c>
      <c r="E6" s="155"/>
      <c r="F6" s="155"/>
      <c r="G6" s="155"/>
      <c r="H6" s="155"/>
      <c r="I6" s="155"/>
      <c r="J6" s="155"/>
      <c r="K6" s="155"/>
    </row>
    <row r="7" spans="1:11" ht="15.75" customHeight="1">
      <c r="A7" s="585"/>
      <c r="B7" s="155"/>
      <c r="C7" s="586"/>
      <c r="D7" s="585"/>
      <c r="E7" s="155"/>
      <c r="F7" s="155"/>
      <c r="G7" s="155"/>
      <c r="H7" s="155"/>
      <c r="I7" s="155"/>
      <c r="J7" s="155"/>
      <c r="K7" s="155"/>
    </row>
    <row r="8" spans="1:11" ht="15.75" customHeight="1">
      <c r="A8" s="585"/>
      <c r="B8" s="592"/>
      <c r="C8" s="586"/>
      <c r="D8" s="585"/>
      <c r="E8" s="155"/>
      <c r="F8" s="155"/>
      <c r="G8" s="155"/>
      <c r="H8" s="155"/>
      <c r="I8" s="155"/>
      <c r="J8" s="155"/>
      <c r="K8" s="155"/>
    </row>
    <row r="9" spans="1:11" ht="15.75" customHeight="1">
      <c r="A9" s="155"/>
      <c r="B9" s="155"/>
      <c r="C9" s="155"/>
      <c r="D9" s="155"/>
      <c r="E9" s="155"/>
      <c r="F9" s="155"/>
      <c r="G9" s="155"/>
      <c r="H9" s="155"/>
      <c r="I9" s="155"/>
      <c r="J9" s="155"/>
      <c r="K9" s="155"/>
    </row>
    <row r="10" spans="1:11" ht="15.75" customHeight="1">
      <c r="A10" s="155"/>
      <c r="B10" s="155"/>
      <c r="C10" s="155"/>
      <c r="D10" s="155"/>
      <c r="E10" s="155"/>
      <c r="F10" s="155"/>
      <c r="G10" s="155"/>
      <c r="H10" s="155"/>
      <c r="I10" s="155"/>
      <c r="J10" s="155"/>
      <c r="K10" s="155"/>
    </row>
    <row r="11" spans="1:11" ht="15.75" customHeight="1">
      <c r="A11" s="155"/>
      <c r="B11" s="155"/>
      <c r="C11" s="155"/>
      <c r="D11" s="155"/>
      <c r="E11" s="155"/>
      <c r="F11" s="155"/>
      <c r="G11" s="155"/>
      <c r="H11" s="155"/>
      <c r="I11" s="155"/>
      <c r="J11" s="155"/>
      <c r="K11" s="155"/>
    </row>
    <row r="12" spans="1:11" ht="15.75" customHeight="1">
      <c r="A12" s="155"/>
      <c r="B12" s="155"/>
      <c r="C12" s="155"/>
      <c r="D12" s="155"/>
      <c r="E12" s="155"/>
      <c r="F12" s="155"/>
      <c r="G12" s="155"/>
      <c r="H12" s="155"/>
      <c r="I12" s="155"/>
      <c r="J12" s="155"/>
      <c r="K12" s="155"/>
    </row>
    <row r="13" spans="1:11" ht="15.75" customHeight="1">
      <c r="A13" s="155"/>
      <c r="B13" s="155"/>
      <c r="C13" s="155"/>
      <c r="D13" s="155"/>
      <c r="E13" s="155"/>
      <c r="F13" s="155"/>
      <c r="G13" s="155"/>
      <c r="H13" s="155"/>
      <c r="I13" s="155"/>
      <c r="J13" s="155"/>
      <c r="K13" s="155"/>
    </row>
    <row r="14" spans="1:11" ht="15.75" customHeight="1">
      <c r="A14" s="155"/>
      <c r="B14" s="155"/>
      <c r="C14" s="155"/>
      <c r="D14" s="155"/>
      <c r="E14" s="155"/>
      <c r="F14" s="155"/>
      <c r="G14" s="155"/>
      <c r="H14" s="155"/>
      <c r="I14" s="155"/>
      <c r="J14" s="155"/>
      <c r="K14" s="155"/>
    </row>
    <row r="15" spans="1:11" ht="15.75" customHeight="1">
      <c r="A15" s="155"/>
      <c r="B15" s="155"/>
      <c r="C15" s="155"/>
      <c r="D15" s="155"/>
      <c r="E15" s="155"/>
      <c r="F15" s="155"/>
      <c r="G15" s="155"/>
      <c r="H15" s="155"/>
      <c r="I15" s="155"/>
      <c r="J15" s="155"/>
      <c r="K15" s="155"/>
    </row>
    <row r="16" spans="1:11" ht="15.75" customHeight="1">
      <c r="A16" s="155"/>
      <c r="B16" s="155"/>
      <c r="C16" s="155"/>
      <c r="D16" s="155"/>
      <c r="E16" s="155"/>
      <c r="F16" s="155"/>
      <c r="G16" s="155"/>
      <c r="H16" s="155"/>
      <c r="I16" s="155"/>
      <c r="J16" s="155"/>
      <c r="K16" s="155"/>
    </row>
    <row r="17" spans="1:11" ht="15.75" customHeight="1">
      <c r="A17" s="155"/>
      <c r="B17" s="155"/>
      <c r="C17" s="155"/>
      <c r="D17" s="155"/>
      <c r="E17" s="155"/>
      <c r="F17" s="155"/>
      <c r="G17" s="155"/>
      <c r="H17" s="155"/>
      <c r="I17" s="155"/>
      <c r="J17" s="155"/>
      <c r="K17" s="155"/>
    </row>
    <row r="18" spans="1:11" ht="15.75" customHeight="1">
      <c r="A18" s="155"/>
      <c r="B18" s="155"/>
      <c r="C18" s="155"/>
      <c r="D18" s="155"/>
      <c r="E18" s="155"/>
      <c r="F18" s="155"/>
      <c r="G18" s="155"/>
      <c r="H18" s="155"/>
      <c r="I18" s="155"/>
      <c r="J18" s="155"/>
      <c r="K18" s="155"/>
    </row>
    <row r="19" spans="1:11" ht="15.75" customHeight="1">
      <c r="A19" s="155"/>
      <c r="B19" s="155"/>
      <c r="C19" s="155"/>
      <c r="D19" s="155"/>
      <c r="E19" s="155"/>
      <c r="F19" s="155"/>
      <c r="G19" s="155"/>
      <c r="H19" s="155"/>
      <c r="I19" s="155"/>
      <c r="J19" s="155"/>
      <c r="K19" s="155"/>
    </row>
    <row r="20" spans="1:11" ht="15.75" customHeight="1">
      <c r="A20" s="155"/>
      <c r="B20" s="155"/>
      <c r="C20" s="155"/>
      <c r="D20" s="155"/>
      <c r="E20" s="155"/>
      <c r="F20" s="155"/>
      <c r="G20" s="155"/>
      <c r="H20" s="155"/>
      <c r="I20" s="155"/>
      <c r="J20" s="155"/>
      <c r="K20" s="155"/>
    </row>
    <row r="21" spans="1:11" ht="15.75" customHeight="1">
      <c r="A21" s="155"/>
      <c r="B21" s="155"/>
      <c r="C21" s="155"/>
      <c r="D21" s="155"/>
      <c r="E21" s="155"/>
      <c r="F21" s="155"/>
      <c r="G21" s="155"/>
      <c r="H21" s="155"/>
      <c r="I21" s="155"/>
      <c r="J21" s="155"/>
      <c r="K21" s="155"/>
    </row>
    <row r="22" spans="1:11" ht="15.75" customHeight="1">
      <c r="A22" s="155"/>
      <c r="B22" s="155"/>
      <c r="C22" s="155"/>
      <c r="D22" s="155"/>
      <c r="E22" s="155"/>
      <c r="F22" s="155"/>
      <c r="G22" s="155"/>
      <c r="H22" s="155"/>
      <c r="I22" s="155"/>
      <c r="J22" s="155"/>
      <c r="K22" s="155"/>
    </row>
    <row r="23" spans="1:11" ht="15.75" customHeight="1">
      <c r="A23" s="155"/>
      <c r="B23" s="155"/>
      <c r="C23" s="155"/>
      <c r="D23" s="155"/>
      <c r="E23" s="155"/>
      <c r="F23" s="155"/>
      <c r="G23" s="155"/>
      <c r="H23" s="155"/>
      <c r="I23" s="155"/>
      <c r="J23" s="155"/>
      <c r="K23" s="155"/>
    </row>
    <row r="24" spans="1:11" ht="15.75" customHeight="1">
      <c r="A24" s="155"/>
      <c r="B24" s="155"/>
      <c r="C24" s="155"/>
      <c r="D24" s="155"/>
      <c r="E24" s="155"/>
      <c r="F24" s="155"/>
      <c r="G24" s="155"/>
      <c r="H24" s="155"/>
      <c r="I24" s="155"/>
      <c r="J24" s="155"/>
      <c r="K24" s="155"/>
    </row>
    <row r="25" spans="1:11" ht="15.75" customHeight="1">
      <c r="A25" s="155"/>
      <c r="B25" s="155"/>
      <c r="C25" s="155"/>
      <c r="D25" s="155"/>
      <c r="E25" s="155"/>
      <c r="F25" s="155"/>
      <c r="G25" s="155"/>
      <c r="H25" s="155"/>
      <c r="I25" s="155"/>
      <c r="J25" s="155"/>
      <c r="K25" s="155"/>
    </row>
    <row r="26" spans="1:11" ht="15.75" customHeight="1">
      <c r="A26" s="155"/>
      <c r="B26" s="155"/>
      <c r="C26" s="155"/>
      <c r="D26" s="155"/>
      <c r="E26" s="155"/>
      <c r="F26" s="155"/>
      <c r="G26" s="155"/>
      <c r="H26" s="155"/>
      <c r="I26" s="155"/>
      <c r="J26" s="155"/>
      <c r="K26" s="155"/>
    </row>
    <row r="27" spans="1:11" ht="15.75" customHeight="1">
      <c r="A27" s="155"/>
      <c r="B27" s="155"/>
      <c r="C27" s="155"/>
      <c r="D27" s="155"/>
      <c r="E27" s="155"/>
      <c r="F27" s="155"/>
      <c r="G27" s="155"/>
      <c r="H27" s="155"/>
      <c r="I27" s="155"/>
      <c r="J27" s="155"/>
      <c r="K27" s="155"/>
    </row>
    <row r="28" spans="1:11" ht="15.75" customHeight="1">
      <c r="A28" s="155"/>
      <c r="B28" s="155"/>
      <c r="C28" s="155"/>
      <c r="D28" s="155"/>
      <c r="E28" s="155"/>
      <c r="F28" s="155"/>
      <c r="G28" s="155"/>
      <c r="H28" s="155"/>
      <c r="I28" s="155"/>
      <c r="J28" s="155"/>
      <c r="K28" s="155"/>
    </row>
    <row r="29" spans="1:11" ht="15.75" customHeight="1">
      <c r="A29" s="155"/>
      <c r="B29" s="155"/>
      <c r="C29" s="155"/>
      <c r="D29" s="155"/>
      <c r="E29" s="155"/>
      <c r="F29" s="155"/>
      <c r="G29" s="155"/>
      <c r="H29" s="155"/>
      <c r="I29" s="155"/>
      <c r="J29" s="155"/>
      <c r="K29" s="155"/>
    </row>
    <row r="30" spans="1:11" ht="15.75" customHeight="1">
      <c r="A30" s="155"/>
      <c r="B30" s="155"/>
      <c r="C30" s="155"/>
      <c r="D30" s="155"/>
      <c r="E30" s="155"/>
      <c r="F30" s="155"/>
      <c r="G30" s="155"/>
      <c r="H30" s="155"/>
      <c r="I30" s="155"/>
      <c r="J30" s="155"/>
      <c r="K30" s="155"/>
    </row>
    <row r="31" spans="1:11" ht="15.75" customHeight="1">
      <c r="A31" s="155"/>
      <c r="B31" s="155"/>
      <c r="C31" s="155"/>
      <c r="D31" s="155"/>
      <c r="E31" s="155"/>
      <c r="F31" s="155"/>
      <c r="G31" s="155"/>
      <c r="H31" s="155"/>
      <c r="I31" s="155"/>
      <c r="J31" s="155"/>
      <c r="K31" s="155"/>
    </row>
    <row r="32" spans="1:11" ht="15.75" customHeight="1">
      <c r="A32" s="155"/>
      <c r="B32" s="155"/>
      <c r="C32" s="155"/>
      <c r="D32" s="155"/>
      <c r="E32" s="155"/>
      <c r="F32" s="155"/>
      <c r="G32" s="155"/>
      <c r="H32" s="155"/>
      <c r="I32" s="155"/>
      <c r="J32" s="155"/>
      <c r="K32" s="155"/>
    </row>
    <row r="33" spans="1:11" ht="15.75" customHeight="1">
      <c r="A33" s="155"/>
      <c r="B33" s="155"/>
      <c r="C33" s="155"/>
      <c r="D33" s="155"/>
      <c r="E33" s="155"/>
      <c r="F33" s="155"/>
      <c r="G33" s="155"/>
      <c r="H33" s="155"/>
      <c r="I33" s="155"/>
      <c r="J33" s="155"/>
      <c r="K33" s="155"/>
    </row>
    <row r="34" spans="1:11" ht="15.75" customHeight="1">
      <c r="A34" s="155"/>
      <c r="B34" s="155"/>
      <c r="C34" s="155"/>
      <c r="D34" s="155"/>
      <c r="E34" s="155"/>
      <c r="F34" s="155"/>
      <c r="G34" s="155"/>
      <c r="H34" s="155"/>
      <c r="I34" s="155"/>
      <c r="J34" s="155"/>
      <c r="K34" s="155"/>
    </row>
    <row r="35" spans="1:11" ht="15.75" customHeight="1">
      <c r="A35" s="155"/>
      <c r="B35" s="155"/>
      <c r="C35" s="155"/>
      <c r="D35" s="155"/>
      <c r="E35" s="155"/>
      <c r="F35" s="155"/>
      <c r="G35" s="155"/>
      <c r="H35" s="155"/>
      <c r="I35" s="155"/>
      <c r="J35" s="155"/>
      <c r="K35" s="155"/>
    </row>
    <row r="36" spans="1:11" ht="15.75" customHeight="1">
      <c r="A36" s="155"/>
      <c r="B36" s="155"/>
      <c r="C36" s="155"/>
      <c r="D36" s="155"/>
      <c r="E36" s="155"/>
      <c r="F36" s="155"/>
      <c r="G36" s="155"/>
      <c r="H36" s="155"/>
      <c r="I36" s="155"/>
      <c r="J36" s="155"/>
      <c r="K36" s="155"/>
    </row>
    <row r="37" spans="1:11" ht="15.75" customHeight="1">
      <c r="A37" s="155"/>
      <c r="B37" s="155"/>
      <c r="C37" s="155"/>
      <c r="D37" s="155"/>
      <c r="E37" s="155"/>
      <c r="F37" s="155"/>
      <c r="G37" s="155"/>
      <c r="H37" s="155"/>
      <c r="I37" s="155"/>
      <c r="J37" s="155"/>
      <c r="K37" s="155"/>
    </row>
    <row r="38" spans="1:11" ht="15.75" customHeight="1">
      <c r="A38" s="155"/>
      <c r="B38" s="155"/>
      <c r="C38" s="155"/>
      <c r="D38" s="155"/>
      <c r="E38" s="155"/>
      <c r="F38" s="155"/>
      <c r="G38" s="155"/>
      <c r="H38" s="155"/>
      <c r="I38" s="155"/>
      <c r="J38" s="155"/>
      <c r="K38" s="155"/>
    </row>
    <row r="39" spans="1:11" ht="15.75" customHeight="1">
      <c r="A39" s="155"/>
      <c r="B39" s="155"/>
      <c r="C39" s="155"/>
      <c r="D39" s="155"/>
      <c r="E39" s="155"/>
      <c r="F39" s="155"/>
      <c r="G39" s="155"/>
      <c r="H39" s="155"/>
      <c r="I39" s="155"/>
      <c r="J39" s="155"/>
      <c r="K39" s="155"/>
    </row>
    <row r="40" spans="1:11" ht="15.75" customHeight="1">
      <c r="A40" s="155"/>
      <c r="B40" s="155"/>
      <c r="C40" s="155"/>
      <c r="D40" s="155"/>
      <c r="E40" s="155"/>
      <c r="F40" s="155"/>
      <c r="G40" s="155"/>
      <c r="H40" s="155"/>
      <c r="I40" s="155"/>
      <c r="J40" s="155"/>
      <c r="K40" s="155"/>
    </row>
    <row r="41" spans="1:11" ht="15.75" customHeight="1">
      <c r="A41" s="155"/>
      <c r="B41" s="155"/>
      <c r="C41" s="155"/>
      <c r="D41" s="155"/>
      <c r="E41" s="155"/>
      <c r="F41" s="155"/>
      <c r="G41" s="155"/>
      <c r="H41" s="155"/>
      <c r="I41" s="155"/>
      <c r="J41" s="155"/>
      <c r="K41" s="155"/>
    </row>
    <row r="42" spans="1:11" ht="15.75" customHeight="1">
      <c r="A42" s="155"/>
      <c r="B42" s="155"/>
      <c r="C42" s="155"/>
      <c r="D42" s="155"/>
      <c r="E42" s="155"/>
      <c r="F42" s="155"/>
      <c r="G42" s="155"/>
      <c r="H42" s="155"/>
      <c r="I42" s="155"/>
      <c r="J42" s="155"/>
      <c r="K42" s="155"/>
    </row>
    <row r="43" spans="1:11" ht="15.75" customHeight="1">
      <c r="A43" s="155"/>
      <c r="B43" s="155"/>
      <c r="C43" s="155"/>
      <c r="D43" s="155"/>
      <c r="E43" s="155"/>
      <c r="F43" s="155"/>
      <c r="G43" s="155"/>
      <c r="H43" s="155"/>
      <c r="I43" s="155"/>
      <c r="J43" s="155"/>
      <c r="K43" s="155"/>
    </row>
    <row r="44" spans="1:11" ht="15.75" customHeight="1">
      <c r="A44" s="155"/>
      <c r="B44" s="155"/>
      <c r="C44" s="155"/>
      <c r="D44" s="155"/>
      <c r="E44" s="155"/>
      <c r="F44" s="155"/>
      <c r="G44" s="155"/>
      <c r="H44" s="155"/>
      <c r="I44" s="155"/>
      <c r="J44" s="155"/>
      <c r="K44" s="155"/>
    </row>
    <row r="45" spans="1:11" ht="15.75" customHeight="1">
      <c r="A45" s="155"/>
      <c r="B45" s="155"/>
      <c r="C45" s="155"/>
      <c r="D45" s="155"/>
      <c r="E45" s="155"/>
      <c r="F45" s="155"/>
      <c r="G45" s="155"/>
      <c r="H45" s="155"/>
      <c r="I45" s="155"/>
      <c r="J45" s="155"/>
      <c r="K45" s="155"/>
    </row>
    <row r="46" spans="1:11" ht="15.75" customHeight="1">
      <c r="A46" s="155"/>
      <c r="B46" s="155"/>
      <c r="C46" s="155"/>
      <c r="D46" s="155"/>
      <c r="E46" s="155"/>
      <c r="F46" s="155"/>
      <c r="G46" s="155"/>
      <c r="H46" s="155"/>
      <c r="I46" s="155"/>
      <c r="J46" s="155"/>
      <c r="K46" s="155"/>
    </row>
    <row r="47" spans="1:11" ht="15.75" customHeight="1">
      <c r="A47" s="155"/>
      <c r="B47" s="155"/>
      <c r="C47" s="155"/>
      <c r="D47" s="155"/>
      <c r="E47" s="155"/>
      <c r="F47" s="155"/>
      <c r="G47" s="155"/>
      <c r="H47" s="155"/>
      <c r="I47" s="155"/>
      <c r="J47" s="155"/>
      <c r="K47" s="155"/>
    </row>
    <row r="48" spans="1:11" ht="15.75" customHeight="1">
      <c r="A48" s="155"/>
      <c r="B48" s="155"/>
      <c r="C48" s="155"/>
      <c r="D48" s="155"/>
      <c r="E48" s="155"/>
      <c r="F48" s="155"/>
      <c r="G48" s="155"/>
      <c r="H48" s="155"/>
      <c r="I48" s="155"/>
      <c r="J48" s="155"/>
      <c r="K48" s="155"/>
    </row>
    <row r="49" spans="1:11" ht="15.75" customHeight="1">
      <c r="A49" s="155"/>
      <c r="B49" s="155"/>
      <c r="C49" s="155"/>
      <c r="D49" s="155"/>
      <c r="E49" s="155"/>
      <c r="F49" s="155"/>
      <c r="G49" s="155"/>
      <c r="H49" s="155"/>
      <c r="I49" s="155"/>
      <c r="J49" s="155"/>
      <c r="K49" s="155"/>
    </row>
    <row r="50" spans="1:11" ht="15.75" customHeight="1">
      <c r="A50" s="155"/>
      <c r="B50" s="155"/>
      <c r="C50" s="155"/>
      <c r="D50" s="155"/>
      <c r="E50" s="155"/>
      <c r="F50" s="155"/>
      <c r="G50" s="155"/>
      <c r="H50" s="155"/>
      <c r="I50" s="155"/>
      <c r="J50" s="155"/>
      <c r="K50" s="155"/>
    </row>
    <row r="51" spans="1:11" ht="15.75" customHeight="1">
      <c r="A51" s="155"/>
      <c r="B51" s="155"/>
      <c r="C51" s="155"/>
      <c r="D51" s="155"/>
      <c r="E51" s="155"/>
      <c r="F51" s="155"/>
      <c r="G51" s="155"/>
      <c r="H51" s="155"/>
      <c r="I51" s="155"/>
      <c r="J51" s="155"/>
      <c r="K51" s="155"/>
    </row>
    <row r="52" spans="1:11" ht="15.75" customHeight="1">
      <c r="A52" s="155"/>
      <c r="B52" s="155"/>
      <c r="C52" s="155"/>
      <c r="D52" s="155"/>
      <c r="E52" s="155"/>
      <c r="F52" s="155"/>
      <c r="G52" s="155"/>
      <c r="H52" s="155"/>
      <c r="I52" s="155"/>
      <c r="J52" s="155"/>
      <c r="K52" s="155"/>
    </row>
    <row r="53" spans="1:11" ht="15.75" customHeight="1">
      <c r="A53" s="155"/>
      <c r="B53" s="155"/>
      <c r="C53" s="155"/>
      <c r="D53" s="155"/>
      <c r="E53" s="155"/>
      <c r="F53" s="155"/>
      <c r="G53" s="155"/>
      <c r="H53" s="155"/>
      <c r="I53" s="155"/>
      <c r="J53" s="155"/>
      <c r="K53" s="155"/>
    </row>
    <row r="54" spans="1:11" ht="15.75" customHeight="1">
      <c r="A54" s="155"/>
      <c r="B54" s="155"/>
      <c r="C54" s="155"/>
      <c r="D54" s="155"/>
      <c r="E54" s="155"/>
      <c r="F54" s="155"/>
      <c r="G54" s="155"/>
      <c r="H54" s="155"/>
      <c r="I54" s="155"/>
      <c r="J54" s="155"/>
      <c r="K54" s="155"/>
    </row>
    <row r="55" spans="1:11" ht="15.75" customHeight="1">
      <c r="A55" s="155"/>
      <c r="B55" s="155"/>
      <c r="C55" s="155"/>
      <c r="D55" s="155"/>
      <c r="E55" s="155"/>
      <c r="F55" s="155"/>
      <c r="G55" s="155"/>
      <c r="H55" s="155"/>
      <c r="I55" s="155"/>
      <c r="J55" s="155"/>
      <c r="K55" s="155"/>
    </row>
    <row r="56" spans="1:11" ht="15.75" customHeight="1">
      <c r="A56" s="155"/>
      <c r="B56" s="155"/>
      <c r="C56" s="155"/>
      <c r="D56" s="155"/>
      <c r="E56" s="155"/>
      <c r="F56" s="155"/>
      <c r="G56" s="155"/>
      <c r="H56" s="155"/>
      <c r="I56" s="155"/>
      <c r="J56" s="155"/>
      <c r="K56" s="155"/>
    </row>
    <row r="57" spans="1:11" ht="15.75" customHeight="1">
      <c r="A57" s="155"/>
      <c r="B57" s="155"/>
      <c r="C57" s="155"/>
      <c r="D57" s="155"/>
      <c r="E57" s="155"/>
      <c r="F57" s="155"/>
      <c r="G57" s="155"/>
      <c r="H57" s="155"/>
      <c r="I57" s="155"/>
      <c r="J57" s="155"/>
      <c r="K57" s="155"/>
    </row>
    <row r="58" spans="1:11" ht="15.75" customHeight="1">
      <c r="A58" s="155"/>
      <c r="B58" s="155"/>
      <c r="C58" s="155"/>
      <c r="D58" s="155"/>
      <c r="E58" s="155"/>
      <c r="F58" s="155"/>
      <c r="G58" s="155"/>
      <c r="H58" s="155"/>
      <c r="I58" s="155"/>
      <c r="J58" s="155"/>
      <c r="K58" s="155"/>
    </row>
    <row r="59" spans="1:11" ht="15.75" customHeight="1">
      <c r="A59" s="155"/>
      <c r="B59" s="155"/>
      <c r="C59" s="155"/>
      <c r="D59" s="155"/>
      <c r="E59" s="155"/>
      <c r="F59" s="155"/>
      <c r="G59" s="155"/>
      <c r="H59" s="155"/>
      <c r="I59" s="155"/>
      <c r="J59" s="155"/>
      <c r="K59" s="155"/>
    </row>
    <row r="60" spans="1:11" ht="15.75" customHeight="1">
      <c r="A60" s="155"/>
      <c r="B60" s="155"/>
      <c r="C60" s="155"/>
      <c r="D60" s="155"/>
      <c r="E60" s="155"/>
      <c r="F60" s="155"/>
      <c r="G60" s="155"/>
      <c r="H60" s="155"/>
      <c r="I60" s="155"/>
      <c r="J60" s="155"/>
      <c r="K60" s="155"/>
    </row>
    <row r="61" spans="1:11" ht="15.75" customHeight="1">
      <c r="A61" s="155"/>
      <c r="B61" s="155"/>
      <c r="C61" s="155"/>
      <c r="D61" s="155"/>
      <c r="E61" s="155"/>
      <c r="F61" s="155"/>
      <c r="G61" s="155"/>
      <c r="H61" s="155"/>
      <c r="I61" s="155"/>
      <c r="J61" s="155"/>
      <c r="K61" s="155"/>
    </row>
    <row r="62" spans="1:11" ht="15.75" customHeight="1">
      <c r="A62" s="155"/>
      <c r="B62" s="155"/>
      <c r="C62" s="155"/>
      <c r="D62" s="155"/>
      <c r="E62" s="155"/>
      <c r="F62" s="155"/>
      <c r="G62" s="155"/>
      <c r="H62" s="155"/>
      <c r="I62" s="155"/>
      <c r="J62" s="155"/>
      <c r="K62" s="155"/>
    </row>
    <row r="63" spans="1:11" ht="15.75" customHeight="1">
      <c r="A63" s="155"/>
      <c r="B63" s="155"/>
      <c r="C63" s="155"/>
      <c r="D63" s="155"/>
      <c r="E63" s="155"/>
      <c r="F63" s="155"/>
      <c r="G63" s="155"/>
      <c r="H63" s="155"/>
      <c r="I63" s="155"/>
      <c r="J63" s="155"/>
      <c r="K63" s="155"/>
    </row>
    <row r="64" spans="1:11" ht="15.75" customHeight="1">
      <c r="A64" s="155"/>
      <c r="B64" s="155"/>
      <c r="C64" s="155"/>
      <c r="D64" s="155"/>
      <c r="E64" s="155"/>
      <c r="F64" s="155"/>
      <c r="G64" s="155"/>
      <c r="H64" s="155"/>
      <c r="I64" s="155"/>
      <c r="J64" s="155"/>
      <c r="K64" s="155"/>
    </row>
    <row r="65" spans="1:11" ht="15.75" customHeight="1">
      <c r="A65" s="155"/>
      <c r="B65" s="155"/>
      <c r="C65" s="155"/>
      <c r="D65" s="155"/>
      <c r="E65" s="155"/>
      <c r="F65" s="155"/>
      <c r="G65" s="155"/>
      <c r="H65" s="155"/>
      <c r="I65" s="155"/>
      <c r="J65" s="155"/>
      <c r="K65" s="155"/>
    </row>
    <row r="66" spans="1:11" ht="15.75" customHeight="1">
      <c r="A66" s="155"/>
      <c r="B66" s="155"/>
      <c r="C66" s="155"/>
      <c r="D66" s="155"/>
      <c r="E66" s="155"/>
      <c r="F66" s="155"/>
      <c r="G66" s="155"/>
      <c r="H66" s="155"/>
      <c r="I66" s="155"/>
      <c r="J66" s="155"/>
      <c r="K66" s="155"/>
    </row>
    <row r="67" spans="1:11" ht="15.75" customHeight="1">
      <c r="A67" s="155"/>
      <c r="B67" s="155"/>
      <c r="C67" s="155"/>
      <c r="D67" s="155"/>
      <c r="E67" s="155"/>
      <c r="F67" s="155"/>
      <c r="G67" s="155"/>
      <c r="H67" s="155"/>
      <c r="I67" s="155"/>
      <c r="J67" s="155"/>
      <c r="K67" s="155"/>
    </row>
    <row r="68" spans="1:11" ht="15.75" customHeight="1">
      <c r="A68" s="155"/>
      <c r="B68" s="155"/>
      <c r="C68" s="155"/>
      <c r="D68" s="155"/>
      <c r="E68" s="155"/>
      <c r="F68" s="155"/>
      <c r="G68" s="155"/>
      <c r="H68" s="155"/>
      <c r="I68" s="155"/>
      <c r="J68" s="155"/>
      <c r="K68" s="155"/>
    </row>
    <row r="69" spans="1:11" ht="15.75" customHeight="1">
      <c r="A69" s="155"/>
      <c r="B69" s="155"/>
      <c r="C69" s="155"/>
      <c r="D69" s="155"/>
      <c r="E69" s="155"/>
      <c r="F69" s="155"/>
      <c r="G69" s="155"/>
      <c r="H69" s="155"/>
      <c r="I69" s="155"/>
      <c r="J69" s="155"/>
      <c r="K69" s="155"/>
    </row>
    <row r="70" spans="1:11" ht="15.75" customHeight="1">
      <c r="A70" s="155"/>
      <c r="B70" s="155"/>
      <c r="C70" s="155"/>
      <c r="D70" s="155"/>
      <c r="E70" s="155"/>
      <c r="F70" s="155"/>
      <c r="G70" s="155"/>
      <c r="H70" s="155"/>
      <c r="I70" s="155"/>
      <c r="J70" s="155"/>
      <c r="K70" s="155"/>
    </row>
    <row r="71" spans="1:11" ht="15.75" customHeight="1">
      <c r="A71" s="155"/>
      <c r="B71" s="155"/>
      <c r="C71" s="155"/>
      <c r="D71" s="155"/>
      <c r="E71" s="155"/>
      <c r="F71" s="155"/>
      <c r="G71" s="155"/>
      <c r="H71" s="155"/>
      <c r="I71" s="155"/>
      <c r="J71" s="155"/>
      <c r="K71" s="155"/>
    </row>
    <row r="72" spans="1:11" ht="15.75" customHeight="1">
      <c r="A72" s="155"/>
      <c r="B72" s="155"/>
      <c r="C72" s="155"/>
      <c r="D72" s="155"/>
      <c r="E72" s="155"/>
      <c r="F72" s="155"/>
      <c r="G72" s="155"/>
      <c r="H72" s="155"/>
      <c r="I72" s="155"/>
      <c r="J72" s="155"/>
      <c r="K72" s="155"/>
    </row>
    <row r="73" spans="1:11" ht="15.75" customHeight="1">
      <c r="A73" s="155"/>
      <c r="B73" s="155"/>
      <c r="C73" s="155"/>
      <c r="D73" s="155"/>
      <c r="E73" s="155"/>
      <c r="F73" s="155"/>
      <c r="G73" s="155"/>
      <c r="H73" s="155"/>
      <c r="I73" s="155"/>
      <c r="J73" s="155"/>
      <c r="K73" s="155"/>
    </row>
    <row r="74" spans="1:11" ht="15.75" customHeight="1">
      <c r="A74" s="155"/>
      <c r="B74" s="155"/>
      <c r="C74" s="155"/>
      <c r="D74" s="155"/>
      <c r="E74" s="155"/>
      <c r="F74" s="155"/>
      <c r="G74" s="155"/>
      <c r="H74" s="155"/>
      <c r="I74" s="155"/>
      <c r="J74" s="155"/>
      <c r="K74" s="155"/>
    </row>
    <row r="75" spans="1:11" ht="15.75" customHeight="1">
      <c r="A75" s="155"/>
      <c r="B75" s="155"/>
      <c r="C75" s="155"/>
      <c r="D75" s="155"/>
      <c r="E75" s="155"/>
      <c r="F75" s="155"/>
      <c r="G75" s="155"/>
      <c r="H75" s="155"/>
      <c r="I75" s="155"/>
      <c r="J75" s="155"/>
      <c r="K75" s="155"/>
    </row>
    <row r="76" spans="1:11" ht="15.75" customHeight="1">
      <c r="A76" s="155"/>
      <c r="B76" s="155"/>
      <c r="C76" s="155"/>
      <c r="D76" s="155"/>
      <c r="E76" s="155"/>
      <c r="F76" s="155"/>
      <c r="G76" s="155"/>
      <c r="H76" s="155"/>
      <c r="I76" s="155"/>
      <c r="J76" s="155"/>
      <c r="K76" s="155"/>
    </row>
    <row r="77" spans="1:11" ht="15.75" customHeight="1">
      <c r="A77" s="155"/>
      <c r="B77" s="155"/>
      <c r="C77" s="155"/>
      <c r="D77" s="155"/>
      <c r="E77" s="155"/>
      <c r="F77" s="155"/>
      <c r="G77" s="155"/>
      <c r="H77" s="155"/>
      <c r="I77" s="155"/>
      <c r="J77" s="155"/>
      <c r="K77" s="155"/>
    </row>
    <row r="78" spans="1:11" ht="15.75" customHeight="1">
      <c r="A78" s="155"/>
      <c r="B78" s="155"/>
      <c r="C78" s="155"/>
      <c r="D78" s="155"/>
      <c r="E78" s="155"/>
      <c r="F78" s="155"/>
      <c r="G78" s="155"/>
      <c r="H78" s="155"/>
      <c r="I78" s="155"/>
      <c r="J78" s="155"/>
      <c r="K78" s="155"/>
    </row>
    <row r="79" spans="1:11" ht="15.75" customHeight="1">
      <c r="A79" s="155"/>
      <c r="B79" s="155"/>
      <c r="C79" s="155"/>
      <c r="D79" s="155"/>
      <c r="E79" s="155"/>
      <c r="F79" s="155"/>
      <c r="G79" s="155"/>
      <c r="H79" s="155"/>
      <c r="I79" s="155"/>
      <c r="J79" s="155"/>
      <c r="K79" s="155"/>
    </row>
    <row r="80" spans="1:11" ht="15.75" customHeight="1">
      <c r="A80" s="155"/>
      <c r="B80" s="155"/>
      <c r="C80" s="155"/>
      <c r="D80" s="155"/>
      <c r="E80" s="155"/>
      <c r="F80" s="155"/>
      <c r="G80" s="155"/>
      <c r="H80" s="155"/>
      <c r="I80" s="155"/>
      <c r="J80" s="155"/>
      <c r="K80" s="155"/>
    </row>
    <row r="81" spans="1:11" ht="15.75" customHeight="1">
      <c r="A81" s="155"/>
      <c r="B81" s="155"/>
      <c r="C81" s="155"/>
      <c r="D81" s="155"/>
      <c r="E81" s="155"/>
      <c r="F81" s="155"/>
      <c r="G81" s="155"/>
      <c r="H81" s="155"/>
      <c r="I81" s="155"/>
      <c r="J81" s="155"/>
      <c r="K81" s="155"/>
    </row>
    <row r="82" spans="1:11" ht="15.75" customHeight="1">
      <c r="A82" s="155"/>
      <c r="B82" s="155"/>
      <c r="C82" s="155"/>
      <c r="D82" s="155"/>
      <c r="E82" s="155"/>
      <c r="F82" s="155"/>
      <c r="G82" s="155"/>
      <c r="H82" s="155"/>
      <c r="I82" s="155"/>
      <c r="J82" s="155"/>
      <c r="K82" s="155"/>
    </row>
    <row r="83" spans="1:11" ht="15.75" customHeight="1">
      <c r="A83" s="155"/>
      <c r="B83" s="155"/>
      <c r="C83" s="155"/>
      <c r="D83" s="155"/>
      <c r="E83" s="155"/>
      <c r="F83" s="155"/>
      <c r="G83" s="155"/>
      <c r="H83" s="155"/>
      <c r="I83" s="155"/>
      <c r="J83" s="155"/>
      <c r="K83" s="155"/>
    </row>
    <row r="84" spans="1:11" ht="15.75" customHeight="1">
      <c r="A84" s="155"/>
      <c r="B84" s="155"/>
      <c r="C84" s="155"/>
      <c r="D84" s="155"/>
      <c r="E84" s="155"/>
      <c r="F84" s="155"/>
      <c r="G84" s="155"/>
      <c r="H84" s="155"/>
      <c r="I84" s="155"/>
      <c r="J84" s="155"/>
      <c r="K84" s="155"/>
    </row>
    <row r="85" spans="1:11" ht="15.75" customHeight="1">
      <c r="A85" s="155"/>
      <c r="B85" s="155"/>
      <c r="C85" s="155"/>
      <c r="D85" s="155"/>
      <c r="E85" s="155"/>
      <c r="F85" s="155"/>
      <c r="G85" s="155"/>
      <c r="H85" s="155"/>
      <c r="I85" s="155"/>
      <c r="J85" s="155"/>
      <c r="K85" s="155"/>
    </row>
    <row r="86" spans="1:11" ht="15.75" customHeight="1">
      <c r="A86" s="155"/>
      <c r="B86" s="155"/>
      <c r="C86" s="155"/>
      <c r="D86" s="155"/>
      <c r="E86" s="155"/>
      <c r="F86" s="155"/>
      <c r="G86" s="155"/>
      <c r="H86" s="155"/>
      <c r="I86" s="155"/>
      <c r="J86" s="155"/>
      <c r="K86" s="155"/>
    </row>
    <row r="87" spans="1:11" ht="15.75" customHeight="1">
      <c r="A87" s="155"/>
      <c r="B87" s="155"/>
      <c r="C87" s="155"/>
      <c r="D87" s="155"/>
      <c r="E87" s="155"/>
      <c r="F87" s="155"/>
      <c r="G87" s="155"/>
      <c r="H87" s="155"/>
      <c r="I87" s="155"/>
      <c r="J87" s="155"/>
      <c r="K87" s="155"/>
    </row>
    <row r="88" spans="1:11" ht="15.75" customHeight="1">
      <c r="A88" s="155"/>
      <c r="B88" s="155"/>
      <c r="C88" s="155"/>
      <c r="D88" s="155"/>
      <c r="E88" s="155"/>
      <c r="F88" s="155"/>
      <c r="G88" s="155"/>
      <c r="H88" s="155"/>
      <c r="I88" s="155"/>
      <c r="J88" s="155"/>
      <c r="K88" s="155"/>
    </row>
    <row r="89" spans="1:11" ht="15.75" customHeight="1">
      <c r="A89" s="155"/>
      <c r="B89" s="155"/>
      <c r="C89" s="155"/>
      <c r="D89" s="155"/>
      <c r="E89" s="155"/>
      <c r="F89" s="155"/>
      <c r="G89" s="155"/>
      <c r="H89" s="155"/>
      <c r="I89" s="155"/>
      <c r="J89" s="155"/>
      <c r="K89" s="155"/>
    </row>
    <row r="90" spans="1:11" ht="15.75" customHeight="1">
      <c r="A90" s="155"/>
      <c r="B90" s="155"/>
      <c r="C90" s="155"/>
      <c r="D90" s="155"/>
      <c r="E90" s="155"/>
      <c r="F90" s="155"/>
      <c r="G90" s="155"/>
      <c r="H90" s="155"/>
      <c r="I90" s="155"/>
      <c r="J90" s="155"/>
      <c r="K90" s="155"/>
    </row>
    <row r="91" spans="1:11" ht="15.75" customHeight="1">
      <c r="A91" s="155"/>
      <c r="B91" s="155"/>
      <c r="C91" s="155"/>
      <c r="D91" s="155"/>
      <c r="E91" s="155"/>
      <c r="F91" s="155"/>
      <c r="G91" s="155"/>
      <c r="H91" s="155"/>
      <c r="I91" s="155"/>
      <c r="J91" s="155"/>
      <c r="K91" s="155"/>
    </row>
    <row r="92" spans="1:11" ht="15.75" customHeight="1">
      <c r="A92" s="155"/>
      <c r="B92" s="155"/>
      <c r="C92" s="155"/>
      <c r="D92" s="155"/>
      <c r="E92" s="155"/>
      <c r="F92" s="155"/>
      <c r="G92" s="155"/>
      <c r="H92" s="155"/>
      <c r="I92" s="155"/>
      <c r="J92" s="155"/>
      <c r="K92" s="155"/>
    </row>
  </sheetData>
  <mergeCells count="2">
    <mergeCell ref="A1:D1"/>
    <mergeCell ref="A2:D2"/>
  </mergeCells>
  <pageMargins left="0.78740157480314998" right="0.78740157480314998" top="1.1811023622047201" bottom="0.78740157480314998" header="0" footer="0"/>
  <pageSetup paperSize="9"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100"/>
  <sheetViews>
    <sheetView workbookViewId="0">
      <selection activeCell="D25" sqref="D25"/>
    </sheetView>
  </sheetViews>
  <sheetFormatPr defaultColWidth="14.44140625" defaultRowHeight="15" customHeight="1"/>
  <cols>
    <col min="1" max="1" width="9.88671875" customWidth="1"/>
    <col min="2" max="2" width="17.88671875" customWidth="1"/>
    <col min="3" max="3" width="43.88671875" customWidth="1"/>
    <col min="4" max="4" width="25.109375" customWidth="1"/>
    <col min="5" max="5" width="11" customWidth="1"/>
    <col min="6" max="6" width="18.88671875" customWidth="1"/>
    <col min="7" max="7" width="10.44140625" customWidth="1"/>
    <col min="8" max="11" width="3.109375" customWidth="1"/>
  </cols>
  <sheetData>
    <row r="1" spans="1:11" ht="15.75" customHeight="1">
      <c r="A1" s="177"/>
      <c r="B1" s="177"/>
      <c r="C1" s="177"/>
      <c r="D1" s="177"/>
      <c r="E1" s="177"/>
      <c r="F1" s="564"/>
      <c r="G1" s="155"/>
      <c r="H1" s="155"/>
      <c r="I1" s="155"/>
      <c r="J1" s="155"/>
      <c r="K1" s="155"/>
    </row>
    <row r="2" spans="1:11" ht="15.75" customHeight="1">
      <c r="A2" s="1045" t="s">
        <v>704</v>
      </c>
      <c r="B2" s="973"/>
      <c r="C2" s="973"/>
      <c r="D2" s="973"/>
      <c r="E2" s="973"/>
      <c r="F2" s="973"/>
      <c r="G2" s="973"/>
      <c r="H2" s="155"/>
      <c r="I2" s="155"/>
      <c r="J2" s="155"/>
      <c r="K2" s="155"/>
    </row>
    <row r="3" spans="1:11" ht="15.75" customHeight="1">
      <c r="A3" s="584"/>
      <c r="B3" s="584"/>
      <c r="C3" s="584"/>
      <c r="D3" s="584"/>
      <c r="E3" s="584"/>
      <c r="F3" s="584"/>
      <c r="G3" s="584"/>
      <c r="H3" s="155"/>
      <c r="I3" s="155"/>
      <c r="J3" s="155"/>
      <c r="K3" s="155"/>
    </row>
    <row r="4" spans="1:11" ht="15.75" customHeight="1">
      <c r="A4" s="1046"/>
      <c r="B4" s="973"/>
      <c r="C4" s="973"/>
      <c r="D4" s="973"/>
      <c r="E4" s="973"/>
      <c r="F4" s="973"/>
      <c r="G4" s="973"/>
      <c r="H4" s="574"/>
      <c r="I4" s="574"/>
      <c r="J4" s="155"/>
      <c r="K4" s="155"/>
    </row>
    <row r="5" spans="1:11" ht="15.75" customHeight="1">
      <c r="A5" s="462" t="s">
        <v>1</v>
      </c>
      <c r="B5" s="462" t="s">
        <v>705</v>
      </c>
      <c r="C5" s="462" t="s">
        <v>706</v>
      </c>
      <c r="D5" s="462" t="s">
        <v>707</v>
      </c>
      <c r="E5" s="462" t="s">
        <v>708</v>
      </c>
      <c r="F5" s="462" t="s">
        <v>709</v>
      </c>
      <c r="G5" s="565" t="s">
        <v>5</v>
      </c>
      <c r="H5" s="155"/>
      <c r="I5" s="155"/>
      <c r="J5" s="155"/>
      <c r="K5" s="155"/>
    </row>
    <row r="6" spans="1:11" ht="15.75" customHeight="1">
      <c r="A6" s="79">
        <v>1</v>
      </c>
      <c r="B6" s="80" t="s">
        <v>710</v>
      </c>
      <c r="C6" s="189" t="s">
        <v>711</v>
      </c>
      <c r="D6" s="569">
        <f>COUNTIF(Actors!D5:D956,"Đơn giản")</f>
        <v>0</v>
      </c>
      <c r="E6" s="79">
        <v>1</v>
      </c>
      <c r="F6" s="569">
        <f>E6*D6</f>
        <v>0</v>
      </c>
      <c r="G6" s="208"/>
      <c r="H6" s="155"/>
      <c r="I6" s="155"/>
      <c r="J6" s="155"/>
      <c r="K6" s="155"/>
    </row>
    <row r="7" spans="1:11" ht="15.75" customHeight="1">
      <c r="A7" s="79">
        <v>2</v>
      </c>
      <c r="B7" s="80" t="s">
        <v>712</v>
      </c>
      <c r="C7" s="80" t="s">
        <v>713</v>
      </c>
      <c r="D7" s="569">
        <f>COUNTIF(Actors!D5:D956,"Trung bình")</f>
        <v>0</v>
      </c>
      <c r="E7" s="79">
        <v>2</v>
      </c>
      <c r="F7" s="569">
        <f>E7*D7</f>
        <v>0</v>
      </c>
      <c r="G7" s="208"/>
      <c r="H7" s="155"/>
      <c r="I7" s="155"/>
      <c r="J7" s="155"/>
      <c r="K7" s="155"/>
    </row>
    <row r="8" spans="1:11" ht="15.6">
      <c r="A8" s="79">
        <v>3</v>
      </c>
      <c r="B8" s="80" t="s">
        <v>703</v>
      </c>
      <c r="C8" s="80" t="s">
        <v>714</v>
      </c>
      <c r="D8" s="79">
        <v>2</v>
      </c>
      <c r="E8" s="79">
        <v>3</v>
      </c>
      <c r="F8" s="569">
        <f>E8*D8</f>
        <v>6</v>
      </c>
      <c r="G8" s="208"/>
      <c r="H8" s="155"/>
      <c r="I8" s="155"/>
      <c r="J8" s="155"/>
      <c r="K8" s="155"/>
    </row>
    <row r="9" spans="1:11" ht="15.75" customHeight="1">
      <c r="A9" s="90">
        <v>4</v>
      </c>
      <c r="B9" s="201" t="s">
        <v>715</v>
      </c>
      <c r="C9" s="200" t="s">
        <v>404</v>
      </c>
      <c r="D9" s="511"/>
      <c r="E9" s="90"/>
      <c r="F9" s="511">
        <f>SUM(F6:F8)</f>
        <v>6</v>
      </c>
      <c r="G9" s="208"/>
      <c r="H9" s="155"/>
      <c r="I9" s="155"/>
      <c r="J9" s="155"/>
      <c r="K9" s="155"/>
    </row>
    <row r="10" spans="1:11" ht="15.75" customHeight="1">
      <c r="A10" s="585"/>
      <c r="B10" s="586"/>
      <c r="C10" s="585"/>
      <c r="D10" s="586"/>
      <c r="E10" s="586"/>
      <c r="F10" s="586"/>
      <c r="G10" s="155"/>
      <c r="H10" s="155"/>
      <c r="I10" s="155"/>
      <c r="J10" s="155"/>
      <c r="K10" s="155"/>
    </row>
    <row r="11" spans="1:11" ht="15.75" customHeight="1">
      <c r="A11" s="155"/>
      <c r="B11" s="155"/>
      <c r="C11" s="155"/>
      <c r="D11" s="155"/>
      <c r="E11" s="155"/>
      <c r="F11" s="155"/>
      <c r="G11" s="155"/>
      <c r="H11" s="155"/>
      <c r="I11" s="155"/>
      <c r="J11" s="155"/>
      <c r="K11" s="155"/>
    </row>
    <row r="12" spans="1:11" ht="15.75" customHeight="1">
      <c r="A12" s="155"/>
      <c r="B12" s="155"/>
      <c r="C12" s="155"/>
      <c r="D12" s="155"/>
      <c r="E12" s="155"/>
      <c r="F12" s="155"/>
      <c r="G12" s="155"/>
      <c r="H12" s="155"/>
      <c r="I12" s="155"/>
      <c r="J12" s="155"/>
      <c r="K12" s="155"/>
    </row>
    <row r="13" spans="1:11" ht="15.75" customHeight="1">
      <c r="A13" s="155"/>
      <c r="B13" s="155"/>
      <c r="C13" s="155"/>
      <c r="D13" s="155"/>
      <c r="E13" s="155"/>
      <c r="F13" s="155"/>
      <c r="G13" s="155"/>
      <c r="H13" s="155"/>
      <c r="I13" s="155"/>
      <c r="J13" s="155"/>
      <c r="K13" s="155"/>
    </row>
    <row r="14" spans="1:11" ht="15.75" customHeight="1">
      <c r="A14" s="155"/>
      <c r="B14" s="155"/>
      <c r="C14" s="155"/>
      <c r="D14" s="155"/>
      <c r="E14" s="155"/>
      <c r="F14" s="155"/>
      <c r="G14" s="155"/>
      <c r="H14" s="155"/>
      <c r="I14" s="155"/>
      <c r="J14" s="155"/>
      <c r="K14" s="155"/>
    </row>
    <row r="15" spans="1:11" ht="15.75" customHeight="1">
      <c r="A15" s="155"/>
      <c r="B15" s="155"/>
      <c r="C15" s="155"/>
      <c r="D15" s="155"/>
      <c r="E15" s="155"/>
      <c r="F15" s="155"/>
      <c r="G15" s="155"/>
      <c r="H15" s="155"/>
      <c r="I15" s="155"/>
      <c r="J15" s="155"/>
      <c r="K15" s="155"/>
    </row>
    <row r="16" spans="1:11" ht="15.75" customHeight="1">
      <c r="A16" s="155"/>
      <c r="B16" s="155"/>
      <c r="C16" s="155"/>
      <c r="D16" s="155"/>
      <c r="E16" s="155"/>
      <c r="F16" s="155"/>
      <c r="G16" s="155"/>
      <c r="H16" s="155"/>
      <c r="I16" s="155"/>
      <c r="J16" s="155"/>
      <c r="K16" s="155"/>
    </row>
    <row r="17" spans="1:11" ht="15.75" customHeight="1">
      <c r="A17" s="155"/>
      <c r="B17" s="155"/>
      <c r="C17" s="155"/>
      <c r="D17" s="155"/>
      <c r="E17" s="155"/>
      <c r="F17" s="155"/>
      <c r="G17" s="155"/>
      <c r="H17" s="155"/>
      <c r="I17" s="155"/>
      <c r="J17" s="155"/>
      <c r="K17" s="155"/>
    </row>
    <row r="18" spans="1:11" ht="15.75" customHeight="1">
      <c r="A18" s="155"/>
      <c r="B18" s="155"/>
      <c r="C18" s="155"/>
      <c r="D18" s="155"/>
      <c r="E18" s="155"/>
      <c r="F18" s="155"/>
      <c r="G18" s="155"/>
      <c r="H18" s="155"/>
      <c r="I18" s="155"/>
      <c r="J18" s="155"/>
      <c r="K18" s="155"/>
    </row>
    <row r="19" spans="1:11" ht="15.75" customHeight="1">
      <c r="A19" s="155"/>
      <c r="B19" s="155"/>
      <c r="C19" s="155"/>
      <c r="D19" s="155"/>
      <c r="E19" s="155"/>
      <c r="F19" s="155"/>
      <c r="G19" s="155"/>
      <c r="H19" s="155"/>
      <c r="I19" s="155"/>
      <c r="J19" s="155"/>
      <c r="K19" s="155"/>
    </row>
    <row r="20" spans="1:11" ht="15.75" customHeight="1">
      <c r="A20" s="155"/>
      <c r="B20" s="155"/>
      <c r="C20" s="155"/>
      <c r="D20" s="155"/>
      <c r="E20" s="155"/>
      <c r="F20" s="155"/>
      <c r="G20" s="155"/>
      <c r="H20" s="155"/>
      <c r="I20" s="155"/>
      <c r="J20" s="155"/>
      <c r="K20" s="155"/>
    </row>
    <row r="21" spans="1:11" ht="15.75" customHeight="1">
      <c r="A21" s="155"/>
      <c r="B21" s="155"/>
      <c r="C21" s="155"/>
      <c r="D21" s="155"/>
      <c r="E21" s="155"/>
      <c r="F21" s="155"/>
      <c r="G21" s="155"/>
      <c r="H21" s="155"/>
      <c r="I21" s="155"/>
      <c r="J21" s="155"/>
      <c r="K21" s="155"/>
    </row>
    <row r="22" spans="1:11" ht="15.75" customHeight="1">
      <c r="A22" s="155"/>
      <c r="B22" s="155"/>
      <c r="C22" s="155"/>
      <c r="D22" s="155"/>
      <c r="E22" s="155"/>
      <c r="F22" s="155"/>
      <c r="G22" s="155"/>
      <c r="H22" s="155"/>
      <c r="I22" s="155"/>
      <c r="J22" s="155"/>
      <c r="K22" s="155"/>
    </row>
    <row r="23" spans="1:11" ht="15.75" customHeight="1">
      <c r="A23" s="155"/>
      <c r="B23" s="155"/>
      <c r="C23" s="155"/>
      <c r="D23" s="155"/>
      <c r="E23" s="155"/>
      <c r="F23" s="155"/>
      <c r="G23" s="155"/>
      <c r="H23" s="155"/>
      <c r="I23" s="155"/>
      <c r="J23" s="155"/>
      <c r="K23" s="155"/>
    </row>
    <row r="24" spans="1:11" ht="15.75" customHeight="1">
      <c r="A24" s="155"/>
      <c r="B24" s="155"/>
      <c r="C24" s="155"/>
      <c r="D24" s="155"/>
      <c r="E24" s="155"/>
      <c r="F24" s="155"/>
      <c r="G24" s="155"/>
      <c r="H24" s="155"/>
      <c r="I24" s="155"/>
      <c r="J24" s="155"/>
      <c r="K24" s="155"/>
    </row>
    <row r="25" spans="1:11" ht="15.75" customHeight="1">
      <c r="A25" s="155"/>
      <c r="B25" s="155"/>
      <c r="C25" s="155"/>
      <c r="D25" s="155"/>
      <c r="E25" s="155"/>
      <c r="F25" s="155"/>
      <c r="G25" s="155"/>
      <c r="H25" s="155"/>
      <c r="I25" s="155"/>
      <c r="J25" s="155"/>
      <c r="K25" s="155"/>
    </row>
    <row r="26" spans="1:11" ht="15.75" customHeight="1">
      <c r="A26" s="155"/>
      <c r="B26" s="155"/>
      <c r="C26" s="155"/>
      <c r="D26" s="155"/>
      <c r="E26" s="155"/>
      <c r="F26" s="155"/>
      <c r="G26" s="155"/>
      <c r="H26" s="155"/>
      <c r="I26" s="155"/>
      <c r="J26" s="155"/>
      <c r="K26" s="155"/>
    </row>
    <row r="27" spans="1:11" ht="15.75" customHeight="1">
      <c r="A27" s="155"/>
      <c r="B27" s="155"/>
      <c r="C27" s="155"/>
      <c r="D27" s="155"/>
      <c r="E27" s="155"/>
      <c r="F27" s="155"/>
      <c r="G27" s="155"/>
      <c r="H27" s="155"/>
      <c r="I27" s="155"/>
      <c r="J27" s="155"/>
      <c r="K27" s="155"/>
    </row>
    <row r="28" spans="1:11" ht="15.75" customHeight="1">
      <c r="A28" s="155"/>
      <c r="B28" s="155"/>
      <c r="C28" s="155"/>
      <c r="D28" s="155"/>
      <c r="E28" s="155"/>
      <c r="F28" s="155"/>
      <c r="G28" s="155"/>
      <c r="H28" s="155"/>
      <c r="I28" s="155"/>
      <c r="J28" s="155"/>
      <c r="K28" s="155"/>
    </row>
    <row r="29" spans="1:11" ht="15.75" customHeight="1">
      <c r="A29" s="155"/>
      <c r="B29" s="155"/>
      <c r="C29" s="155"/>
      <c r="D29" s="155"/>
      <c r="E29" s="155"/>
      <c r="F29" s="155"/>
      <c r="G29" s="155"/>
      <c r="H29" s="155"/>
      <c r="I29" s="155"/>
      <c r="J29" s="155"/>
      <c r="K29" s="155"/>
    </row>
    <row r="30" spans="1:11" ht="15.75" customHeight="1">
      <c r="A30" s="155"/>
      <c r="B30" s="155"/>
      <c r="C30" s="155"/>
      <c r="D30" s="155"/>
      <c r="E30" s="155"/>
      <c r="F30" s="155"/>
      <c r="G30" s="155"/>
      <c r="H30" s="155"/>
      <c r="I30" s="155"/>
      <c r="J30" s="155"/>
      <c r="K30" s="155"/>
    </row>
    <row r="31" spans="1:11" ht="15.75" customHeight="1">
      <c r="A31" s="155"/>
      <c r="B31" s="155"/>
      <c r="C31" s="155"/>
      <c r="D31" s="155"/>
      <c r="E31" s="155"/>
      <c r="F31" s="155"/>
      <c r="G31" s="155"/>
      <c r="H31" s="155"/>
      <c r="I31" s="155"/>
      <c r="J31" s="155"/>
      <c r="K31" s="155"/>
    </row>
    <row r="32" spans="1:11" ht="15.75" customHeight="1">
      <c r="A32" s="155"/>
      <c r="B32" s="155"/>
      <c r="C32" s="155"/>
      <c r="D32" s="155"/>
      <c r="E32" s="155"/>
      <c r="F32" s="155"/>
      <c r="G32" s="155"/>
      <c r="H32" s="155"/>
      <c r="I32" s="155"/>
      <c r="J32" s="155"/>
      <c r="K32" s="155"/>
    </row>
    <row r="33" spans="1:11" ht="15.75" customHeight="1">
      <c r="A33" s="155"/>
      <c r="B33" s="155"/>
      <c r="C33" s="155"/>
      <c r="D33" s="155"/>
      <c r="E33" s="155"/>
      <c r="F33" s="155"/>
      <c r="G33" s="155"/>
      <c r="H33" s="155"/>
      <c r="I33" s="155"/>
      <c r="J33" s="155"/>
      <c r="K33" s="155"/>
    </row>
    <row r="34" spans="1:11" ht="15.75" customHeight="1">
      <c r="A34" s="155"/>
      <c r="B34" s="155"/>
      <c r="C34" s="155"/>
      <c r="D34" s="155"/>
      <c r="E34" s="155"/>
      <c r="F34" s="155"/>
      <c r="G34" s="155"/>
      <c r="H34" s="155"/>
      <c r="I34" s="155"/>
      <c r="J34" s="155"/>
      <c r="K34" s="155"/>
    </row>
    <row r="35" spans="1:11" ht="15.75" customHeight="1">
      <c r="A35" s="155"/>
      <c r="B35" s="155"/>
      <c r="C35" s="155"/>
      <c r="D35" s="155"/>
      <c r="E35" s="155"/>
      <c r="F35" s="155"/>
      <c r="G35" s="155"/>
      <c r="H35" s="155"/>
      <c r="I35" s="155"/>
      <c r="J35" s="155"/>
      <c r="K35" s="155"/>
    </row>
    <row r="36" spans="1:11" ht="15.75" customHeight="1">
      <c r="A36" s="155"/>
      <c r="B36" s="155"/>
      <c r="C36" s="155"/>
      <c r="D36" s="155"/>
      <c r="E36" s="155"/>
      <c r="F36" s="155"/>
      <c r="G36" s="155"/>
      <c r="H36" s="155"/>
      <c r="I36" s="155"/>
      <c r="J36" s="155"/>
      <c r="K36" s="155"/>
    </row>
    <row r="37" spans="1:11" ht="15.75" customHeight="1">
      <c r="A37" s="155"/>
      <c r="B37" s="155"/>
      <c r="C37" s="155"/>
      <c r="D37" s="155"/>
      <c r="E37" s="155"/>
      <c r="F37" s="155"/>
      <c r="G37" s="155"/>
      <c r="H37" s="155"/>
      <c r="I37" s="155"/>
      <c r="J37" s="155"/>
      <c r="K37" s="155"/>
    </row>
    <row r="38" spans="1:11" ht="15.75" customHeight="1">
      <c r="A38" s="155"/>
      <c r="B38" s="155"/>
      <c r="C38" s="155"/>
      <c r="D38" s="155"/>
      <c r="E38" s="155"/>
      <c r="F38" s="155"/>
      <c r="G38" s="155"/>
      <c r="H38" s="155"/>
      <c r="I38" s="155"/>
      <c r="J38" s="155"/>
      <c r="K38" s="155"/>
    </row>
    <row r="39" spans="1:11" ht="15.75" customHeight="1">
      <c r="A39" s="155"/>
      <c r="B39" s="155"/>
      <c r="C39" s="155"/>
      <c r="D39" s="155"/>
      <c r="E39" s="155"/>
      <c r="F39" s="155"/>
      <c r="G39" s="155"/>
      <c r="H39" s="155"/>
      <c r="I39" s="155"/>
      <c r="J39" s="155"/>
      <c r="K39" s="155"/>
    </row>
    <row r="40" spans="1:11" ht="15.75" customHeight="1">
      <c r="A40" s="155"/>
      <c r="B40" s="155"/>
      <c r="C40" s="155"/>
      <c r="D40" s="155"/>
      <c r="E40" s="155"/>
      <c r="F40" s="155"/>
      <c r="G40" s="155"/>
      <c r="H40" s="155"/>
      <c r="I40" s="155"/>
      <c r="J40" s="155"/>
      <c r="K40" s="155"/>
    </row>
    <row r="41" spans="1:11" ht="15.75" customHeight="1">
      <c r="A41" s="155"/>
      <c r="B41" s="155"/>
      <c r="C41" s="155"/>
      <c r="D41" s="155"/>
      <c r="E41" s="155"/>
      <c r="F41" s="155"/>
      <c r="G41" s="155"/>
      <c r="H41" s="155"/>
      <c r="I41" s="155"/>
      <c r="J41" s="155"/>
      <c r="K41" s="155"/>
    </row>
    <row r="42" spans="1:11" ht="15.75" customHeight="1">
      <c r="A42" s="155"/>
      <c r="B42" s="155"/>
      <c r="C42" s="155"/>
      <c r="D42" s="155"/>
      <c r="E42" s="155"/>
      <c r="F42" s="155"/>
      <c r="G42" s="155"/>
      <c r="H42" s="155"/>
      <c r="I42" s="155"/>
      <c r="J42" s="155"/>
      <c r="K42" s="155"/>
    </row>
    <row r="43" spans="1:11" ht="15.75" customHeight="1">
      <c r="A43" s="155"/>
      <c r="B43" s="155"/>
      <c r="C43" s="155"/>
      <c r="D43" s="155"/>
      <c r="E43" s="155"/>
      <c r="F43" s="155"/>
      <c r="G43" s="155"/>
      <c r="H43" s="155"/>
      <c r="I43" s="155"/>
      <c r="J43" s="155"/>
      <c r="K43" s="155"/>
    </row>
    <row r="44" spans="1:11" ht="15.75" customHeight="1">
      <c r="A44" s="155"/>
      <c r="B44" s="155"/>
      <c r="C44" s="155"/>
      <c r="D44" s="155"/>
      <c r="E44" s="155"/>
      <c r="F44" s="155"/>
      <c r="G44" s="155"/>
      <c r="H44" s="155"/>
      <c r="I44" s="155"/>
      <c r="J44" s="155"/>
      <c r="K44" s="155"/>
    </row>
    <row r="45" spans="1:11" ht="15.75" customHeight="1">
      <c r="A45" s="155"/>
      <c r="B45" s="155"/>
      <c r="C45" s="155"/>
      <c r="D45" s="155"/>
      <c r="E45" s="155"/>
      <c r="F45" s="155"/>
      <c r="G45" s="155"/>
      <c r="H45" s="155"/>
      <c r="I45" s="155"/>
      <c r="J45" s="155"/>
      <c r="K45" s="155"/>
    </row>
    <row r="46" spans="1:11" ht="15.75" customHeight="1">
      <c r="A46" s="155"/>
      <c r="B46" s="155"/>
      <c r="C46" s="155"/>
      <c r="D46" s="155"/>
      <c r="E46" s="155"/>
      <c r="F46" s="155"/>
      <c r="G46" s="155"/>
      <c r="H46" s="155"/>
      <c r="I46" s="155"/>
      <c r="J46" s="155"/>
      <c r="K46" s="155"/>
    </row>
    <row r="47" spans="1:11" ht="15.75" customHeight="1">
      <c r="A47" s="155"/>
      <c r="B47" s="155"/>
      <c r="C47" s="155"/>
      <c r="D47" s="155"/>
      <c r="E47" s="155"/>
      <c r="F47" s="155"/>
      <c r="G47" s="155"/>
      <c r="H47" s="155"/>
      <c r="I47" s="155"/>
      <c r="J47" s="155"/>
      <c r="K47" s="155"/>
    </row>
    <row r="48" spans="1:11" ht="15.75" customHeight="1">
      <c r="A48" s="155"/>
      <c r="B48" s="155"/>
      <c r="C48" s="155"/>
      <c r="D48" s="155"/>
      <c r="E48" s="155"/>
      <c r="F48" s="155"/>
      <c r="G48" s="155"/>
      <c r="H48" s="155"/>
      <c r="I48" s="155"/>
      <c r="J48" s="155"/>
      <c r="K48" s="155"/>
    </row>
    <row r="49" spans="1:11" ht="15.75" customHeight="1">
      <c r="A49" s="155"/>
      <c r="B49" s="155"/>
      <c r="C49" s="155"/>
      <c r="D49" s="155"/>
      <c r="E49" s="155"/>
      <c r="F49" s="155"/>
      <c r="G49" s="155"/>
      <c r="H49" s="155"/>
      <c r="I49" s="155"/>
      <c r="J49" s="155"/>
      <c r="K49" s="155"/>
    </row>
    <row r="50" spans="1:11" ht="15.75" customHeight="1">
      <c r="A50" s="155"/>
      <c r="B50" s="155"/>
      <c r="C50" s="155"/>
      <c r="D50" s="155"/>
      <c r="E50" s="155"/>
      <c r="F50" s="155"/>
      <c r="G50" s="155"/>
      <c r="H50" s="155"/>
      <c r="I50" s="155"/>
      <c r="J50" s="155"/>
      <c r="K50" s="155"/>
    </row>
    <row r="51" spans="1:11" ht="15.75" customHeight="1">
      <c r="A51" s="155"/>
      <c r="B51" s="155"/>
      <c r="C51" s="155"/>
      <c r="D51" s="155"/>
      <c r="E51" s="155"/>
      <c r="F51" s="155"/>
      <c r="G51" s="155"/>
      <c r="H51" s="155"/>
      <c r="I51" s="155"/>
      <c r="J51" s="155"/>
      <c r="K51" s="155"/>
    </row>
    <row r="52" spans="1:11" ht="15.75" customHeight="1">
      <c r="A52" s="155"/>
      <c r="B52" s="155"/>
      <c r="C52" s="155"/>
      <c r="D52" s="155"/>
      <c r="E52" s="155"/>
      <c r="F52" s="155"/>
      <c r="G52" s="155"/>
      <c r="H52" s="155"/>
      <c r="I52" s="155"/>
      <c r="J52" s="155"/>
      <c r="K52" s="155"/>
    </row>
    <row r="53" spans="1:11" ht="15.75" customHeight="1">
      <c r="A53" s="155"/>
      <c r="B53" s="155"/>
      <c r="C53" s="155"/>
      <c r="D53" s="155"/>
      <c r="E53" s="155"/>
      <c r="F53" s="155"/>
      <c r="G53" s="155"/>
      <c r="H53" s="155"/>
      <c r="I53" s="155"/>
      <c r="J53" s="155"/>
      <c r="K53" s="155"/>
    </row>
    <row r="54" spans="1:11" ht="15.75" customHeight="1">
      <c r="A54" s="155"/>
      <c r="B54" s="155"/>
      <c r="C54" s="155"/>
      <c r="D54" s="155"/>
      <c r="E54" s="155"/>
      <c r="F54" s="155"/>
      <c r="G54" s="155"/>
      <c r="H54" s="155"/>
      <c r="I54" s="155"/>
      <c r="J54" s="155"/>
      <c r="K54" s="155"/>
    </row>
    <row r="55" spans="1:11" ht="15.75" customHeight="1">
      <c r="A55" s="155"/>
      <c r="B55" s="155"/>
      <c r="C55" s="155"/>
      <c r="D55" s="155"/>
      <c r="E55" s="155"/>
      <c r="F55" s="155"/>
      <c r="G55" s="155"/>
      <c r="H55" s="155"/>
      <c r="I55" s="155"/>
      <c r="J55" s="155"/>
      <c r="K55" s="155"/>
    </row>
    <row r="56" spans="1:11" ht="15.75" customHeight="1">
      <c r="A56" s="155"/>
      <c r="B56" s="155"/>
      <c r="C56" s="155"/>
      <c r="D56" s="155"/>
      <c r="E56" s="155"/>
      <c r="F56" s="155"/>
      <c r="G56" s="155"/>
      <c r="H56" s="155"/>
      <c r="I56" s="155"/>
      <c r="J56" s="155"/>
      <c r="K56" s="155"/>
    </row>
    <row r="57" spans="1:11" ht="15.75" customHeight="1">
      <c r="A57" s="155"/>
      <c r="B57" s="155"/>
      <c r="C57" s="155"/>
      <c r="D57" s="155"/>
      <c r="E57" s="155"/>
      <c r="F57" s="155"/>
      <c r="G57" s="155"/>
      <c r="H57" s="155"/>
      <c r="I57" s="155"/>
      <c r="J57" s="155"/>
      <c r="K57" s="155"/>
    </row>
    <row r="58" spans="1:11" ht="15.75" customHeight="1">
      <c r="A58" s="155"/>
      <c r="B58" s="155"/>
      <c r="C58" s="155"/>
      <c r="D58" s="155"/>
      <c r="E58" s="155"/>
      <c r="F58" s="155"/>
      <c r="G58" s="155"/>
      <c r="H58" s="155"/>
      <c r="I58" s="155"/>
      <c r="J58" s="155"/>
      <c r="K58" s="155"/>
    </row>
    <row r="59" spans="1:11" ht="15.75" customHeight="1">
      <c r="A59" s="155"/>
      <c r="B59" s="155"/>
      <c r="C59" s="155"/>
      <c r="D59" s="155"/>
      <c r="E59" s="155"/>
      <c r="F59" s="155"/>
      <c r="G59" s="155"/>
      <c r="H59" s="155"/>
      <c r="I59" s="155"/>
      <c r="J59" s="155"/>
      <c r="K59" s="155"/>
    </row>
    <row r="60" spans="1:11" ht="15.75" customHeight="1">
      <c r="A60" s="155"/>
      <c r="B60" s="155"/>
      <c r="C60" s="155"/>
      <c r="D60" s="155"/>
      <c r="E60" s="155"/>
      <c r="F60" s="155"/>
      <c r="G60" s="155"/>
      <c r="H60" s="155"/>
      <c r="I60" s="155"/>
      <c r="J60" s="155"/>
      <c r="K60" s="155"/>
    </row>
    <row r="61" spans="1:11" ht="15.75" customHeight="1">
      <c r="A61" s="155"/>
      <c r="B61" s="155"/>
      <c r="C61" s="155"/>
      <c r="D61" s="155"/>
      <c r="E61" s="155"/>
      <c r="F61" s="155"/>
      <c r="G61" s="155"/>
      <c r="H61" s="155"/>
      <c r="I61" s="155"/>
      <c r="J61" s="155"/>
      <c r="K61" s="155"/>
    </row>
    <row r="62" spans="1:11" ht="15.75" customHeight="1">
      <c r="A62" s="155"/>
      <c r="B62" s="155"/>
      <c r="C62" s="155"/>
      <c r="D62" s="155"/>
      <c r="E62" s="155"/>
      <c r="F62" s="155"/>
      <c r="G62" s="155"/>
      <c r="H62" s="155"/>
      <c r="I62" s="155"/>
      <c r="J62" s="155"/>
      <c r="K62" s="155"/>
    </row>
    <row r="63" spans="1:11" ht="15.75" customHeight="1">
      <c r="A63" s="155"/>
      <c r="B63" s="155"/>
      <c r="C63" s="155"/>
      <c r="D63" s="155"/>
      <c r="E63" s="155"/>
      <c r="F63" s="155"/>
      <c r="G63" s="155"/>
      <c r="H63" s="155"/>
      <c r="I63" s="155"/>
      <c r="J63" s="155"/>
      <c r="K63" s="155"/>
    </row>
    <row r="64" spans="1:11" ht="15.75" customHeight="1">
      <c r="A64" s="155"/>
      <c r="B64" s="155"/>
      <c r="C64" s="155"/>
      <c r="D64" s="155"/>
      <c r="E64" s="155"/>
      <c r="F64" s="155"/>
      <c r="G64" s="155"/>
      <c r="H64" s="155"/>
      <c r="I64" s="155"/>
      <c r="J64" s="155"/>
      <c r="K64" s="155"/>
    </row>
    <row r="65" spans="1:11" ht="15.75" customHeight="1">
      <c r="A65" s="155"/>
      <c r="B65" s="155"/>
      <c r="C65" s="155"/>
      <c r="D65" s="155"/>
      <c r="E65" s="155"/>
      <c r="F65" s="155"/>
      <c r="G65" s="155"/>
      <c r="H65" s="155"/>
      <c r="I65" s="155"/>
      <c r="J65" s="155"/>
      <c r="K65" s="155"/>
    </row>
    <row r="66" spans="1:11" ht="15.75" customHeight="1">
      <c r="A66" s="155"/>
      <c r="B66" s="155"/>
      <c r="C66" s="155"/>
      <c r="D66" s="155"/>
      <c r="E66" s="155"/>
      <c r="F66" s="155"/>
      <c r="G66" s="155"/>
      <c r="H66" s="155"/>
      <c r="I66" s="155"/>
      <c r="J66" s="155"/>
      <c r="K66" s="155"/>
    </row>
    <row r="67" spans="1:11" ht="15.75" customHeight="1">
      <c r="A67" s="155"/>
      <c r="B67" s="155"/>
      <c r="C67" s="155"/>
      <c r="D67" s="155"/>
      <c r="E67" s="155"/>
      <c r="F67" s="155"/>
      <c r="G67" s="155"/>
      <c r="H67" s="155"/>
      <c r="I67" s="155"/>
      <c r="J67" s="155"/>
      <c r="K67" s="155"/>
    </row>
    <row r="68" spans="1:11" ht="15.75" customHeight="1">
      <c r="A68" s="155"/>
      <c r="B68" s="155"/>
      <c r="C68" s="155"/>
      <c r="D68" s="155"/>
      <c r="E68" s="155"/>
      <c r="F68" s="155"/>
      <c r="G68" s="155"/>
      <c r="H68" s="155"/>
      <c r="I68" s="155"/>
      <c r="J68" s="155"/>
      <c r="K68" s="155"/>
    </row>
    <row r="69" spans="1:11" ht="15.75" customHeight="1">
      <c r="A69" s="155"/>
      <c r="B69" s="155"/>
      <c r="C69" s="155"/>
      <c r="D69" s="155"/>
      <c r="E69" s="155"/>
      <c r="F69" s="155"/>
      <c r="G69" s="155"/>
      <c r="H69" s="155"/>
      <c r="I69" s="155"/>
      <c r="J69" s="155"/>
      <c r="K69" s="155"/>
    </row>
    <row r="70" spans="1:11" ht="15.75" customHeight="1">
      <c r="A70" s="155"/>
      <c r="B70" s="155"/>
      <c r="C70" s="155"/>
      <c r="D70" s="155"/>
      <c r="E70" s="155"/>
      <c r="F70" s="155"/>
      <c r="G70" s="155"/>
      <c r="H70" s="155"/>
      <c r="I70" s="155"/>
      <c r="J70" s="155"/>
      <c r="K70" s="155"/>
    </row>
    <row r="71" spans="1:11" ht="15.75" customHeight="1">
      <c r="A71" s="155"/>
      <c r="B71" s="155"/>
      <c r="C71" s="155"/>
      <c r="D71" s="155"/>
      <c r="E71" s="155"/>
      <c r="F71" s="155"/>
      <c r="G71" s="155"/>
      <c r="H71" s="155"/>
      <c r="I71" s="155"/>
      <c r="J71" s="155"/>
      <c r="K71" s="155"/>
    </row>
    <row r="72" spans="1:11" ht="15.75" customHeight="1">
      <c r="A72" s="155"/>
      <c r="B72" s="155"/>
      <c r="C72" s="155"/>
      <c r="D72" s="155"/>
      <c r="E72" s="155"/>
      <c r="F72" s="155"/>
      <c r="G72" s="155"/>
      <c r="H72" s="155"/>
      <c r="I72" s="155"/>
      <c r="J72" s="155"/>
      <c r="K72" s="155"/>
    </row>
    <row r="73" spans="1:11" ht="15.75" customHeight="1">
      <c r="A73" s="155"/>
      <c r="B73" s="155"/>
      <c r="C73" s="155"/>
      <c r="D73" s="155"/>
      <c r="E73" s="155"/>
      <c r="F73" s="155"/>
      <c r="G73" s="155"/>
      <c r="H73" s="155"/>
      <c r="I73" s="155"/>
      <c r="J73" s="155"/>
      <c r="K73" s="155"/>
    </row>
    <row r="74" spans="1:11" ht="15.75" customHeight="1">
      <c r="A74" s="155"/>
      <c r="B74" s="155"/>
      <c r="C74" s="155"/>
      <c r="D74" s="155"/>
      <c r="E74" s="155"/>
      <c r="F74" s="155"/>
      <c r="G74" s="155"/>
      <c r="H74" s="155"/>
      <c r="I74" s="155"/>
      <c r="J74" s="155"/>
      <c r="K74" s="155"/>
    </row>
    <row r="75" spans="1:11" ht="15.75" customHeight="1">
      <c r="A75" s="155"/>
      <c r="B75" s="155"/>
      <c r="C75" s="155"/>
      <c r="D75" s="155"/>
      <c r="E75" s="155"/>
      <c r="F75" s="155"/>
      <c r="G75" s="155"/>
      <c r="H75" s="155"/>
      <c r="I75" s="155"/>
      <c r="J75" s="155"/>
      <c r="K75" s="155"/>
    </row>
    <row r="76" spans="1:11" ht="15.75" customHeight="1">
      <c r="A76" s="155"/>
      <c r="B76" s="155"/>
      <c r="C76" s="155"/>
      <c r="D76" s="155"/>
      <c r="E76" s="155"/>
      <c r="F76" s="155"/>
      <c r="G76" s="155"/>
      <c r="H76" s="155"/>
      <c r="I76" s="155"/>
      <c r="J76" s="155"/>
      <c r="K76" s="155"/>
    </row>
    <row r="77" spans="1:11" ht="15.75" customHeight="1">
      <c r="A77" s="155"/>
      <c r="B77" s="155"/>
      <c r="C77" s="155"/>
      <c r="D77" s="155"/>
      <c r="E77" s="155"/>
      <c r="F77" s="155"/>
      <c r="G77" s="155"/>
      <c r="H77" s="155"/>
      <c r="I77" s="155"/>
      <c r="J77" s="155"/>
      <c r="K77" s="155"/>
    </row>
    <row r="78" spans="1:11" ht="15.75" customHeight="1">
      <c r="A78" s="155"/>
      <c r="B78" s="155"/>
      <c r="C78" s="155"/>
      <c r="D78" s="155"/>
      <c r="E78" s="155"/>
      <c r="F78" s="155"/>
      <c r="G78" s="155"/>
      <c r="H78" s="155"/>
      <c r="I78" s="155"/>
      <c r="J78" s="155"/>
      <c r="K78" s="155"/>
    </row>
    <row r="79" spans="1:11" ht="15.75" customHeight="1">
      <c r="A79" s="155"/>
      <c r="B79" s="155"/>
      <c r="C79" s="155"/>
      <c r="D79" s="155"/>
      <c r="E79" s="155"/>
      <c r="F79" s="155"/>
      <c r="G79" s="155"/>
      <c r="H79" s="155"/>
      <c r="I79" s="155"/>
      <c r="J79" s="155"/>
      <c r="K79" s="155"/>
    </row>
    <row r="80" spans="1:11" ht="15.75" customHeight="1">
      <c r="A80" s="155"/>
      <c r="B80" s="155"/>
      <c r="C80" s="155"/>
      <c r="D80" s="155"/>
      <c r="E80" s="155"/>
      <c r="F80" s="155"/>
      <c r="G80" s="155"/>
      <c r="H80" s="155"/>
      <c r="I80" s="155"/>
      <c r="J80" s="155"/>
      <c r="K80" s="155"/>
    </row>
    <row r="81" spans="1:11" ht="15.75" customHeight="1">
      <c r="A81" s="155"/>
      <c r="B81" s="155"/>
      <c r="C81" s="155"/>
      <c r="D81" s="155"/>
      <c r="E81" s="155"/>
      <c r="F81" s="155"/>
      <c r="G81" s="155"/>
      <c r="H81" s="155"/>
      <c r="I81" s="155"/>
      <c r="J81" s="155"/>
      <c r="K81" s="155"/>
    </row>
    <row r="82" spans="1:11" ht="15.75" customHeight="1">
      <c r="A82" s="155"/>
      <c r="B82" s="155"/>
      <c r="C82" s="155"/>
      <c r="D82" s="155"/>
      <c r="E82" s="155"/>
      <c r="F82" s="155"/>
      <c r="G82" s="155"/>
      <c r="H82" s="155"/>
      <c r="I82" s="155"/>
      <c r="J82" s="155"/>
      <c r="K82" s="155"/>
    </row>
    <row r="83" spans="1:11" ht="15.75" customHeight="1">
      <c r="A83" s="155"/>
      <c r="B83" s="155"/>
      <c r="C83" s="155"/>
      <c r="D83" s="155"/>
      <c r="E83" s="155"/>
      <c r="F83" s="155"/>
      <c r="G83" s="155"/>
      <c r="H83" s="155"/>
      <c r="I83" s="155"/>
      <c r="J83" s="155"/>
      <c r="K83" s="155"/>
    </row>
    <row r="84" spans="1:11" ht="15.75" customHeight="1">
      <c r="A84" s="155"/>
      <c r="B84" s="155"/>
      <c r="C84" s="155"/>
      <c r="D84" s="155"/>
      <c r="E84" s="155"/>
      <c r="F84" s="155"/>
      <c r="G84" s="155"/>
      <c r="H84" s="155"/>
      <c r="I84" s="155"/>
      <c r="J84" s="155"/>
      <c r="K84" s="155"/>
    </row>
    <row r="85" spans="1:11" ht="15.75" customHeight="1">
      <c r="A85" s="155"/>
      <c r="B85" s="155"/>
      <c r="C85" s="155"/>
      <c r="D85" s="155"/>
      <c r="E85" s="155"/>
      <c r="F85" s="155"/>
      <c r="G85" s="155"/>
      <c r="H85" s="155"/>
      <c r="I85" s="155"/>
      <c r="J85" s="155"/>
      <c r="K85" s="155"/>
    </row>
    <row r="86" spans="1:11" ht="15.75" customHeight="1">
      <c r="A86" s="155"/>
      <c r="B86" s="155"/>
      <c r="C86" s="155"/>
      <c r="D86" s="155"/>
      <c r="E86" s="155"/>
      <c r="F86" s="155"/>
      <c r="G86" s="155"/>
      <c r="H86" s="155"/>
      <c r="I86" s="155"/>
      <c r="J86" s="155"/>
      <c r="K86" s="155"/>
    </row>
    <row r="87" spans="1:11" ht="15.75" customHeight="1">
      <c r="A87" s="155"/>
      <c r="B87" s="155"/>
      <c r="C87" s="155"/>
      <c r="D87" s="155"/>
      <c r="E87" s="155"/>
      <c r="F87" s="155"/>
      <c r="G87" s="155"/>
      <c r="H87" s="155"/>
      <c r="I87" s="155"/>
      <c r="J87" s="155"/>
      <c r="K87" s="155"/>
    </row>
    <row r="88" spans="1:11" ht="15.75" customHeight="1">
      <c r="A88" s="155"/>
      <c r="B88" s="155"/>
      <c r="C88" s="155"/>
      <c r="D88" s="155"/>
      <c r="E88" s="155"/>
      <c r="F88" s="155"/>
      <c r="G88" s="155"/>
      <c r="H88" s="155"/>
      <c r="I88" s="155"/>
      <c r="J88" s="155"/>
      <c r="K88" s="155"/>
    </row>
    <row r="89" spans="1:11" ht="15.75" customHeight="1">
      <c r="A89" s="155"/>
      <c r="B89" s="155"/>
      <c r="C89" s="155"/>
      <c r="D89" s="155"/>
      <c r="E89" s="155"/>
      <c r="F89" s="155"/>
      <c r="G89" s="155"/>
      <c r="H89" s="155"/>
      <c r="I89" s="155"/>
      <c r="J89" s="155"/>
      <c r="K89" s="155"/>
    </row>
    <row r="90" spans="1:11" ht="15.75" customHeight="1">
      <c r="A90" s="155"/>
      <c r="B90" s="155"/>
      <c r="C90" s="155"/>
      <c r="D90" s="155"/>
      <c r="E90" s="155"/>
      <c r="F90" s="155"/>
      <c r="G90" s="155"/>
      <c r="H90" s="155"/>
      <c r="I90" s="155"/>
      <c r="J90" s="155"/>
      <c r="K90" s="155"/>
    </row>
    <row r="91" spans="1:11" ht="15.75" customHeight="1">
      <c r="A91" s="155"/>
      <c r="B91" s="155"/>
      <c r="C91" s="155"/>
      <c r="D91" s="155"/>
      <c r="E91" s="155"/>
      <c r="F91" s="155"/>
      <c r="G91" s="155"/>
      <c r="H91" s="155"/>
      <c r="I91" s="155"/>
      <c r="J91" s="155"/>
      <c r="K91" s="155"/>
    </row>
    <row r="92" spans="1:11" ht="15.75" customHeight="1">
      <c r="A92" s="155"/>
      <c r="B92" s="155"/>
      <c r="C92" s="155"/>
      <c r="D92" s="155"/>
      <c r="E92" s="155"/>
      <c r="F92" s="155"/>
      <c r="G92" s="155"/>
      <c r="H92" s="155"/>
      <c r="I92" s="155"/>
      <c r="J92" s="155"/>
      <c r="K92" s="155"/>
    </row>
    <row r="93" spans="1:11" ht="15.75" customHeight="1">
      <c r="A93" s="155"/>
      <c r="B93" s="155"/>
      <c r="C93" s="155"/>
      <c r="D93" s="155"/>
      <c r="E93" s="155"/>
      <c r="F93" s="155"/>
      <c r="G93" s="155"/>
      <c r="H93" s="155"/>
      <c r="I93" s="155"/>
      <c r="J93" s="155"/>
      <c r="K93" s="155"/>
    </row>
    <row r="94" spans="1:11" ht="15.75" customHeight="1">
      <c r="A94" s="155"/>
      <c r="B94" s="155"/>
      <c r="C94" s="155"/>
      <c r="D94" s="155"/>
      <c r="E94" s="155"/>
      <c r="F94" s="155"/>
      <c r="G94" s="155"/>
      <c r="H94" s="155"/>
      <c r="I94" s="155"/>
      <c r="J94" s="155"/>
      <c r="K94" s="155"/>
    </row>
    <row r="95" spans="1:11" ht="15.75" customHeight="1">
      <c r="A95" s="155"/>
      <c r="B95" s="155"/>
      <c r="C95" s="155"/>
      <c r="D95" s="155"/>
      <c r="E95" s="155"/>
      <c r="F95" s="155"/>
      <c r="G95" s="155"/>
      <c r="H95" s="155"/>
      <c r="I95" s="155"/>
      <c r="J95" s="155"/>
      <c r="K95" s="155"/>
    </row>
    <row r="96" spans="1:11" ht="15.75" customHeight="1">
      <c r="A96" s="155"/>
      <c r="B96" s="155"/>
      <c r="C96" s="155"/>
      <c r="D96" s="155"/>
      <c r="E96" s="155"/>
      <c r="F96" s="155"/>
      <c r="G96" s="155"/>
      <c r="H96" s="155"/>
      <c r="I96" s="155"/>
      <c r="J96" s="155"/>
      <c r="K96" s="155"/>
    </row>
    <row r="97" spans="1:11" ht="15.75" customHeight="1">
      <c r="A97" s="155"/>
      <c r="B97" s="155"/>
      <c r="C97" s="155"/>
      <c r="D97" s="155"/>
      <c r="E97" s="155"/>
      <c r="F97" s="155"/>
      <c r="G97" s="155"/>
      <c r="H97" s="155"/>
      <c r="I97" s="155"/>
      <c r="J97" s="155"/>
      <c r="K97" s="155"/>
    </row>
    <row r="98" spans="1:11" ht="15.75" customHeight="1">
      <c r="A98" s="155"/>
      <c r="B98" s="155"/>
      <c r="C98" s="155"/>
      <c r="D98" s="155"/>
      <c r="E98" s="155"/>
      <c r="F98" s="155"/>
      <c r="G98" s="155"/>
      <c r="H98" s="155"/>
      <c r="I98" s="155"/>
      <c r="J98" s="155"/>
      <c r="K98" s="155"/>
    </row>
    <row r="99" spans="1:11" ht="15.75" customHeight="1">
      <c r="A99" s="155"/>
      <c r="B99" s="155"/>
      <c r="C99" s="155"/>
      <c r="D99" s="155"/>
      <c r="E99" s="155"/>
      <c r="F99" s="155"/>
      <c r="G99" s="155"/>
      <c r="H99" s="155"/>
      <c r="I99" s="155"/>
      <c r="J99" s="155"/>
      <c r="K99" s="155"/>
    </row>
    <row r="100" spans="1:11" ht="15.75" customHeight="1">
      <c r="A100" s="155"/>
      <c r="B100" s="155"/>
      <c r="C100" s="155"/>
      <c r="D100" s="155"/>
      <c r="E100" s="155"/>
      <c r="F100" s="155"/>
      <c r="G100" s="155"/>
      <c r="H100" s="155"/>
      <c r="I100" s="155"/>
      <c r="J100" s="155"/>
      <c r="K100" s="155"/>
    </row>
  </sheetData>
  <mergeCells count="2">
    <mergeCell ref="A2:G2"/>
    <mergeCell ref="A4:G4"/>
  </mergeCells>
  <pageMargins left="0.78740157480314998" right="0.78740157480314998" top="1.1811023622047201" bottom="0.78740157480314998"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00"/>
  <sheetViews>
    <sheetView workbookViewId="0"/>
  </sheetViews>
  <sheetFormatPr defaultColWidth="14.44140625" defaultRowHeight="15" customHeight="1"/>
  <cols>
    <col min="1" max="1" width="8.88671875" customWidth="1"/>
    <col min="2" max="2" width="26.44140625" customWidth="1"/>
    <col min="3" max="3" width="12.109375" customWidth="1"/>
    <col min="4" max="13" width="9.88671875" customWidth="1"/>
    <col min="14" max="15" width="8.88671875" customWidth="1"/>
  </cols>
  <sheetData>
    <row r="1" spans="1:15" ht="17.399999999999999">
      <c r="A1" s="930" t="s">
        <v>25</v>
      </c>
    </row>
    <row r="2" spans="1:15" ht="18">
      <c r="A2" s="987" t="s">
        <v>1</v>
      </c>
      <c r="B2" s="987" t="s">
        <v>26</v>
      </c>
      <c r="C2" s="931"/>
      <c r="D2" s="988" t="s">
        <v>27</v>
      </c>
      <c r="E2" s="989"/>
      <c r="F2" s="989"/>
      <c r="G2" s="989"/>
      <c r="H2" s="989"/>
      <c r="I2" s="989"/>
      <c r="J2" s="989"/>
      <c r="K2" s="989"/>
      <c r="L2" s="989"/>
      <c r="M2" s="989"/>
      <c r="N2" s="989"/>
      <c r="O2" s="990"/>
    </row>
    <row r="3" spans="1:15" ht="18">
      <c r="A3" s="986"/>
      <c r="B3" s="986"/>
      <c r="C3" s="932"/>
      <c r="D3" s="932">
        <v>0</v>
      </c>
      <c r="E3" s="932">
        <f t="shared" ref="E3:O3" si="0">D4</f>
        <v>10</v>
      </c>
      <c r="F3" s="932">
        <f t="shared" si="0"/>
        <v>20</v>
      </c>
      <c r="G3" s="932">
        <f t="shared" si="0"/>
        <v>50</v>
      </c>
      <c r="H3" s="932">
        <f t="shared" si="0"/>
        <v>100</v>
      </c>
      <c r="I3" s="932">
        <f t="shared" si="0"/>
        <v>200</v>
      </c>
      <c r="J3" s="932">
        <f t="shared" si="0"/>
        <v>500</v>
      </c>
      <c r="K3" s="932">
        <f t="shared" si="0"/>
        <v>1000</v>
      </c>
      <c r="L3" s="932">
        <f t="shared" si="0"/>
        <v>2000</v>
      </c>
      <c r="M3" s="932">
        <f t="shared" si="0"/>
        <v>5000</v>
      </c>
      <c r="N3" s="932">
        <f t="shared" si="0"/>
        <v>10000</v>
      </c>
      <c r="O3" s="932">
        <f t="shared" si="0"/>
        <v>20000</v>
      </c>
    </row>
    <row r="4" spans="1:15" ht="18">
      <c r="A4" s="933"/>
      <c r="B4" s="932"/>
      <c r="C4" s="932">
        <v>0</v>
      </c>
      <c r="D4" s="932">
        <v>10</v>
      </c>
      <c r="E4" s="932">
        <v>20</v>
      </c>
      <c r="F4" s="932">
        <v>50</v>
      </c>
      <c r="G4" s="932">
        <v>100</v>
      </c>
      <c r="H4" s="932">
        <v>200</v>
      </c>
      <c r="I4" s="932">
        <v>500</v>
      </c>
      <c r="J4" s="932">
        <v>1000</v>
      </c>
      <c r="K4" s="932">
        <v>2000</v>
      </c>
      <c r="L4" s="932">
        <v>5000</v>
      </c>
      <c r="M4" s="932">
        <v>10000</v>
      </c>
      <c r="N4" s="932">
        <v>20000</v>
      </c>
      <c r="O4" s="942">
        <v>30000</v>
      </c>
    </row>
    <row r="5" spans="1:15" ht="36">
      <c r="A5" s="933">
        <v>1</v>
      </c>
      <c r="B5" s="934" t="s">
        <v>28</v>
      </c>
      <c r="C5" s="932">
        <v>1.7</v>
      </c>
      <c r="D5" s="932">
        <v>1.7</v>
      </c>
      <c r="E5" s="932">
        <v>1.44</v>
      </c>
      <c r="F5" s="932">
        <v>1.29</v>
      </c>
      <c r="G5" s="932">
        <v>1.04</v>
      </c>
      <c r="H5" s="932">
        <v>0.97</v>
      </c>
      <c r="I5" s="932">
        <v>0.84</v>
      </c>
      <c r="J5" s="932">
        <v>0.69</v>
      </c>
      <c r="K5" s="932">
        <v>0.6</v>
      </c>
      <c r="L5" s="932">
        <v>0.4</v>
      </c>
      <c r="M5" s="932">
        <v>0.3</v>
      </c>
      <c r="N5" s="932">
        <v>0.22</v>
      </c>
      <c r="O5" s="932">
        <v>0.18</v>
      </c>
    </row>
    <row r="6" spans="1:15" ht="36">
      <c r="A6" s="933">
        <v>2</v>
      </c>
      <c r="B6" s="934" t="s">
        <v>29</v>
      </c>
      <c r="C6" s="932">
        <v>2.13</v>
      </c>
      <c r="D6" s="932">
        <v>2.13</v>
      </c>
      <c r="E6" s="932">
        <v>1.8</v>
      </c>
      <c r="F6" s="932">
        <v>1.61</v>
      </c>
      <c r="G6" s="932">
        <v>1.29</v>
      </c>
      <c r="H6" s="932">
        <v>1.21</v>
      </c>
      <c r="I6" s="932">
        <v>1.06</v>
      </c>
      <c r="J6" s="932">
        <v>0.86</v>
      </c>
      <c r="K6" s="932">
        <v>0.74</v>
      </c>
      <c r="L6" s="932">
        <v>0.5</v>
      </c>
      <c r="M6" s="932">
        <v>0.37</v>
      </c>
      <c r="N6" s="932">
        <v>0.28000000000000003</v>
      </c>
      <c r="O6" s="932">
        <v>0.22</v>
      </c>
    </row>
    <row r="8" spans="1:15" ht="17.399999999999999">
      <c r="A8" s="930" t="s">
        <v>30</v>
      </c>
    </row>
    <row r="9" spans="1:15" ht="18">
      <c r="A9" s="987" t="s">
        <v>1</v>
      </c>
      <c r="B9" s="987" t="s">
        <v>26</v>
      </c>
      <c r="C9" s="931"/>
      <c r="D9" s="988" t="s">
        <v>27</v>
      </c>
      <c r="E9" s="989"/>
      <c r="F9" s="989"/>
      <c r="G9" s="989"/>
      <c r="H9" s="989"/>
      <c r="I9" s="989"/>
      <c r="J9" s="989"/>
      <c r="K9" s="989"/>
      <c r="L9" s="989"/>
      <c r="M9" s="989"/>
      <c r="N9" s="989"/>
      <c r="O9" s="990"/>
    </row>
    <row r="10" spans="1:15" ht="18">
      <c r="A10" s="985"/>
      <c r="B10" s="985"/>
      <c r="C10" s="935"/>
      <c r="D10" s="936">
        <f t="shared" ref="D10:O10" si="1">C11</f>
        <v>0</v>
      </c>
      <c r="E10" s="936">
        <f t="shared" si="1"/>
        <v>10</v>
      </c>
      <c r="F10" s="936">
        <f t="shared" si="1"/>
        <v>20</v>
      </c>
      <c r="G10" s="936">
        <f t="shared" si="1"/>
        <v>50</v>
      </c>
      <c r="H10" s="936">
        <f t="shared" si="1"/>
        <v>100</v>
      </c>
      <c r="I10" s="936">
        <f t="shared" si="1"/>
        <v>200</v>
      </c>
      <c r="J10" s="936">
        <f t="shared" si="1"/>
        <v>500</v>
      </c>
      <c r="K10" s="936">
        <f t="shared" si="1"/>
        <v>1000</v>
      </c>
      <c r="L10" s="936">
        <f t="shared" si="1"/>
        <v>2000</v>
      </c>
      <c r="M10" s="936">
        <f t="shared" si="1"/>
        <v>5000</v>
      </c>
      <c r="N10" s="936">
        <f t="shared" si="1"/>
        <v>10000</v>
      </c>
      <c r="O10" s="936">
        <f t="shared" si="1"/>
        <v>20000</v>
      </c>
    </row>
    <row r="11" spans="1:15" ht="18">
      <c r="A11" s="986"/>
      <c r="B11" s="986"/>
      <c r="C11" s="932">
        <v>0</v>
      </c>
      <c r="D11" s="932">
        <v>10</v>
      </c>
      <c r="E11" s="932">
        <v>20</v>
      </c>
      <c r="F11" s="932">
        <v>50</v>
      </c>
      <c r="G11" s="932">
        <v>100</v>
      </c>
      <c r="H11" s="932">
        <v>200</v>
      </c>
      <c r="I11" s="932">
        <v>500</v>
      </c>
      <c r="J11" s="932">
        <v>1000</v>
      </c>
      <c r="K11" s="932">
        <v>2000</v>
      </c>
      <c r="L11" s="932">
        <v>5000</v>
      </c>
      <c r="M11" s="932">
        <v>10000</v>
      </c>
      <c r="N11" s="932">
        <v>20000</v>
      </c>
      <c r="O11" s="942">
        <v>30000</v>
      </c>
    </row>
    <row r="12" spans="1:15" ht="36">
      <c r="A12" s="933">
        <v>1</v>
      </c>
      <c r="B12" s="934" t="s">
        <v>28</v>
      </c>
      <c r="C12" s="932">
        <v>0.51</v>
      </c>
      <c r="D12" s="932">
        <v>0.51</v>
      </c>
      <c r="E12" s="932">
        <v>0.47</v>
      </c>
      <c r="F12" s="932">
        <v>0.37</v>
      </c>
      <c r="G12" s="932">
        <v>0.28999999999999998</v>
      </c>
      <c r="H12" s="932">
        <v>0.2</v>
      </c>
      <c r="I12" s="932">
        <v>0.16</v>
      </c>
      <c r="J12" s="932">
        <v>0.14000000000000001</v>
      </c>
      <c r="K12" s="932">
        <v>0.12</v>
      </c>
      <c r="L12" s="932">
        <v>0.09</v>
      </c>
      <c r="M12" s="932">
        <v>0.08</v>
      </c>
      <c r="N12" s="932">
        <v>0.06</v>
      </c>
      <c r="O12" s="932">
        <v>0.05</v>
      </c>
    </row>
    <row r="13" spans="1:15" ht="36">
      <c r="A13" s="933">
        <v>2</v>
      </c>
      <c r="B13" s="934" t="s">
        <v>31</v>
      </c>
      <c r="C13" s="932">
        <v>0.93</v>
      </c>
      <c r="D13" s="932">
        <v>0.93</v>
      </c>
      <c r="E13" s="932">
        <v>0.79</v>
      </c>
      <c r="F13" s="932">
        <v>0.63</v>
      </c>
      <c r="G13" s="932">
        <v>0.47</v>
      </c>
      <c r="H13" s="932">
        <v>0.37</v>
      </c>
      <c r="I13" s="932">
        <v>0.35</v>
      </c>
      <c r="J13" s="932">
        <v>0.3</v>
      </c>
      <c r="K13" s="932">
        <v>0.24</v>
      </c>
      <c r="L13" s="932">
        <v>0.21</v>
      </c>
      <c r="M13" s="932">
        <v>0.15</v>
      </c>
      <c r="N13" s="932">
        <v>0.1</v>
      </c>
      <c r="O13" s="932">
        <v>7.0000000000000007E-2</v>
      </c>
    </row>
    <row r="15" spans="1:15" ht="17.399999999999999">
      <c r="A15" s="930" t="s">
        <v>32</v>
      </c>
    </row>
    <row r="16" spans="1:15" ht="18">
      <c r="A16" s="987" t="s">
        <v>1</v>
      </c>
      <c r="B16" s="987" t="s">
        <v>33</v>
      </c>
      <c r="C16" s="931"/>
      <c r="D16" s="988" t="s">
        <v>27</v>
      </c>
      <c r="E16" s="989"/>
      <c r="F16" s="989"/>
      <c r="G16" s="989"/>
      <c r="H16" s="989"/>
      <c r="I16" s="989"/>
      <c r="J16" s="989"/>
      <c r="K16" s="990"/>
    </row>
    <row r="17" spans="1:15" ht="18">
      <c r="A17" s="985"/>
      <c r="B17" s="985"/>
      <c r="C17" s="935"/>
      <c r="D17" s="936">
        <f t="shared" ref="D17:K17" si="2">C18</f>
        <v>0</v>
      </c>
      <c r="E17" s="936">
        <f t="shared" si="2"/>
        <v>10</v>
      </c>
      <c r="F17" s="936">
        <f t="shared" si="2"/>
        <v>20</v>
      </c>
      <c r="G17" s="936">
        <f t="shared" si="2"/>
        <v>50</v>
      </c>
      <c r="H17" s="936">
        <f t="shared" si="2"/>
        <v>100</v>
      </c>
      <c r="I17" s="936">
        <f t="shared" si="2"/>
        <v>200</v>
      </c>
      <c r="J17" s="936">
        <f t="shared" si="2"/>
        <v>500</v>
      </c>
      <c r="K17" s="936">
        <f t="shared" si="2"/>
        <v>1000</v>
      </c>
    </row>
    <row r="18" spans="1:15" ht="18">
      <c r="A18" s="986"/>
      <c r="B18" s="986"/>
      <c r="C18" s="932">
        <v>0</v>
      </c>
      <c r="D18" s="932">
        <v>10</v>
      </c>
      <c r="E18" s="932">
        <v>20</v>
      </c>
      <c r="F18" s="932">
        <v>50</v>
      </c>
      <c r="G18" s="932">
        <v>100</v>
      </c>
      <c r="H18" s="932">
        <v>200</v>
      </c>
      <c r="I18" s="932">
        <v>500</v>
      </c>
      <c r="J18" s="932">
        <v>1000</v>
      </c>
      <c r="K18" s="932">
        <v>2000</v>
      </c>
    </row>
    <row r="19" spans="1:15" ht="36">
      <c r="A19" s="933">
        <v>1</v>
      </c>
      <c r="B19" s="934" t="s">
        <v>34</v>
      </c>
      <c r="C19" s="932">
        <v>0.8</v>
      </c>
      <c r="D19" s="932">
        <v>0.8</v>
      </c>
      <c r="E19" s="932">
        <v>0.6</v>
      </c>
      <c r="F19" s="932">
        <v>0.48</v>
      </c>
      <c r="G19" s="932">
        <v>0.4</v>
      </c>
      <c r="H19" s="932">
        <v>0.32</v>
      </c>
      <c r="I19" s="932">
        <v>0.24</v>
      </c>
      <c r="J19" s="932">
        <v>0.16</v>
      </c>
      <c r="K19" s="932">
        <v>0.08</v>
      </c>
    </row>
    <row r="20" spans="1:15" ht="54">
      <c r="A20" s="933">
        <v>2</v>
      </c>
      <c r="B20" s="934" t="s">
        <v>35</v>
      </c>
      <c r="C20" s="932">
        <v>1.83</v>
      </c>
      <c r="D20" s="932">
        <v>1.83</v>
      </c>
      <c r="E20" s="932">
        <v>1.4</v>
      </c>
      <c r="F20" s="932">
        <v>1.3</v>
      </c>
      <c r="G20" s="932">
        <v>1.1000000000000001</v>
      </c>
      <c r="H20" s="932">
        <v>0.95</v>
      </c>
      <c r="I20" s="932">
        <v>0.8</v>
      </c>
      <c r="J20" s="932">
        <v>0.7</v>
      </c>
      <c r="K20" s="932">
        <v>0.6</v>
      </c>
    </row>
    <row r="21" spans="1:15" ht="15.75" customHeight="1">
      <c r="A21" s="937">
        <v>3</v>
      </c>
      <c r="B21" s="938" t="s">
        <v>36</v>
      </c>
      <c r="C21" s="939">
        <v>2.99</v>
      </c>
      <c r="D21" s="939">
        <v>2.99</v>
      </c>
      <c r="E21" s="939">
        <v>2.76</v>
      </c>
      <c r="F21" s="939">
        <v>2.35</v>
      </c>
      <c r="G21" s="939">
        <v>2.15</v>
      </c>
      <c r="H21" s="939">
        <v>1.94</v>
      </c>
      <c r="I21" s="939">
        <v>1.77</v>
      </c>
      <c r="J21" s="939">
        <v>1.55</v>
      </c>
      <c r="K21" s="939">
        <v>1.32</v>
      </c>
    </row>
    <row r="22" spans="1:15" ht="15.75" customHeight="1"/>
    <row r="23" spans="1:15" ht="15.75" customHeight="1">
      <c r="A23" s="930" t="s">
        <v>37</v>
      </c>
    </row>
    <row r="24" spans="1:15" ht="15.75" customHeight="1">
      <c r="A24" s="987" t="s">
        <v>1</v>
      </c>
      <c r="B24" s="987" t="s">
        <v>26</v>
      </c>
      <c r="C24" s="931"/>
      <c r="D24" s="988" t="s">
        <v>38</v>
      </c>
      <c r="E24" s="989"/>
      <c r="F24" s="989"/>
      <c r="G24" s="989"/>
      <c r="H24" s="989"/>
      <c r="I24" s="989"/>
      <c r="J24" s="989"/>
      <c r="K24" s="989"/>
      <c r="L24" s="989"/>
      <c r="M24" s="989"/>
      <c r="N24" s="989"/>
      <c r="O24" s="990"/>
    </row>
    <row r="25" spans="1:15" ht="15.75" customHeight="1">
      <c r="A25" s="985"/>
      <c r="B25" s="985"/>
      <c r="C25" s="935"/>
      <c r="D25" s="936">
        <f t="shared" ref="D25:O25" si="3">C26</f>
        <v>0</v>
      </c>
      <c r="E25" s="936">
        <f t="shared" si="3"/>
        <v>10</v>
      </c>
      <c r="F25" s="936">
        <f t="shared" si="3"/>
        <v>20</v>
      </c>
      <c r="G25" s="936">
        <f t="shared" si="3"/>
        <v>50</v>
      </c>
      <c r="H25" s="936">
        <f t="shared" si="3"/>
        <v>100</v>
      </c>
      <c r="I25" s="936">
        <f t="shared" si="3"/>
        <v>200</v>
      </c>
      <c r="J25" s="936">
        <f t="shared" si="3"/>
        <v>500</v>
      </c>
      <c r="K25" s="936">
        <f t="shared" si="3"/>
        <v>1000</v>
      </c>
      <c r="L25" s="936">
        <f t="shared" si="3"/>
        <v>2000</v>
      </c>
      <c r="M25" s="936">
        <f t="shared" si="3"/>
        <v>5000</v>
      </c>
      <c r="N25" s="936">
        <f t="shared" si="3"/>
        <v>10000</v>
      </c>
      <c r="O25" s="936">
        <f t="shared" si="3"/>
        <v>20000</v>
      </c>
    </row>
    <row r="26" spans="1:15" ht="15.75" customHeight="1">
      <c r="A26" s="986"/>
      <c r="B26" s="986"/>
      <c r="C26" s="932">
        <v>0</v>
      </c>
      <c r="D26" s="932">
        <v>10</v>
      </c>
      <c r="E26" s="932">
        <v>20</v>
      </c>
      <c r="F26" s="932">
        <v>50</v>
      </c>
      <c r="G26" s="932">
        <v>100</v>
      </c>
      <c r="H26" s="932">
        <v>200</v>
      </c>
      <c r="I26" s="932">
        <v>500</v>
      </c>
      <c r="J26" s="932">
        <v>1000</v>
      </c>
      <c r="K26" s="932">
        <v>2000</v>
      </c>
      <c r="L26" s="932">
        <v>5000</v>
      </c>
      <c r="M26" s="932">
        <v>10000</v>
      </c>
      <c r="N26" s="932">
        <v>20000</v>
      </c>
      <c r="O26" s="942">
        <v>30000</v>
      </c>
    </row>
    <row r="27" spans="1:15" ht="15.75" customHeight="1">
      <c r="A27" s="933">
        <v>1</v>
      </c>
      <c r="B27" s="934" t="s">
        <v>28</v>
      </c>
      <c r="C27" s="932">
        <v>6.1600000000000002E-2</v>
      </c>
      <c r="D27" s="932">
        <v>6.1600000000000002E-2</v>
      </c>
      <c r="E27" s="932">
        <v>5.6000000000000001E-2</v>
      </c>
      <c r="F27" s="932">
        <v>4.48E-2</v>
      </c>
      <c r="G27" s="932">
        <v>3.5200000000000002E-2</v>
      </c>
      <c r="H27" s="932">
        <v>2.4E-2</v>
      </c>
      <c r="I27" s="932">
        <v>1.52E-2</v>
      </c>
      <c r="J27" s="932">
        <v>1.3599999999999999E-2</v>
      </c>
      <c r="K27" s="932">
        <v>1.12E-2</v>
      </c>
      <c r="L27" s="932">
        <v>9.5999999999999992E-3</v>
      </c>
      <c r="M27" s="932">
        <v>6.4000000000000003E-3</v>
      </c>
      <c r="N27" s="932">
        <v>4.7999999999999996E-3</v>
      </c>
      <c r="O27" s="932">
        <v>3.2000000000000002E-3</v>
      </c>
    </row>
    <row r="28" spans="1:15" ht="15.75" customHeight="1">
      <c r="A28" s="933">
        <v>2</v>
      </c>
      <c r="B28" s="934" t="s">
        <v>31</v>
      </c>
      <c r="C28" s="932">
        <v>7.6999999999999999E-2</v>
      </c>
      <c r="D28" s="932">
        <v>7.6999999999999999E-2</v>
      </c>
      <c r="E28" s="932">
        <v>7.0000000000000007E-2</v>
      </c>
      <c r="F28" s="932">
        <v>5.6000000000000001E-2</v>
      </c>
      <c r="G28" s="932">
        <v>4.3999999999999997E-2</v>
      </c>
      <c r="H28" s="932">
        <v>0.03</v>
      </c>
      <c r="I28" s="932">
        <v>1.9E-2</v>
      </c>
      <c r="J28" s="932">
        <v>1.7000000000000001E-2</v>
      </c>
      <c r="K28" s="932">
        <v>1.4E-2</v>
      </c>
      <c r="L28" s="932">
        <v>1.2E-2</v>
      </c>
      <c r="M28" s="932">
        <v>8.0000000000000002E-3</v>
      </c>
      <c r="N28" s="932">
        <v>6.0000000000000001E-3</v>
      </c>
      <c r="O28" s="932">
        <v>4.0000000000000001E-3</v>
      </c>
    </row>
    <row r="29" spans="1:15" ht="15.75" customHeight="1"/>
    <row r="30" spans="1:15" ht="15.75" customHeight="1">
      <c r="A30" s="930" t="s">
        <v>39</v>
      </c>
    </row>
    <row r="31" spans="1:15" ht="15.75" customHeight="1">
      <c r="A31" s="987" t="s">
        <v>1</v>
      </c>
      <c r="B31" s="987" t="s">
        <v>26</v>
      </c>
      <c r="C31" s="931"/>
      <c r="D31" s="988" t="s">
        <v>40</v>
      </c>
      <c r="E31" s="989"/>
      <c r="F31" s="989"/>
      <c r="G31" s="989"/>
      <c r="H31" s="989"/>
      <c r="I31" s="989"/>
      <c r="J31" s="989"/>
      <c r="K31" s="989"/>
      <c r="L31" s="989"/>
      <c r="M31" s="990"/>
    </row>
    <row r="32" spans="1:15" ht="15.75" customHeight="1">
      <c r="A32" s="985"/>
      <c r="B32" s="985"/>
      <c r="C32" s="935"/>
      <c r="D32" s="936">
        <f t="shared" ref="D32:M32" si="4">C33</f>
        <v>0</v>
      </c>
      <c r="E32" s="936">
        <f t="shared" si="4"/>
        <v>10</v>
      </c>
      <c r="F32" s="936">
        <f t="shared" si="4"/>
        <v>20</v>
      </c>
      <c r="G32" s="936">
        <f t="shared" si="4"/>
        <v>50</v>
      </c>
      <c r="H32" s="936">
        <f t="shared" si="4"/>
        <v>100</v>
      </c>
      <c r="I32" s="936">
        <f t="shared" si="4"/>
        <v>200</v>
      </c>
      <c r="J32" s="936">
        <f t="shared" si="4"/>
        <v>500</v>
      </c>
      <c r="K32" s="936">
        <f t="shared" si="4"/>
        <v>1000</v>
      </c>
      <c r="L32" s="936">
        <f t="shared" si="4"/>
        <v>2000</v>
      </c>
      <c r="M32" s="936">
        <f t="shared" si="4"/>
        <v>5000</v>
      </c>
    </row>
    <row r="33" spans="1:13" ht="15.75" customHeight="1">
      <c r="A33" s="986"/>
      <c r="B33" s="986"/>
      <c r="C33" s="932">
        <v>0</v>
      </c>
      <c r="D33" s="932">
        <v>10</v>
      </c>
      <c r="E33" s="932">
        <v>20</v>
      </c>
      <c r="F33" s="932">
        <v>50</v>
      </c>
      <c r="G33" s="932">
        <v>100</v>
      </c>
      <c r="H33" s="932">
        <v>200</v>
      </c>
      <c r="I33" s="932">
        <v>500</v>
      </c>
      <c r="J33" s="932">
        <v>1000</v>
      </c>
      <c r="K33" s="932">
        <v>2000</v>
      </c>
      <c r="L33" s="932">
        <v>5000</v>
      </c>
      <c r="M33" s="932">
        <v>8000</v>
      </c>
    </row>
    <row r="34" spans="1:13" ht="15.75" customHeight="1">
      <c r="A34" s="933">
        <v>1</v>
      </c>
      <c r="B34" s="934" t="s">
        <v>28</v>
      </c>
      <c r="C34" s="932">
        <v>0.12640000000000001</v>
      </c>
      <c r="D34" s="932">
        <v>0.12640000000000001</v>
      </c>
      <c r="E34" s="932">
        <v>0.1104</v>
      </c>
      <c r="F34" s="932">
        <v>8.48E-2</v>
      </c>
      <c r="G34" s="932">
        <v>6.4799999999999996E-2</v>
      </c>
      <c r="H34" s="932">
        <v>5.04E-2</v>
      </c>
      <c r="I34" s="932">
        <v>3.9199999999999999E-2</v>
      </c>
      <c r="J34" s="932">
        <v>3.04E-2</v>
      </c>
      <c r="K34" s="932">
        <v>2.64E-2</v>
      </c>
      <c r="L34" s="932">
        <v>1.9199999999999998E-2</v>
      </c>
      <c r="M34" s="932">
        <v>1.6799999999999999E-2</v>
      </c>
    </row>
    <row r="35" spans="1:13" ht="15.75" customHeight="1">
      <c r="A35" s="933">
        <v>2</v>
      </c>
      <c r="B35" s="934" t="s">
        <v>31</v>
      </c>
      <c r="C35" s="932">
        <v>0.158</v>
      </c>
      <c r="D35" s="932">
        <v>0.158</v>
      </c>
      <c r="E35" s="932">
        <v>0.13800000000000001</v>
      </c>
      <c r="F35" s="932">
        <v>0.106</v>
      </c>
      <c r="G35" s="932">
        <v>8.1000000000000003E-2</v>
      </c>
      <c r="H35" s="932">
        <v>6.3E-2</v>
      </c>
      <c r="I35" s="932">
        <v>4.9000000000000002E-2</v>
      </c>
      <c r="J35" s="932">
        <v>3.7999999999999999E-2</v>
      </c>
      <c r="K35" s="932">
        <v>3.3000000000000002E-2</v>
      </c>
      <c r="L35" s="932">
        <v>2.4E-2</v>
      </c>
      <c r="M35" s="932">
        <v>2.1000000000000001E-2</v>
      </c>
    </row>
    <row r="36" spans="1:13" ht="15.75" customHeight="1"/>
    <row r="37" spans="1:13" ht="15.75" customHeight="1">
      <c r="A37" s="930" t="s">
        <v>41</v>
      </c>
    </row>
    <row r="38" spans="1:13" ht="15.75" customHeight="1">
      <c r="A38" s="987" t="s">
        <v>1</v>
      </c>
      <c r="B38" s="987" t="s">
        <v>26</v>
      </c>
      <c r="C38" s="931"/>
      <c r="D38" s="988" t="s">
        <v>40</v>
      </c>
      <c r="E38" s="989"/>
      <c r="F38" s="989"/>
      <c r="G38" s="989"/>
      <c r="H38" s="989"/>
      <c r="I38" s="989"/>
      <c r="J38" s="989"/>
      <c r="K38" s="989"/>
      <c r="L38" s="989"/>
      <c r="M38" s="990"/>
    </row>
    <row r="39" spans="1:13" ht="15.75" customHeight="1">
      <c r="A39" s="985"/>
      <c r="B39" s="985"/>
      <c r="C39" s="935"/>
      <c r="D39" s="936">
        <f t="shared" ref="D39:M39" si="5">C40</f>
        <v>0</v>
      </c>
      <c r="E39" s="936">
        <f t="shared" si="5"/>
        <v>10</v>
      </c>
      <c r="F39" s="936">
        <f t="shared" si="5"/>
        <v>20</v>
      </c>
      <c r="G39" s="936">
        <f t="shared" si="5"/>
        <v>50</v>
      </c>
      <c r="H39" s="936">
        <f t="shared" si="5"/>
        <v>100</v>
      </c>
      <c r="I39" s="936">
        <f t="shared" si="5"/>
        <v>200</v>
      </c>
      <c r="J39" s="936">
        <f t="shared" si="5"/>
        <v>500</v>
      </c>
      <c r="K39" s="936">
        <f t="shared" si="5"/>
        <v>1000</v>
      </c>
      <c r="L39" s="936">
        <f t="shared" si="5"/>
        <v>2000</v>
      </c>
      <c r="M39" s="936">
        <f t="shared" si="5"/>
        <v>5000</v>
      </c>
    </row>
    <row r="40" spans="1:13" ht="15.75" customHeight="1">
      <c r="A40" s="986"/>
      <c r="B40" s="986"/>
      <c r="C40" s="932">
        <v>0</v>
      </c>
      <c r="D40" s="932">
        <v>10</v>
      </c>
      <c r="E40" s="932">
        <v>20</v>
      </c>
      <c r="F40" s="932">
        <v>50</v>
      </c>
      <c r="G40" s="932">
        <v>100</v>
      </c>
      <c r="H40" s="932">
        <v>200</v>
      </c>
      <c r="I40" s="932">
        <v>500</v>
      </c>
      <c r="J40" s="932">
        <v>1000</v>
      </c>
      <c r="K40" s="932">
        <v>2000</v>
      </c>
      <c r="L40" s="932">
        <v>5000</v>
      </c>
      <c r="M40" s="932">
        <v>10000</v>
      </c>
    </row>
    <row r="41" spans="1:13" ht="15.75" customHeight="1">
      <c r="A41" s="933">
        <v>1</v>
      </c>
      <c r="B41" s="934" t="s">
        <v>28</v>
      </c>
      <c r="C41" s="932">
        <v>0.12239999999999999</v>
      </c>
      <c r="D41" s="932">
        <v>0.12239999999999999</v>
      </c>
      <c r="E41" s="932">
        <v>0.10639999999999999</v>
      </c>
      <c r="F41" s="932">
        <v>8.2400000000000001E-2</v>
      </c>
      <c r="G41" s="932">
        <v>6.2399999999999997E-2</v>
      </c>
      <c r="H41" s="932">
        <v>4.7199999999999999E-2</v>
      </c>
      <c r="I41" s="932">
        <v>3.6799999999999999E-2</v>
      </c>
      <c r="J41" s="932">
        <v>2.8799999999999999E-2</v>
      </c>
      <c r="K41" s="932">
        <v>2.4E-2</v>
      </c>
      <c r="L41" s="932">
        <v>1.6799999999999999E-2</v>
      </c>
      <c r="M41" s="932">
        <v>1.44E-2</v>
      </c>
    </row>
    <row r="42" spans="1:13" ht="15.75" customHeight="1">
      <c r="A42" s="933">
        <v>2</v>
      </c>
      <c r="B42" s="934" t="s">
        <v>31</v>
      </c>
      <c r="C42" s="932">
        <v>0.153</v>
      </c>
      <c r="D42" s="932">
        <v>0.153</v>
      </c>
      <c r="E42" s="932">
        <v>0.13300000000000001</v>
      </c>
      <c r="F42" s="932">
        <v>0.10299999999999999</v>
      </c>
      <c r="G42" s="932">
        <v>7.8E-2</v>
      </c>
      <c r="H42" s="932">
        <v>5.8999999999999997E-2</v>
      </c>
      <c r="I42" s="932">
        <v>4.5999999999999999E-2</v>
      </c>
      <c r="J42" s="932">
        <v>3.5999999999999997E-2</v>
      </c>
      <c r="K42" s="932">
        <v>0.03</v>
      </c>
      <c r="L42" s="932">
        <v>2.1000000000000001E-2</v>
      </c>
      <c r="M42" s="932">
        <v>1.7999999999999999E-2</v>
      </c>
    </row>
    <row r="43" spans="1:13" ht="15.75" customHeight="1"/>
    <row r="44" spans="1:13" ht="15.75" customHeight="1">
      <c r="A44" s="930" t="s">
        <v>42</v>
      </c>
    </row>
    <row r="45" spans="1:13" ht="15.75" customHeight="1">
      <c r="A45" s="987" t="s">
        <v>1</v>
      </c>
      <c r="B45" s="987" t="s">
        <v>26</v>
      </c>
      <c r="C45" s="931"/>
      <c r="D45" s="988" t="s">
        <v>40</v>
      </c>
      <c r="E45" s="989"/>
      <c r="F45" s="989"/>
      <c r="G45" s="989"/>
      <c r="H45" s="989"/>
      <c r="I45" s="989"/>
      <c r="J45" s="989"/>
      <c r="K45" s="989"/>
      <c r="L45" s="989"/>
      <c r="M45" s="990"/>
    </row>
    <row r="46" spans="1:13" ht="15.75" customHeight="1">
      <c r="A46" s="985"/>
      <c r="B46" s="985"/>
      <c r="C46" s="935"/>
      <c r="D46" s="936">
        <f t="shared" ref="D46:M46" si="6">C47</f>
        <v>0</v>
      </c>
      <c r="E46" s="936">
        <f t="shared" si="6"/>
        <v>10</v>
      </c>
      <c r="F46" s="936">
        <f t="shared" si="6"/>
        <v>20</v>
      </c>
      <c r="G46" s="936">
        <f t="shared" si="6"/>
        <v>50</v>
      </c>
      <c r="H46" s="936">
        <f t="shared" si="6"/>
        <v>100</v>
      </c>
      <c r="I46" s="936">
        <f t="shared" si="6"/>
        <v>200</v>
      </c>
      <c r="J46" s="936">
        <f t="shared" si="6"/>
        <v>500</v>
      </c>
      <c r="K46" s="936">
        <f t="shared" si="6"/>
        <v>1000</v>
      </c>
      <c r="L46" s="936">
        <f t="shared" si="6"/>
        <v>2000</v>
      </c>
      <c r="M46" s="936">
        <f t="shared" si="6"/>
        <v>5000</v>
      </c>
    </row>
    <row r="47" spans="1:13" ht="15.75" customHeight="1">
      <c r="A47" s="986"/>
      <c r="B47" s="986"/>
      <c r="C47" s="932">
        <v>0</v>
      </c>
      <c r="D47" s="932">
        <v>10</v>
      </c>
      <c r="E47" s="932">
        <v>20</v>
      </c>
      <c r="F47" s="932">
        <v>50</v>
      </c>
      <c r="G47" s="932">
        <v>100</v>
      </c>
      <c r="H47" s="932">
        <v>200</v>
      </c>
      <c r="I47" s="932">
        <v>500</v>
      </c>
      <c r="J47" s="932">
        <v>1000</v>
      </c>
      <c r="K47" s="932">
        <v>2000</v>
      </c>
      <c r="L47" s="932">
        <v>5000</v>
      </c>
      <c r="M47" s="932">
        <v>10000</v>
      </c>
    </row>
    <row r="48" spans="1:13" ht="15.75" customHeight="1">
      <c r="A48" s="933">
        <v>1</v>
      </c>
      <c r="B48" s="934" t="s">
        <v>28</v>
      </c>
      <c r="C48" s="932">
        <v>0.2424</v>
      </c>
      <c r="D48" s="932">
        <v>0.2424</v>
      </c>
      <c r="E48" s="932">
        <v>0.20319999999999999</v>
      </c>
      <c r="F48" s="932">
        <v>0.108</v>
      </c>
      <c r="G48" s="932">
        <v>6.6400000000000001E-2</v>
      </c>
      <c r="H48" s="932">
        <v>3.9199999999999999E-2</v>
      </c>
      <c r="I48" s="932">
        <v>3.2000000000000001E-2</v>
      </c>
      <c r="J48" s="932">
        <v>2.0799999999999999E-2</v>
      </c>
      <c r="K48" s="932">
        <v>1.7600000000000001E-2</v>
      </c>
      <c r="L48" s="932">
        <v>1.52E-2</v>
      </c>
      <c r="M48" s="932">
        <v>1.3599999999999999E-2</v>
      </c>
    </row>
    <row r="49" spans="1:13" ht="15.75" customHeight="1"/>
    <row r="50" spans="1:13" ht="15.75" customHeight="1">
      <c r="A50" s="930" t="s">
        <v>43</v>
      </c>
    </row>
    <row r="51" spans="1:13" ht="15.75" customHeight="1">
      <c r="A51" s="987" t="s">
        <v>1</v>
      </c>
      <c r="B51" s="987" t="s">
        <v>26</v>
      </c>
      <c r="C51" s="931"/>
      <c r="D51" s="988" t="s">
        <v>40</v>
      </c>
      <c r="E51" s="989"/>
      <c r="F51" s="989"/>
      <c r="G51" s="989"/>
      <c r="H51" s="989"/>
      <c r="I51" s="989"/>
      <c r="J51" s="989"/>
      <c r="K51" s="989"/>
      <c r="L51" s="989"/>
      <c r="M51" s="990"/>
    </row>
    <row r="52" spans="1:13" ht="15.75" customHeight="1">
      <c r="A52" s="985"/>
      <c r="B52" s="985"/>
      <c r="C52" s="935"/>
      <c r="D52" s="936">
        <f t="shared" ref="D52:M52" si="7">C53</f>
        <v>0</v>
      </c>
      <c r="E52" s="936">
        <f t="shared" si="7"/>
        <v>10</v>
      </c>
      <c r="F52" s="936">
        <f t="shared" si="7"/>
        <v>20</v>
      </c>
      <c r="G52" s="936">
        <f t="shared" si="7"/>
        <v>50</v>
      </c>
      <c r="H52" s="936">
        <f t="shared" si="7"/>
        <v>100</v>
      </c>
      <c r="I52" s="936">
        <f t="shared" si="7"/>
        <v>200</v>
      </c>
      <c r="J52" s="936">
        <f t="shared" si="7"/>
        <v>500</v>
      </c>
      <c r="K52" s="936">
        <f t="shared" si="7"/>
        <v>1000</v>
      </c>
      <c r="L52" s="936">
        <f t="shared" si="7"/>
        <v>2000</v>
      </c>
      <c r="M52" s="936">
        <f t="shared" si="7"/>
        <v>5000</v>
      </c>
    </row>
    <row r="53" spans="1:13" ht="15.75" customHeight="1">
      <c r="A53" s="986"/>
      <c r="B53" s="986"/>
      <c r="C53" s="932">
        <v>0</v>
      </c>
      <c r="D53" s="932">
        <v>10</v>
      </c>
      <c r="E53" s="932">
        <v>20</v>
      </c>
      <c r="F53" s="932">
        <v>50</v>
      </c>
      <c r="G53" s="932">
        <v>100</v>
      </c>
      <c r="H53" s="932">
        <v>200</v>
      </c>
      <c r="I53" s="932">
        <v>500</v>
      </c>
      <c r="J53" s="932">
        <v>1000</v>
      </c>
      <c r="K53" s="932">
        <v>2000</v>
      </c>
      <c r="L53" s="932">
        <v>5000</v>
      </c>
      <c r="M53" s="932">
        <v>10000</v>
      </c>
    </row>
    <row r="54" spans="1:13" ht="15.75" customHeight="1">
      <c r="A54" s="933">
        <v>1</v>
      </c>
      <c r="B54" s="934" t="s">
        <v>28</v>
      </c>
      <c r="C54" s="932">
        <v>0.1888</v>
      </c>
      <c r="D54" s="932">
        <v>0.1888</v>
      </c>
      <c r="E54" s="932">
        <v>0.16239999999999999</v>
      </c>
      <c r="F54" s="932">
        <v>9.7600000000000006E-2</v>
      </c>
      <c r="G54" s="932">
        <v>6.3200000000000006E-2</v>
      </c>
      <c r="H54" s="932">
        <v>5.4399999999999997E-2</v>
      </c>
      <c r="I54" s="932">
        <v>4.48E-2</v>
      </c>
      <c r="J54" s="932">
        <v>3.5200000000000002E-2</v>
      </c>
      <c r="K54" s="932">
        <v>2.7199999999999998E-2</v>
      </c>
      <c r="L54" s="932">
        <v>2.0799999999999999E-2</v>
      </c>
      <c r="M54" s="932">
        <v>1.7600000000000001E-2</v>
      </c>
    </row>
    <row r="55" spans="1:13" ht="15.75" customHeight="1">
      <c r="A55" s="933">
        <v>2</v>
      </c>
      <c r="B55" s="934" t="s">
        <v>31</v>
      </c>
      <c r="C55" s="932">
        <v>0.23599999999999999</v>
      </c>
      <c r="D55" s="932">
        <v>0.23599999999999999</v>
      </c>
      <c r="E55" s="932">
        <v>0.20300000000000001</v>
      </c>
      <c r="F55" s="932">
        <v>0.122</v>
      </c>
      <c r="G55" s="932">
        <v>7.9000000000000001E-2</v>
      </c>
      <c r="H55" s="932">
        <v>6.8000000000000005E-2</v>
      </c>
      <c r="I55" s="932">
        <v>5.6000000000000001E-2</v>
      </c>
      <c r="J55" s="932">
        <v>4.3999999999999997E-2</v>
      </c>
      <c r="K55" s="932">
        <v>3.4000000000000002E-2</v>
      </c>
      <c r="L55" s="932">
        <v>2.5999999999999999E-2</v>
      </c>
      <c r="M55" s="932">
        <v>2.1999999999999999E-2</v>
      </c>
    </row>
    <row r="56" spans="1:13" ht="15.75" customHeight="1"/>
    <row r="57" spans="1:13" ht="15.75" customHeight="1">
      <c r="A57" s="930" t="s">
        <v>44</v>
      </c>
    </row>
    <row r="58" spans="1:13" ht="15.75" customHeight="1">
      <c r="A58" s="987" t="s">
        <v>1</v>
      </c>
      <c r="B58" s="987" t="s">
        <v>26</v>
      </c>
      <c r="C58" s="931"/>
      <c r="D58" s="988" t="s">
        <v>38</v>
      </c>
      <c r="E58" s="989"/>
      <c r="F58" s="989"/>
      <c r="G58" s="989"/>
      <c r="H58" s="989"/>
      <c r="I58" s="989"/>
      <c r="J58" s="989"/>
      <c r="K58" s="989"/>
      <c r="L58" s="989"/>
      <c r="M58" s="990"/>
    </row>
    <row r="59" spans="1:13" ht="15.75" customHeight="1">
      <c r="A59" s="985"/>
      <c r="B59" s="985"/>
      <c r="C59" s="935"/>
      <c r="D59" s="936">
        <f t="shared" ref="D59:M59" si="8">C60</f>
        <v>0</v>
      </c>
      <c r="E59" s="936">
        <f t="shared" si="8"/>
        <v>10</v>
      </c>
      <c r="F59" s="936">
        <f t="shared" si="8"/>
        <v>20</v>
      </c>
      <c r="G59" s="936">
        <f t="shared" si="8"/>
        <v>50</v>
      </c>
      <c r="H59" s="936">
        <f t="shared" si="8"/>
        <v>100</v>
      </c>
      <c r="I59" s="936">
        <f t="shared" si="8"/>
        <v>200</v>
      </c>
      <c r="J59" s="936">
        <f t="shared" si="8"/>
        <v>500</v>
      </c>
      <c r="K59" s="936">
        <f t="shared" si="8"/>
        <v>1000</v>
      </c>
      <c r="L59" s="936">
        <f t="shared" si="8"/>
        <v>2000</v>
      </c>
      <c r="M59" s="936">
        <f t="shared" si="8"/>
        <v>5000</v>
      </c>
    </row>
    <row r="60" spans="1:13" ht="15.75" customHeight="1">
      <c r="A60" s="986"/>
      <c r="B60" s="986"/>
      <c r="C60" s="932">
        <v>0</v>
      </c>
      <c r="D60" s="932">
        <v>10</v>
      </c>
      <c r="E60" s="932">
        <v>20</v>
      </c>
      <c r="F60" s="932">
        <v>50</v>
      </c>
      <c r="G60" s="932">
        <v>100</v>
      </c>
      <c r="H60" s="932">
        <v>200</v>
      </c>
      <c r="I60" s="932">
        <v>500</v>
      </c>
      <c r="J60" s="932">
        <v>1000</v>
      </c>
      <c r="K60" s="932">
        <v>2000</v>
      </c>
      <c r="L60" s="932">
        <v>5000</v>
      </c>
      <c r="M60" s="932">
        <v>10000</v>
      </c>
    </row>
    <row r="61" spans="1:13" ht="15.75" customHeight="1">
      <c r="A61" s="933">
        <v>1</v>
      </c>
      <c r="B61" s="934" t="s">
        <v>28</v>
      </c>
      <c r="C61" s="940">
        <v>1.6424000000000001</v>
      </c>
      <c r="D61" s="940">
        <v>1.6424000000000001</v>
      </c>
      <c r="E61" s="940">
        <v>1.444</v>
      </c>
      <c r="F61" s="940">
        <v>1.2704</v>
      </c>
      <c r="G61" s="940">
        <v>0.95840000000000003</v>
      </c>
      <c r="H61" s="940">
        <v>0.74880000000000002</v>
      </c>
      <c r="I61" s="940">
        <v>0.59840000000000004</v>
      </c>
      <c r="J61" s="940">
        <v>0.38240000000000002</v>
      </c>
      <c r="K61" s="940">
        <v>0.3448</v>
      </c>
      <c r="L61" s="940">
        <v>0.31040000000000001</v>
      </c>
      <c r="M61" s="940">
        <v>0.26960000000000001</v>
      </c>
    </row>
    <row r="62" spans="1:13" ht="15.75" customHeight="1">
      <c r="A62" s="933">
        <v>2</v>
      </c>
      <c r="B62" s="934" t="s">
        <v>31</v>
      </c>
      <c r="C62" s="940">
        <v>2.0529999999999999</v>
      </c>
      <c r="D62" s="940">
        <v>2.0529999999999999</v>
      </c>
      <c r="E62" s="940">
        <v>1.8049999999999999</v>
      </c>
      <c r="F62" s="940">
        <v>1.5880000000000001</v>
      </c>
      <c r="G62" s="940">
        <v>1.198</v>
      </c>
      <c r="H62" s="940">
        <v>0.93600000000000005</v>
      </c>
      <c r="I62" s="940">
        <v>0.748</v>
      </c>
      <c r="J62" s="940">
        <v>0.47799999999999998</v>
      </c>
      <c r="K62" s="940">
        <v>0.43099999999999999</v>
      </c>
      <c r="L62" s="940">
        <v>0.38800000000000001</v>
      </c>
      <c r="M62" s="940">
        <v>0.33700000000000002</v>
      </c>
    </row>
    <row r="63" spans="1:13" ht="15.75" customHeight="1"/>
    <row r="64" spans="1:13" ht="15.75" customHeight="1">
      <c r="A64" s="941" t="s">
        <v>45</v>
      </c>
    </row>
    <row r="65" spans="1:10" ht="15.75" customHeight="1">
      <c r="A65" s="984" t="s">
        <v>46</v>
      </c>
      <c r="H65" s="951" t="s">
        <v>47</v>
      </c>
      <c r="I65" s="953" t="s">
        <v>47</v>
      </c>
    </row>
    <row r="66" spans="1:10" ht="15.75" customHeight="1">
      <c r="A66" s="985"/>
      <c r="B66" s="944"/>
      <c r="C66" s="944">
        <f t="shared" ref="C66:I66" si="9">B67</f>
        <v>0</v>
      </c>
      <c r="D66" s="944">
        <f t="shared" si="9"/>
        <v>5</v>
      </c>
      <c r="E66" s="944">
        <f t="shared" si="9"/>
        <v>10</v>
      </c>
      <c r="F66" s="944">
        <f t="shared" si="9"/>
        <v>50</v>
      </c>
      <c r="G66" s="944">
        <f t="shared" si="9"/>
        <v>100</v>
      </c>
      <c r="H66" s="944">
        <f t="shared" si="9"/>
        <v>500</v>
      </c>
      <c r="I66" s="944">
        <f t="shared" si="9"/>
        <v>1000</v>
      </c>
      <c r="J66" s="944"/>
    </row>
    <row r="67" spans="1:10" ht="15.75" customHeight="1">
      <c r="A67" s="986"/>
      <c r="B67" s="943">
        <v>0</v>
      </c>
      <c r="C67" s="943">
        <v>5</v>
      </c>
      <c r="D67" s="943">
        <v>10</v>
      </c>
      <c r="E67" s="943">
        <v>50</v>
      </c>
      <c r="F67" s="943">
        <v>100</v>
      </c>
      <c r="G67" s="943">
        <v>500</v>
      </c>
      <c r="H67" s="952">
        <v>1000</v>
      </c>
      <c r="I67" s="952">
        <v>10000</v>
      </c>
      <c r="J67" s="943"/>
    </row>
    <row r="68" spans="1:10" ht="15.75" customHeight="1">
      <c r="A68" s="945" t="s">
        <v>48</v>
      </c>
      <c r="B68" s="946">
        <v>0.38</v>
      </c>
      <c r="C68" s="946">
        <v>0.38</v>
      </c>
      <c r="D68" s="947">
        <v>0.26</v>
      </c>
      <c r="E68" s="947">
        <v>0.19</v>
      </c>
      <c r="F68" s="947">
        <v>0.15</v>
      </c>
      <c r="G68" s="947">
        <v>0.09</v>
      </c>
      <c r="H68" s="947">
        <v>0.06</v>
      </c>
      <c r="I68" s="947">
        <v>3.2000000000000001E-2</v>
      </c>
      <c r="J68" s="954"/>
    </row>
    <row r="69" spans="1:10" ht="15.75" customHeight="1">
      <c r="A69" s="948" t="s">
        <v>49</v>
      </c>
      <c r="B69" s="949">
        <v>0.64</v>
      </c>
      <c r="C69" s="949">
        <v>0.64</v>
      </c>
      <c r="D69" s="950">
        <v>0.43</v>
      </c>
      <c r="E69" s="950">
        <v>0.3</v>
      </c>
      <c r="F69" s="950">
        <v>0.23</v>
      </c>
      <c r="G69" s="950">
        <v>0.13</v>
      </c>
      <c r="H69" s="950">
        <v>8.5999999999999993E-2</v>
      </c>
      <c r="I69" s="950">
        <v>4.5999999999999999E-2</v>
      </c>
      <c r="J69" s="954"/>
    </row>
    <row r="70" spans="1:10" ht="15.75" customHeight="1"/>
    <row r="71" spans="1:10" ht="15.75" customHeight="1"/>
    <row r="72" spans="1:10" ht="15.75" customHeight="1"/>
    <row r="73" spans="1:10" ht="15.75" customHeight="1"/>
    <row r="74" spans="1:10" ht="15.75" customHeight="1"/>
    <row r="75" spans="1:10" ht="15.75" customHeight="1"/>
    <row r="76" spans="1:10" ht="15.75" customHeight="1"/>
    <row r="77" spans="1:10" ht="15.75" customHeight="1"/>
    <row r="78" spans="1:10" ht="15.75" customHeight="1"/>
    <row r="79" spans="1:10" ht="15.75" customHeight="1"/>
    <row r="80" spans="1:1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28">
    <mergeCell ref="D24:O24"/>
    <mergeCell ref="D31:M31"/>
    <mergeCell ref="D38:M38"/>
    <mergeCell ref="D45:M45"/>
    <mergeCell ref="D51:M51"/>
    <mergeCell ref="D58:M58"/>
    <mergeCell ref="A2:A3"/>
    <mergeCell ref="A9:A11"/>
    <mergeCell ref="A16:A18"/>
    <mergeCell ref="A24:A26"/>
    <mergeCell ref="A31:A33"/>
    <mergeCell ref="A38:A40"/>
    <mergeCell ref="A45:A47"/>
    <mergeCell ref="A51:A53"/>
    <mergeCell ref="A58:A60"/>
    <mergeCell ref="D2:O2"/>
    <mergeCell ref="D9:O9"/>
    <mergeCell ref="D16:K16"/>
    <mergeCell ref="A65:A67"/>
    <mergeCell ref="B2:B3"/>
    <mergeCell ref="B9:B11"/>
    <mergeCell ref="B16:B18"/>
    <mergeCell ref="B24:B26"/>
    <mergeCell ref="B31:B33"/>
    <mergeCell ref="B38:B40"/>
    <mergeCell ref="B45:B47"/>
    <mergeCell ref="B51:B53"/>
    <mergeCell ref="B58:B60"/>
  </mergeCells>
  <pageMargins left="0.78740157480314998" right="0.78740157480314998" top="1.1811023622047201" bottom="0.78740157480314998" header="0" footer="0"/>
  <pageSetup paperSize="9" fitToHeight="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100"/>
  <sheetViews>
    <sheetView workbookViewId="0">
      <selection activeCell="E5" sqref="E5"/>
    </sheetView>
  </sheetViews>
  <sheetFormatPr defaultColWidth="14.44140625" defaultRowHeight="15" customHeight="1"/>
  <cols>
    <col min="1" max="1" width="4.5546875" customWidth="1"/>
    <col min="2" max="2" width="20.109375" customWidth="1"/>
    <col min="3" max="3" width="15.44140625" customWidth="1"/>
    <col min="4" max="4" width="14.109375" customWidth="1"/>
    <col min="5" max="5" width="19.109375" customWidth="1"/>
    <col min="6" max="6" width="16.88671875" customWidth="1"/>
    <col min="7" max="7" width="57.109375" customWidth="1"/>
    <col min="8" max="11" width="7.88671875" customWidth="1"/>
  </cols>
  <sheetData>
    <row r="1" spans="1:11" ht="19.5" customHeight="1">
      <c r="A1" s="1044"/>
      <c r="B1" s="973"/>
      <c r="C1" s="973"/>
      <c r="D1" s="973"/>
      <c r="E1" s="973"/>
      <c r="F1" s="973"/>
      <c r="G1" s="973"/>
      <c r="H1" s="155"/>
      <c r="I1" s="155"/>
      <c r="J1" s="155"/>
      <c r="K1" s="155"/>
    </row>
    <row r="2" spans="1:11" ht="28.5" customHeight="1">
      <c r="A2" s="1047" t="s">
        <v>716</v>
      </c>
      <c r="B2" s="973"/>
      <c r="C2" s="973"/>
      <c r="D2" s="973"/>
      <c r="E2" s="973"/>
      <c r="F2" s="973"/>
      <c r="G2" s="973"/>
      <c r="H2" s="155"/>
      <c r="I2" s="155"/>
      <c r="J2" s="155"/>
      <c r="K2" s="155"/>
    </row>
    <row r="3" spans="1:11" ht="35.25" customHeight="1">
      <c r="A3" s="565" t="s">
        <v>1</v>
      </c>
      <c r="B3" s="462" t="s">
        <v>717</v>
      </c>
      <c r="C3" s="462" t="s">
        <v>718</v>
      </c>
      <c r="D3" s="462" t="s">
        <v>719</v>
      </c>
      <c r="E3" s="462" t="s">
        <v>720</v>
      </c>
      <c r="F3" s="462" t="s">
        <v>721</v>
      </c>
      <c r="G3" s="462" t="s">
        <v>706</v>
      </c>
      <c r="H3" s="154"/>
      <c r="I3" s="154"/>
      <c r="J3" s="154"/>
      <c r="K3" s="154"/>
    </row>
    <row r="4" spans="1:11" ht="19.5" customHeight="1">
      <c r="A4" s="566">
        <v>1</v>
      </c>
      <c r="B4" s="567" t="s">
        <v>256</v>
      </c>
      <c r="C4" s="568"/>
      <c r="D4" s="567"/>
      <c r="E4" s="568"/>
      <c r="F4" s="568">
        <f>SUM(F5:F7)</f>
        <v>1355</v>
      </c>
      <c r="G4" s="575" t="s">
        <v>722</v>
      </c>
      <c r="H4" s="155"/>
      <c r="I4" s="155"/>
      <c r="J4" s="155"/>
      <c r="K4" s="155"/>
    </row>
    <row r="5" spans="1:11" ht="19.5" customHeight="1">
      <c r="A5" s="166"/>
      <c r="B5" s="80" t="s">
        <v>723</v>
      </c>
      <c r="C5" s="569">
        <f>VLOOKUP(B5,$E$21:$F$23,2,0)</f>
        <v>5</v>
      </c>
      <c r="D5" s="79">
        <v>1</v>
      </c>
      <c r="E5" s="79">
        <f>COUNTIFS(Usecase!G:G,"&lt;4",Usecase!F:F,"B")</f>
        <v>43</v>
      </c>
      <c r="F5" s="576">
        <f>E5*5*1</f>
        <v>215</v>
      </c>
      <c r="G5" s="577" t="s">
        <v>724</v>
      </c>
      <c r="H5" s="155"/>
      <c r="I5" s="155"/>
      <c r="J5" s="155"/>
      <c r="K5" s="155"/>
    </row>
    <row r="6" spans="1:11" ht="19.5" customHeight="1">
      <c r="A6" s="166"/>
      <c r="B6" s="80" t="s">
        <v>725</v>
      </c>
      <c r="C6" s="569">
        <f>VLOOKUP(B6,$E$21:$F$23,2,0)</f>
        <v>10</v>
      </c>
      <c r="D6" s="79">
        <v>1</v>
      </c>
      <c r="E6" s="79">
        <f>COUNTIFS(Usecase!G:G,"&gt;3",Usecase!G:G,"&lt;8",Usecase!F:F,"B")</f>
        <v>102</v>
      </c>
      <c r="F6" s="576">
        <f>E6*10*1</f>
        <v>1020</v>
      </c>
      <c r="G6" s="578" t="s">
        <v>726</v>
      </c>
      <c r="H6" s="155"/>
      <c r="I6" s="155"/>
      <c r="J6" s="155"/>
      <c r="K6" s="155"/>
    </row>
    <row r="7" spans="1:11" ht="19.5" customHeight="1">
      <c r="A7" s="166"/>
      <c r="B7" s="80" t="s">
        <v>727</v>
      </c>
      <c r="C7" s="569">
        <f>VLOOKUP(B7,$E$21:$F$23,2,0)</f>
        <v>15</v>
      </c>
      <c r="D7" s="79">
        <v>1</v>
      </c>
      <c r="E7" s="79">
        <f>COUNTIFS(Usecase!G:G,"&gt;7",Usecase!F:F,"B")</f>
        <v>8</v>
      </c>
      <c r="F7" s="576">
        <f>E7*15*1</f>
        <v>120</v>
      </c>
      <c r="G7" s="578" t="s">
        <v>728</v>
      </c>
      <c r="H7" s="155"/>
      <c r="I7" s="155"/>
      <c r="J7" s="155"/>
      <c r="K7" s="155"/>
    </row>
    <row r="8" spans="1:11" ht="45.75" customHeight="1">
      <c r="A8" s="570">
        <v>2</v>
      </c>
      <c r="B8" s="571" t="s">
        <v>729</v>
      </c>
      <c r="C8" s="572"/>
      <c r="D8" s="571"/>
      <c r="E8" s="579"/>
      <c r="F8" s="579">
        <f>SUM(F9:F11)</f>
        <v>0</v>
      </c>
      <c r="G8" s="580" t="s">
        <v>730</v>
      </c>
      <c r="H8" s="155"/>
      <c r="I8" s="155"/>
      <c r="J8" s="155"/>
      <c r="K8" s="155"/>
    </row>
    <row r="9" spans="1:11" ht="19.5" customHeight="1">
      <c r="A9" s="570"/>
      <c r="B9" s="80" t="s">
        <v>723</v>
      </c>
      <c r="C9" s="569">
        <f>VLOOKUP(B9,$E$21:$F$23,2,0)</f>
        <v>5</v>
      </c>
      <c r="D9" s="79">
        <v>1.2</v>
      </c>
      <c r="E9" s="569">
        <f>COUNTIFS(Usecase!G:G,"&lt;4",Usecase!F:F,"M")</f>
        <v>0</v>
      </c>
      <c r="F9" s="569">
        <f>E9*5*1.2</f>
        <v>0</v>
      </c>
      <c r="G9" s="577" t="s">
        <v>724</v>
      </c>
      <c r="H9" s="155"/>
      <c r="I9" s="155"/>
      <c r="J9" s="155"/>
      <c r="K9" s="155"/>
    </row>
    <row r="10" spans="1:11" ht="19.5" customHeight="1">
      <c r="A10" s="570"/>
      <c r="B10" s="80" t="s">
        <v>725</v>
      </c>
      <c r="C10" s="569">
        <f>VLOOKUP(B10,$E$21:$F$23,2,0)</f>
        <v>10</v>
      </c>
      <c r="D10" s="79">
        <v>1.2</v>
      </c>
      <c r="E10" s="569">
        <f>COUNTIFS(Usecase!G:G,"&gt;3",Usecase!G:G,"&lt;8",Usecase!F:F,"M")</f>
        <v>0</v>
      </c>
      <c r="F10" s="569">
        <f>E10*10*1.2</f>
        <v>0</v>
      </c>
      <c r="G10" s="578" t="s">
        <v>726</v>
      </c>
      <c r="H10" s="155"/>
      <c r="I10" s="155"/>
      <c r="J10" s="155"/>
      <c r="K10" s="155"/>
    </row>
    <row r="11" spans="1:11" ht="19.5" customHeight="1">
      <c r="A11" s="570"/>
      <c r="B11" s="80" t="s">
        <v>727</v>
      </c>
      <c r="C11" s="569">
        <f>VLOOKUP(B11,$E$21:$F$23,2,0)</f>
        <v>15</v>
      </c>
      <c r="D11" s="79">
        <v>1.2</v>
      </c>
      <c r="E11" s="569">
        <f>COUNTIFS(Usecase!G:G,"&gt;7",Usecase!F:F,"M")</f>
        <v>0</v>
      </c>
      <c r="F11" s="569">
        <f>E11*15*1.2</f>
        <v>0</v>
      </c>
      <c r="G11" s="578" t="s">
        <v>728</v>
      </c>
      <c r="H11" s="155"/>
      <c r="I11" s="155"/>
      <c r="J11" s="155"/>
      <c r="K11" s="155"/>
    </row>
    <row r="12" spans="1:11" ht="33.75" customHeight="1">
      <c r="A12" s="570">
        <v>3</v>
      </c>
      <c r="B12" s="571" t="s">
        <v>731</v>
      </c>
      <c r="C12" s="572"/>
      <c r="D12" s="571"/>
      <c r="E12" s="579"/>
      <c r="F12" s="579">
        <f>SUM(F13:F15)</f>
        <v>0</v>
      </c>
      <c r="G12" s="580" t="s">
        <v>732</v>
      </c>
      <c r="H12" s="155"/>
      <c r="I12" s="155"/>
      <c r="J12" s="155"/>
      <c r="K12" s="155"/>
    </row>
    <row r="13" spans="1:11" ht="19.5" customHeight="1">
      <c r="A13" s="570"/>
      <c r="B13" s="80" t="s">
        <v>723</v>
      </c>
      <c r="C13" s="569">
        <f>VLOOKUP(B13,$E$21:$F$23,2,0)</f>
        <v>5</v>
      </c>
      <c r="D13" s="79">
        <v>1.5</v>
      </c>
      <c r="E13" s="569">
        <f>COUNTIFS(Usecase!G:G,"&lt;4",Usecase!F:F,"T")</f>
        <v>0</v>
      </c>
      <c r="F13" s="569">
        <f>E13*5*1.5</f>
        <v>0</v>
      </c>
      <c r="G13" s="577" t="s">
        <v>724</v>
      </c>
      <c r="H13" s="155"/>
      <c r="I13" s="155"/>
      <c r="J13" s="155"/>
      <c r="K13" s="155"/>
    </row>
    <row r="14" spans="1:11" ht="19.5" customHeight="1">
      <c r="A14" s="570"/>
      <c r="B14" s="80" t="s">
        <v>725</v>
      </c>
      <c r="C14" s="569">
        <f>VLOOKUP(B14,$E$21:$F$23,2,0)</f>
        <v>10</v>
      </c>
      <c r="D14" s="79">
        <v>1.5</v>
      </c>
      <c r="E14" s="569">
        <f>COUNTIFS(Usecase!G:G,"&gt;3",Usecase!G:G,"&lt;8",Usecase!F:F,"T")</f>
        <v>0</v>
      </c>
      <c r="F14" s="569">
        <f>E14*10*1.5</f>
        <v>0</v>
      </c>
      <c r="G14" s="578" t="s">
        <v>726</v>
      </c>
      <c r="H14" s="155"/>
      <c r="I14" s="155"/>
      <c r="J14" s="155"/>
      <c r="K14" s="155"/>
    </row>
    <row r="15" spans="1:11" ht="19.5" customHeight="1">
      <c r="A15" s="570"/>
      <c r="B15" s="80" t="s">
        <v>727</v>
      </c>
      <c r="C15" s="569">
        <f>VLOOKUP(B15,$E$21:$F$23,2,0)</f>
        <v>15</v>
      </c>
      <c r="D15" s="79">
        <v>1.5</v>
      </c>
      <c r="E15" s="569">
        <f>COUNTIFS(Usecase!G:G,"&gt;7",Usecase!F:F,"T")</f>
        <v>0</v>
      </c>
      <c r="F15" s="569">
        <f>E15*15*1.5</f>
        <v>0</v>
      </c>
      <c r="G15" s="578" t="s">
        <v>728</v>
      </c>
      <c r="H15" s="155"/>
      <c r="I15" s="155"/>
      <c r="J15" s="155"/>
      <c r="K15" s="155"/>
    </row>
    <row r="16" spans="1:11" ht="36.75" customHeight="1">
      <c r="A16" s="166"/>
      <c r="B16" s="77" t="s">
        <v>733</v>
      </c>
      <c r="C16" s="173"/>
      <c r="D16" s="77"/>
      <c r="E16" s="569"/>
      <c r="F16" s="173">
        <f>SUM(F4+F8+F12)</f>
        <v>1355</v>
      </c>
      <c r="G16" s="581"/>
      <c r="H16" s="155"/>
      <c r="I16" s="155"/>
      <c r="J16" s="155"/>
      <c r="K16" s="155"/>
    </row>
    <row r="17" spans="1:11" ht="19.5" customHeight="1">
      <c r="A17" s="154"/>
      <c r="B17" s="573"/>
      <c r="C17" s="573"/>
      <c r="D17" s="573"/>
      <c r="E17" s="156"/>
      <c r="F17" s="573"/>
      <c r="G17" s="582"/>
      <c r="H17" s="155"/>
      <c r="I17" s="155"/>
      <c r="J17" s="155"/>
      <c r="K17" s="155"/>
    </row>
    <row r="18" spans="1:11" ht="19.5" customHeight="1">
      <c r="A18" s="154"/>
      <c r="B18" s="573"/>
      <c r="C18" s="573"/>
      <c r="D18" s="573"/>
      <c r="E18" s="156"/>
      <c r="F18" s="573"/>
      <c r="G18" s="582"/>
      <c r="H18" s="155"/>
      <c r="I18" s="155"/>
      <c r="J18" s="155"/>
      <c r="K18" s="155"/>
    </row>
    <row r="19" spans="1:11" ht="19.5" customHeight="1">
      <c r="A19" s="196"/>
      <c r="B19" s="177" t="s">
        <v>734</v>
      </c>
      <c r="C19" s="177"/>
      <c r="D19" s="177"/>
      <c r="E19" s="155"/>
      <c r="F19" s="155"/>
      <c r="G19" s="155"/>
      <c r="H19" s="155"/>
      <c r="I19" s="155"/>
      <c r="J19" s="155"/>
      <c r="K19" s="155"/>
    </row>
    <row r="20" spans="1:11" ht="19.5" customHeight="1">
      <c r="A20" s="196"/>
      <c r="B20" s="88" t="s">
        <v>735</v>
      </c>
      <c r="C20" s="177"/>
      <c r="D20" s="177"/>
      <c r="E20" s="993" t="s">
        <v>736</v>
      </c>
      <c r="F20" s="995"/>
      <c r="G20" s="155"/>
      <c r="H20" s="155"/>
      <c r="I20" s="155"/>
      <c r="J20" s="155"/>
      <c r="K20" s="155"/>
    </row>
    <row r="21" spans="1:11" ht="19.5" customHeight="1">
      <c r="A21" s="196"/>
      <c r="B21" s="81" t="s">
        <v>737</v>
      </c>
      <c r="C21" s="155"/>
      <c r="D21" s="155"/>
      <c r="E21" s="583" t="s">
        <v>723</v>
      </c>
      <c r="F21" s="583">
        <v>5</v>
      </c>
      <c r="G21" s="155"/>
      <c r="H21" s="155"/>
      <c r="I21" s="155"/>
      <c r="J21" s="155"/>
      <c r="K21" s="155"/>
    </row>
    <row r="22" spans="1:11" ht="19.5" customHeight="1">
      <c r="A22" s="196"/>
      <c r="B22" s="81" t="s">
        <v>738</v>
      </c>
      <c r="C22" s="155"/>
      <c r="D22" s="155"/>
      <c r="E22" s="583" t="s">
        <v>725</v>
      </c>
      <c r="F22" s="583">
        <v>10</v>
      </c>
      <c r="G22" s="155"/>
      <c r="H22" s="155"/>
      <c r="I22" s="155"/>
      <c r="J22" s="155"/>
      <c r="K22" s="155"/>
    </row>
    <row r="23" spans="1:11" ht="19.5" customHeight="1">
      <c r="A23" s="196"/>
      <c r="B23" s="81" t="s">
        <v>739</v>
      </c>
      <c r="C23" s="155"/>
      <c r="D23" s="155"/>
      <c r="E23" s="583" t="s">
        <v>727</v>
      </c>
      <c r="F23" s="583">
        <v>15</v>
      </c>
      <c r="G23" s="155"/>
      <c r="H23" s="155"/>
      <c r="I23" s="155"/>
      <c r="J23" s="155"/>
      <c r="K23" s="155"/>
    </row>
    <row r="24" spans="1:11" ht="19.5" customHeight="1">
      <c r="A24" s="196"/>
      <c r="B24" s="574" t="s">
        <v>740</v>
      </c>
      <c r="H24" s="155"/>
      <c r="I24" s="155"/>
      <c r="J24" s="155"/>
      <c r="K24" s="155"/>
    </row>
    <row r="25" spans="1:11" ht="19.5" customHeight="1">
      <c r="A25" s="196"/>
      <c r="B25" s="155"/>
      <c r="C25" s="155"/>
      <c r="D25" s="155"/>
      <c r="E25" s="155"/>
      <c r="F25" s="155"/>
      <c r="G25" s="155"/>
      <c r="H25" s="155"/>
      <c r="I25" s="155"/>
      <c r="J25" s="155"/>
      <c r="K25" s="155"/>
    </row>
    <row r="26" spans="1:11" ht="19.5" customHeight="1">
      <c r="A26" s="196"/>
      <c r="B26" s="155"/>
      <c r="C26" s="155"/>
      <c r="D26" s="155"/>
      <c r="E26" s="155"/>
      <c r="F26" s="155"/>
      <c r="G26" s="155"/>
      <c r="H26" s="155"/>
      <c r="I26" s="155"/>
      <c r="J26" s="155"/>
      <c r="K26" s="155"/>
    </row>
    <row r="27" spans="1:11" ht="19.5" customHeight="1">
      <c r="A27" s="196"/>
      <c r="B27" s="155"/>
      <c r="C27" s="155"/>
      <c r="D27" s="155"/>
      <c r="E27" s="155"/>
      <c r="F27" s="155"/>
      <c r="G27" s="155"/>
      <c r="H27" s="155"/>
      <c r="I27" s="155"/>
      <c r="J27" s="155"/>
      <c r="K27" s="155"/>
    </row>
    <row r="28" spans="1:11" ht="19.5" customHeight="1">
      <c r="A28" s="196"/>
      <c r="B28" s="155"/>
      <c r="C28" s="155"/>
      <c r="D28" s="155"/>
      <c r="E28" s="155"/>
      <c r="F28" s="155"/>
      <c r="G28" s="155"/>
      <c r="H28" s="155"/>
      <c r="I28" s="155"/>
      <c r="J28" s="155"/>
      <c r="K28" s="155"/>
    </row>
    <row r="29" spans="1:11" ht="19.5" customHeight="1">
      <c r="A29" s="196"/>
      <c r="B29" s="155"/>
      <c r="C29" s="155"/>
      <c r="D29" s="155"/>
      <c r="E29" s="155"/>
      <c r="F29" s="155"/>
      <c r="G29" s="155"/>
      <c r="H29" s="155"/>
      <c r="I29" s="155"/>
      <c r="J29" s="155"/>
      <c r="K29" s="155"/>
    </row>
    <row r="30" spans="1:11" ht="19.5" customHeight="1">
      <c r="A30" s="196"/>
      <c r="B30" s="155"/>
      <c r="C30" s="155"/>
      <c r="D30" s="155"/>
      <c r="E30" s="155"/>
      <c r="F30" s="155"/>
      <c r="G30" s="155"/>
      <c r="H30" s="155"/>
      <c r="I30" s="155"/>
      <c r="J30" s="155"/>
      <c r="K30" s="155"/>
    </row>
    <row r="31" spans="1:11" ht="19.5" customHeight="1">
      <c r="A31" s="196"/>
      <c r="B31" s="155"/>
      <c r="C31" s="155"/>
      <c r="D31" s="155"/>
      <c r="E31" s="155"/>
      <c r="F31" s="155"/>
      <c r="G31" s="155"/>
      <c r="H31" s="155"/>
      <c r="I31" s="155"/>
      <c r="J31" s="155"/>
      <c r="K31" s="155"/>
    </row>
    <row r="32" spans="1:11" ht="19.5" customHeight="1">
      <c r="A32" s="196"/>
      <c r="B32" s="155"/>
      <c r="C32" s="155"/>
      <c r="D32" s="155"/>
      <c r="E32" s="155"/>
      <c r="F32" s="155"/>
      <c r="G32" s="155"/>
      <c r="H32" s="155"/>
      <c r="I32" s="155"/>
      <c r="J32" s="155"/>
      <c r="K32" s="155"/>
    </row>
    <row r="33" spans="1:11" ht="19.5" customHeight="1">
      <c r="A33" s="196"/>
      <c r="B33" s="155"/>
      <c r="C33" s="155"/>
      <c r="D33" s="155"/>
      <c r="E33" s="155"/>
      <c r="F33" s="155"/>
      <c r="G33" s="155"/>
      <c r="H33" s="155"/>
      <c r="I33" s="155"/>
      <c r="J33" s="155"/>
      <c r="K33" s="155"/>
    </row>
    <row r="34" spans="1:11" ht="19.5" customHeight="1">
      <c r="A34" s="196"/>
      <c r="B34" s="155"/>
      <c r="C34" s="155"/>
      <c r="D34" s="155"/>
      <c r="E34" s="155"/>
      <c r="F34" s="155"/>
      <c r="G34" s="155"/>
      <c r="H34" s="155"/>
      <c r="I34" s="155"/>
      <c r="J34" s="155"/>
      <c r="K34" s="155"/>
    </row>
    <row r="35" spans="1:11" ht="19.5" customHeight="1">
      <c r="A35" s="196"/>
      <c r="B35" s="155"/>
      <c r="C35" s="155"/>
      <c r="D35" s="155"/>
      <c r="E35" s="155"/>
      <c r="F35" s="155"/>
      <c r="G35" s="155"/>
      <c r="H35" s="155"/>
      <c r="I35" s="155"/>
      <c r="J35" s="155"/>
      <c r="K35" s="155"/>
    </row>
    <row r="36" spans="1:11" ht="19.5" customHeight="1">
      <c r="A36" s="196"/>
      <c r="B36" s="155"/>
      <c r="C36" s="155"/>
      <c r="D36" s="155"/>
      <c r="E36" s="155"/>
      <c r="F36" s="155"/>
      <c r="G36" s="155"/>
      <c r="H36" s="155"/>
      <c r="I36" s="155"/>
      <c r="J36" s="155"/>
      <c r="K36" s="155"/>
    </row>
    <row r="37" spans="1:11" ht="19.5" customHeight="1">
      <c r="A37" s="196"/>
      <c r="B37" s="155"/>
      <c r="C37" s="155"/>
      <c r="D37" s="155"/>
      <c r="E37" s="155"/>
      <c r="F37" s="155"/>
      <c r="G37" s="155"/>
      <c r="H37" s="155"/>
      <c r="I37" s="155"/>
      <c r="J37" s="155"/>
      <c r="K37" s="155"/>
    </row>
    <row r="38" spans="1:11" ht="19.5" customHeight="1">
      <c r="A38" s="196"/>
      <c r="B38" s="155"/>
      <c r="C38" s="155"/>
      <c r="D38" s="155"/>
      <c r="E38" s="155"/>
      <c r="F38" s="155"/>
      <c r="G38" s="155"/>
      <c r="H38" s="155"/>
      <c r="I38" s="155"/>
      <c r="J38" s="155"/>
      <c r="K38" s="155"/>
    </row>
    <row r="39" spans="1:11" ht="19.5" customHeight="1">
      <c r="A39" s="196"/>
      <c r="B39" s="155"/>
      <c r="C39" s="155"/>
      <c r="D39" s="155"/>
      <c r="E39" s="155"/>
      <c r="F39" s="155"/>
      <c r="G39" s="155"/>
      <c r="H39" s="155"/>
      <c r="I39" s="155"/>
      <c r="J39" s="155"/>
      <c r="K39" s="155"/>
    </row>
    <row r="40" spans="1:11" ht="19.5" customHeight="1">
      <c r="A40" s="196"/>
      <c r="B40" s="155"/>
      <c r="C40" s="155"/>
      <c r="D40" s="155"/>
      <c r="E40" s="155"/>
      <c r="F40" s="155"/>
      <c r="G40" s="155"/>
      <c r="H40" s="155"/>
      <c r="I40" s="155"/>
      <c r="J40" s="155"/>
      <c r="K40" s="155"/>
    </row>
    <row r="41" spans="1:11" ht="19.5" customHeight="1">
      <c r="A41" s="196"/>
      <c r="B41" s="155"/>
      <c r="C41" s="155"/>
      <c r="D41" s="155"/>
      <c r="E41" s="155"/>
      <c r="F41" s="155"/>
      <c r="G41" s="155"/>
      <c r="H41" s="155"/>
      <c r="I41" s="155"/>
      <c r="J41" s="155"/>
      <c r="K41" s="155"/>
    </row>
    <row r="42" spans="1:11" ht="19.5" customHeight="1">
      <c r="A42" s="196"/>
      <c r="B42" s="155"/>
      <c r="C42" s="155"/>
      <c r="D42" s="155"/>
      <c r="E42" s="155"/>
      <c r="F42" s="155"/>
      <c r="G42" s="155"/>
      <c r="H42" s="155"/>
      <c r="I42" s="155"/>
      <c r="J42" s="155"/>
      <c r="K42" s="155"/>
    </row>
    <row r="43" spans="1:11" ht="19.5" customHeight="1">
      <c r="A43" s="196"/>
      <c r="B43" s="155"/>
      <c r="C43" s="155"/>
      <c r="D43" s="155"/>
      <c r="E43" s="155"/>
      <c r="F43" s="155"/>
      <c r="G43" s="155"/>
      <c r="H43" s="155"/>
      <c r="I43" s="155"/>
      <c r="J43" s="155"/>
      <c r="K43" s="155"/>
    </row>
    <row r="44" spans="1:11" ht="19.5" customHeight="1">
      <c r="A44" s="196"/>
      <c r="B44" s="155"/>
      <c r="C44" s="155"/>
      <c r="D44" s="155"/>
      <c r="E44" s="155"/>
      <c r="F44" s="155"/>
      <c r="G44" s="155"/>
      <c r="H44" s="155"/>
      <c r="I44" s="155"/>
      <c r="J44" s="155"/>
      <c r="K44" s="155"/>
    </row>
    <row r="45" spans="1:11" ht="19.5" customHeight="1">
      <c r="A45" s="196"/>
      <c r="B45" s="155"/>
      <c r="C45" s="155"/>
      <c r="D45" s="155"/>
      <c r="E45" s="155"/>
      <c r="F45" s="155"/>
      <c r="G45" s="155"/>
      <c r="H45" s="155"/>
      <c r="I45" s="155"/>
      <c r="J45" s="155"/>
      <c r="K45" s="155"/>
    </row>
    <row r="46" spans="1:11" ht="19.5" customHeight="1">
      <c r="A46" s="196"/>
      <c r="B46" s="155"/>
      <c r="C46" s="155"/>
      <c r="D46" s="155"/>
      <c r="E46" s="155"/>
      <c r="F46" s="155"/>
      <c r="G46" s="155"/>
      <c r="H46" s="155"/>
      <c r="I46" s="155"/>
      <c r="J46" s="155"/>
      <c r="K46" s="155"/>
    </row>
    <row r="47" spans="1:11" ht="19.5" customHeight="1">
      <c r="A47" s="196"/>
      <c r="B47" s="155"/>
      <c r="C47" s="155"/>
      <c r="D47" s="155"/>
      <c r="E47" s="155"/>
      <c r="F47" s="155"/>
      <c r="G47" s="155"/>
      <c r="H47" s="155"/>
      <c r="I47" s="155"/>
      <c r="J47" s="155"/>
      <c r="K47" s="155"/>
    </row>
    <row r="48" spans="1:11" ht="19.5" customHeight="1">
      <c r="A48" s="196"/>
      <c r="B48" s="155"/>
      <c r="C48" s="155"/>
      <c r="D48" s="155"/>
      <c r="E48" s="155"/>
      <c r="F48" s="155"/>
      <c r="G48" s="155"/>
      <c r="H48" s="155"/>
      <c r="I48" s="155"/>
      <c r="J48" s="155"/>
      <c r="K48" s="155"/>
    </row>
    <row r="49" spans="1:11" ht="19.5" customHeight="1">
      <c r="A49" s="196"/>
      <c r="B49" s="155"/>
      <c r="C49" s="155"/>
      <c r="D49" s="155"/>
      <c r="E49" s="155"/>
      <c r="F49" s="155"/>
      <c r="G49" s="155"/>
      <c r="H49" s="155"/>
      <c r="I49" s="155"/>
      <c r="J49" s="155"/>
      <c r="K49" s="155"/>
    </row>
    <row r="50" spans="1:11" ht="19.5" customHeight="1">
      <c r="A50" s="196"/>
      <c r="B50" s="155"/>
      <c r="C50" s="155"/>
      <c r="D50" s="155"/>
      <c r="E50" s="155"/>
      <c r="F50" s="155"/>
      <c r="G50" s="155"/>
      <c r="H50" s="155"/>
      <c r="I50" s="155"/>
      <c r="J50" s="155"/>
      <c r="K50" s="155"/>
    </row>
    <row r="51" spans="1:11" ht="19.5" customHeight="1">
      <c r="A51" s="196"/>
      <c r="B51" s="155"/>
      <c r="C51" s="155"/>
      <c r="D51" s="155"/>
      <c r="E51" s="155"/>
      <c r="F51" s="155"/>
      <c r="G51" s="155"/>
      <c r="H51" s="155"/>
      <c r="I51" s="155"/>
      <c r="J51" s="155"/>
      <c r="K51" s="155"/>
    </row>
    <row r="52" spans="1:11" ht="19.5" customHeight="1">
      <c r="A52" s="196"/>
      <c r="B52" s="155"/>
      <c r="C52" s="155"/>
      <c r="D52" s="155"/>
      <c r="E52" s="155"/>
      <c r="F52" s="155"/>
      <c r="G52" s="155"/>
      <c r="H52" s="155"/>
      <c r="I52" s="155"/>
      <c r="J52" s="155"/>
      <c r="K52" s="155"/>
    </row>
    <row r="53" spans="1:11" ht="19.5" customHeight="1">
      <c r="A53" s="196"/>
      <c r="B53" s="155"/>
      <c r="C53" s="155"/>
      <c r="D53" s="155"/>
      <c r="E53" s="155"/>
      <c r="F53" s="155"/>
      <c r="G53" s="155"/>
      <c r="H53" s="155"/>
      <c r="I53" s="155"/>
      <c r="J53" s="155"/>
      <c r="K53" s="155"/>
    </row>
    <row r="54" spans="1:11" ht="19.5" customHeight="1">
      <c r="A54" s="196"/>
      <c r="B54" s="155"/>
      <c r="C54" s="155"/>
      <c r="D54" s="155"/>
      <c r="E54" s="155"/>
      <c r="F54" s="155"/>
      <c r="G54" s="155"/>
      <c r="H54" s="155"/>
      <c r="I54" s="155"/>
      <c r="J54" s="155"/>
      <c r="K54" s="155"/>
    </row>
    <row r="55" spans="1:11" ht="19.5" customHeight="1">
      <c r="A55" s="196"/>
      <c r="B55" s="155"/>
      <c r="C55" s="155"/>
      <c r="D55" s="155"/>
      <c r="E55" s="155"/>
      <c r="F55" s="155"/>
      <c r="G55" s="155"/>
      <c r="H55" s="155"/>
      <c r="I55" s="155"/>
      <c r="J55" s="155"/>
      <c r="K55" s="155"/>
    </row>
    <row r="56" spans="1:11" ht="19.5" customHeight="1">
      <c r="A56" s="196"/>
      <c r="B56" s="155"/>
      <c r="C56" s="155"/>
      <c r="D56" s="155"/>
      <c r="E56" s="155"/>
      <c r="F56" s="155"/>
      <c r="G56" s="155"/>
      <c r="H56" s="155"/>
      <c r="I56" s="155"/>
      <c r="J56" s="155"/>
      <c r="K56" s="155"/>
    </row>
    <row r="57" spans="1:11" ht="19.5" customHeight="1">
      <c r="A57" s="196"/>
      <c r="B57" s="155"/>
      <c r="C57" s="155"/>
      <c r="D57" s="155"/>
      <c r="E57" s="155"/>
      <c r="F57" s="155"/>
      <c r="G57" s="155"/>
      <c r="H57" s="155"/>
      <c r="I57" s="155"/>
      <c r="J57" s="155"/>
      <c r="K57" s="155"/>
    </row>
    <row r="58" spans="1:11" ht="19.5" customHeight="1">
      <c r="A58" s="196"/>
      <c r="B58" s="155"/>
      <c r="C58" s="155"/>
      <c r="D58" s="155"/>
      <c r="E58" s="155"/>
      <c r="F58" s="155"/>
      <c r="G58" s="155"/>
      <c r="H58" s="155"/>
      <c r="I58" s="155"/>
      <c r="J58" s="155"/>
      <c r="K58" s="155"/>
    </row>
    <row r="59" spans="1:11" ht="19.5" customHeight="1">
      <c r="A59" s="196"/>
      <c r="B59" s="155"/>
      <c r="C59" s="155"/>
      <c r="D59" s="155"/>
      <c r="E59" s="155"/>
      <c r="F59" s="155"/>
      <c r="G59" s="155"/>
      <c r="H59" s="155"/>
      <c r="I59" s="155"/>
      <c r="J59" s="155"/>
      <c r="K59" s="155"/>
    </row>
    <row r="60" spans="1:11" ht="19.5" customHeight="1">
      <c r="A60" s="196"/>
      <c r="B60" s="155"/>
      <c r="C60" s="155"/>
      <c r="D60" s="155"/>
      <c r="E60" s="155"/>
      <c r="F60" s="155"/>
      <c r="G60" s="155"/>
      <c r="H60" s="155"/>
      <c r="I60" s="155"/>
      <c r="J60" s="155"/>
      <c r="K60" s="155"/>
    </row>
    <row r="61" spans="1:11" ht="19.5" customHeight="1">
      <c r="A61" s="196"/>
      <c r="B61" s="155"/>
      <c r="C61" s="155"/>
      <c r="D61" s="155"/>
      <c r="E61" s="155"/>
      <c r="F61" s="155"/>
      <c r="G61" s="155"/>
      <c r="H61" s="155"/>
      <c r="I61" s="155"/>
      <c r="J61" s="155"/>
      <c r="K61" s="155"/>
    </row>
    <row r="62" spans="1:11" ht="19.5" customHeight="1">
      <c r="A62" s="196"/>
      <c r="B62" s="155"/>
      <c r="C62" s="155"/>
      <c r="D62" s="155"/>
      <c r="E62" s="155"/>
      <c r="F62" s="155"/>
      <c r="G62" s="155"/>
      <c r="H62" s="155"/>
      <c r="I62" s="155"/>
      <c r="J62" s="155"/>
      <c r="K62" s="155"/>
    </row>
    <row r="63" spans="1:11" ht="19.5" customHeight="1">
      <c r="A63" s="196"/>
      <c r="B63" s="155"/>
      <c r="C63" s="155"/>
      <c r="D63" s="155"/>
      <c r="E63" s="155"/>
      <c r="F63" s="155"/>
      <c r="G63" s="155"/>
      <c r="H63" s="155"/>
      <c r="I63" s="155"/>
      <c r="J63" s="155"/>
      <c r="K63" s="155"/>
    </row>
    <row r="64" spans="1:11" ht="19.5" customHeight="1">
      <c r="A64" s="196"/>
      <c r="B64" s="155"/>
      <c r="C64" s="155"/>
      <c r="D64" s="155"/>
      <c r="E64" s="155"/>
      <c r="F64" s="155"/>
      <c r="G64" s="155"/>
      <c r="H64" s="155"/>
      <c r="I64" s="155"/>
      <c r="J64" s="155"/>
      <c r="K64" s="155"/>
    </row>
    <row r="65" spans="1:11" ht="19.5" customHeight="1">
      <c r="A65" s="196"/>
      <c r="B65" s="155"/>
      <c r="C65" s="155"/>
      <c r="D65" s="155"/>
      <c r="E65" s="155"/>
      <c r="F65" s="155"/>
      <c r="G65" s="155"/>
      <c r="H65" s="155"/>
      <c r="I65" s="155"/>
      <c r="J65" s="155"/>
      <c r="K65" s="155"/>
    </row>
    <row r="66" spans="1:11" ht="19.5" customHeight="1">
      <c r="A66" s="196"/>
      <c r="B66" s="155"/>
      <c r="C66" s="155"/>
      <c r="D66" s="155"/>
      <c r="E66" s="155"/>
      <c r="F66" s="155"/>
      <c r="G66" s="155"/>
      <c r="H66" s="155"/>
      <c r="I66" s="155"/>
      <c r="J66" s="155"/>
      <c r="K66" s="155"/>
    </row>
    <row r="67" spans="1:11" ht="19.5" customHeight="1">
      <c r="A67" s="196"/>
      <c r="B67" s="155"/>
      <c r="C67" s="155"/>
      <c r="D67" s="155"/>
      <c r="E67" s="155"/>
      <c r="F67" s="155"/>
      <c r="G67" s="155"/>
      <c r="H67" s="155"/>
      <c r="I67" s="155"/>
      <c r="J67" s="155"/>
      <c r="K67" s="155"/>
    </row>
    <row r="68" spans="1:11" ht="19.5" customHeight="1">
      <c r="A68" s="196"/>
      <c r="B68" s="155"/>
      <c r="C68" s="155"/>
      <c r="D68" s="155"/>
      <c r="E68" s="155"/>
      <c r="F68" s="155"/>
      <c r="G68" s="155"/>
      <c r="H68" s="155"/>
      <c r="I68" s="155"/>
      <c r="J68" s="155"/>
      <c r="K68" s="155"/>
    </row>
    <row r="69" spans="1:11" ht="19.5" customHeight="1">
      <c r="A69" s="196"/>
      <c r="B69" s="155"/>
      <c r="C69" s="155"/>
      <c r="D69" s="155"/>
      <c r="E69" s="155"/>
      <c r="F69" s="155"/>
      <c r="G69" s="155"/>
      <c r="H69" s="155"/>
      <c r="I69" s="155"/>
      <c r="J69" s="155"/>
      <c r="K69" s="155"/>
    </row>
    <row r="70" spans="1:11" ht="19.5" customHeight="1">
      <c r="A70" s="196"/>
      <c r="B70" s="155"/>
      <c r="C70" s="155"/>
      <c r="D70" s="155"/>
      <c r="E70" s="155"/>
      <c r="F70" s="155"/>
      <c r="G70" s="155"/>
      <c r="H70" s="155"/>
      <c r="I70" s="155"/>
      <c r="J70" s="155"/>
      <c r="K70" s="155"/>
    </row>
    <row r="71" spans="1:11" ht="19.5" customHeight="1">
      <c r="A71" s="196"/>
      <c r="B71" s="155"/>
      <c r="C71" s="155"/>
      <c r="D71" s="155"/>
      <c r="E71" s="155"/>
      <c r="F71" s="155"/>
      <c r="G71" s="155"/>
      <c r="H71" s="155"/>
      <c r="I71" s="155"/>
      <c r="J71" s="155"/>
      <c r="K71" s="155"/>
    </row>
    <row r="72" spans="1:11" ht="19.5" customHeight="1">
      <c r="A72" s="196"/>
      <c r="B72" s="155"/>
      <c r="C72" s="155"/>
      <c r="D72" s="155"/>
      <c r="E72" s="155"/>
      <c r="F72" s="155"/>
      <c r="G72" s="155"/>
      <c r="H72" s="155"/>
      <c r="I72" s="155"/>
      <c r="J72" s="155"/>
      <c r="K72" s="155"/>
    </row>
    <row r="73" spans="1:11" ht="19.5" customHeight="1">
      <c r="A73" s="196"/>
      <c r="B73" s="155"/>
      <c r="C73" s="155"/>
      <c r="D73" s="155"/>
      <c r="E73" s="155"/>
      <c r="F73" s="155"/>
      <c r="G73" s="155"/>
      <c r="H73" s="155"/>
      <c r="I73" s="155"/>
      <c r="J73" s="155"/>
      <c r="K73" s="155"/>
    </row>
    <row r="74" spans="1:11" ht="19.5" customHeight="1">
      <c r="A74" s="196"/>
      <c r="B74" s="155"/>
      <c r="C74" s="155"/>
      <c r="D74" s="155"/>
      <c r="E74" s="155"/>
      <c r="F74" s="155"/>
      <c r="G74" s="155"/>
      <c r="H74" s="155"/>
      <c r="I74" s="155"/>
      <c r="J74" s="155"/>
      <c r="K74" s="155"/>
    </row>
    <row r="75" spans="1:11" ht="19.5" customHeight="1">
      <c r="A75" s="196"/>
      <c r="B75" s="155"/>
      <c r="C75" s="155"/>
      <c r="D75" s="155"/>
      <c r="E75" s="155"/>
      <c r="F75" s="155"/>
      <c r="G75" s="155"/>
      <c r="H75" s="155"/>
      <c r="I75" s="155"/>
      <c r="J75" s="155"/>
      <c r="K75" s="155"/>
    </row>
    <row r="76" spans="1:11" ht="19.5" customHeight="1">
      <c r="A76" s="196"/>
      <c r="B76" s="155"/>
      <c r="C76" s="155"/>
      <c r="D76" s="155"/>
      <c r="E76" s="155"/>
      <c r="F76" s="155"/>
      <c r="G76" s="155"/>
      <c r="H76" s="155"/>
      <c r="I76" s="155"/>
      <c r="J76" s="155"/>
      <c r="K76" s="155"/>
    </row>
    <row r="77" spans="1:11" ht="19.5" customHeight="1">
      <c r="A77" s="196"/>
      <c r="B77" s="155"/>
      <c r="C77" s="155"/>
      <c r="D77" s="155"/>
      <c r="E77" s="155"/>
      <c r="F77" s="155"/>
      <c r="G77" s="155"/>
      <c r="H77" s="155"/>
      <c r="I77" s="155"/>
      <c r="J77" s="155"/>
      <c r="K77" s="155"/>
    </row>
    <row r="78" spans="1:11" ht="19.5" customHeight="1">
      <c r="A78" s="196"/>
      <c r="B78" s="155"/>
      <c r="C78" s="155"/>
      <c r="D78" s="155"/>
      <c r="E78" s="155"/>
      <c r="F78" s="155"/>
      <c r="G78" s="155"/>
      <c r="H78" s="155"/>
      <c r="I78" s="155"/>
      <c r="J78" s="155"/>
      <c r="K78" s="155"/>
    </row>
    <row r="79" spans="1:11" ht="19.5" customHeight="1">
      <c r="A79" s="196"/>
      <c r="B79" s="155"/>
      <c r="C79" s="155"/>
      <c r="D79" s="155"/>
      <c r="E79" s="155"/>
      <c r="F79" s="155"/>
      <c r="G79" s="155"/>
      <c r="H79" s="155"/>
      <c r="I79" s="155"/>
      <c r="J79" s="155"/>
      <c r="K79" s="155"/>
    </row>
    <row r="80" spans="1:11" ht="19.5" customHeight="1">
      <c r="A80" s="196"/>
      <c r="B80" s="155"/>
      <c r="C80" s="155"/>
      <c r="D80" s="155"/>
      <c r="E80" s="155"/>
      <c r="F80" s="155"/>
      <c r="G80" s="155"/>
      <c r="H80" s="155"/>
      <c r="I80" s="155"/>
      <c r="J80" s="155"/>
      <c r="K80" s="155"/>
    </row>
    <row r="81" spans="1:11" ht="19.5" customHeight="1">
      <c r="A81" s="196"/>
      <c r="B81" s="155"/>
      <c r="C81" s="155"/>
      <c r="D81" s="155"/>
      <c r="E81" s="155"/>
      <c r="F81" s="155"/>
      <c r="G81" s="155"/>
      <c r="H81" s="155"/>
      <c r="I81" s="155"/>
      <c r="J81" s="155"/>
      <c r="K81" s="155"/>
    </row>
    <row r="82" spans="1:11" ht="19.5" customHeight="1">
      <c r="A82" s="196"/>
      <c r="B82" s="155"/>
      <c r="C82" s="155"/>
      <c r="D82" s="155"/>
      <c r="E82" s="155"/>
      <c r="F82" s="155"/>
      <c r="G82" s="155"/>
      <c r="H82" s="155"/>
      <c r="I82" s="155"/>
      <c r="J82" s="155"/>
      <c r="K82" s="155"/>
    </row>
    <row r="83" spans="1:11" ht="19.5" customHeight="1">
      <c r="A83" s="196"/>
      <c r="B83" s="155"/>
      <c r="C83" s="155"/>
      <c r="D83" s="155"/>
      <c r="E83" s="155"/>
      <c r="F83" s="155"/>
      <c r="G83" s="155"/>
      <c r="H83" s="155"/>
      <c r="I83" s="155"/>
      <c r="J83" s="155"/>
      <c r="K83" s="155"/>
    </row>
    <row r="84" spans="1:11" ht="19.5" customHeight="1">
      <c r="A84" s="196"/>
      <c r="B84" s="155"/>
      <c r="C84" s="155"/>
      <c r="D84" s="155"/>
      <c r="E84" s="155"/>
      <c r="F84" s="155"/>
      <c r="G84" s="155"/>
      <c r="H84" s="155"/>
      <c r="I84" s="155"/>
      <c r="J84" s="155"/>
      <c r="K84" s="155"/>
    </row>
    <row r="85" spans="1:11" ht="19.5" customHeight="1">
      <c r="A85" s="196"/>
      <c r="B85" s="155"/>
      <c r="C85" s="155"/>
      <c r="D85" s="155"/>
      <c r="E85" s="155"/>
      <c r="F85" s="155"/>
      <c r="G85" s="155"/>
      <c r="H85" s="155"/>
      <c r="I85" s="155"/>
      <c r="J85" s="155"/>
      <c r="K85" s="155"/>
    </row>
    <row r="86" spans="1:11" ht="19.5" customHeight="1">
      <c r="A86" s="196"/>
      <c r="B86" s="155"/>
      <c r="C86" s="155"/>
      <c r="D86" s="155"/>
      <c r="E86" s="155"/>
      <c r="F86" s="155"/>
      <c r="G86" s="155"/>
      <c r="H86" s="155"/>
      <c r="I86" s="155"/>
      <c r="J86" s="155"/>
      <c r="K86" s="155"/>
    </row>
    <row r="87" spans="1:11" ht="19.5" customHeight="1">
      <c r="A87" s="196"/>
      <c r="B87" s="155"/>
      <c r="C87" s="155"/>
      <c r="D87" s="155"/>
      <c r="E87" s="155"/>
      <c r="F87" s="155"/>
      <c r="G87" s="155"/>
      <c r="H87" s="155"/>
      <c r="I87" s="155"/>
      <c r="J87" s="155"/>
      <c r="K87" s="155"/>
    </row>
    <row r="88" spans="1:11" ht="19.5" customHeight="1">
      <c r="A88" s="196"/>
      <c r="B88" s="155"/>
      <c r="C88" s="155"/>
      <c r="D88" s="155"/>
      <c r="E88" s="155"/>
      <c r="F88" s="155"/>
      <c r="G88" s="155"/>
      <c r="H88" s="155"/>
      <c r="I88" s="155"/>
      <c r="J88" s="155"/>
      <c r="K88" s="155"/>
    </row>
    <row r="89" spans="1:11" ht="19.5" customHeight="1">
      <c r="A89" s="196"/>
      <c r="B89" s="155"/>
      <c r="C89" s="155"/>
      <c r="D89" s="155"/>
      <c r="E89" s="155"/>
      <c r="F89" s="155"/>
      <c r="G89" s="155"/>
      <c r="H89" s="155"/>
      <c r="I89" s="155"/>
      <c r="J89" s="155"/>
      <c r="K89" s="155"/>
    </row>
    <row r="90" spans="1:11" ht="19.5" customHeight="1">
      <c r="A90" s="196"/>
      <c r="B90" s="155"/>
      <c r="C90" s="155"/>
      <c r="D90" s="155"/>
      <c r="E90" s="155"/>
      <c r="F90" s="155"/>
      <c r="G90" s="155"/>
      <c r="H90" s="155"/>
      <c r="I90" s="155"/>
      <c r="J90" s="155"/>
      <c r="K90" s="155"/>
    </row>
    <row r="91" spans="1:11" ht="19.5" customHeight="1">
      <c r="A91" s="196"/>
      <c r="B91" s="155"/>
      <c r="C91" s="155"/>
      <c r="D91" s="155"/>
      <c r="E91" s="155"/>
      <c r="F91" s="155"/>
      <c r="G91" s="155"/>
      <c r="H91" s="155"/>
      <c r="I91" s="155"/>
      <c r="J91" s="155"/>
      <c r="K91" s="155"/>
    </row>
    <row r="92" spans="1:11" ht="19.5" customHeight="1">
      <c r="A92" s="196"/>
      <c r="B92" s="155"/>
      <c r="C92" s="155"/>
      <c r="D92" s="155"/>
      <c r="E92" s="155"/>
      <c r="F92" s="155"/>
      <c r="G92" s="155"/>
      <c r="H92" s="155"/>
      <c r="I92" s="155"/>
      <c r="J92" s="155"/>
      <c r="K92" s="155"/>
    </row>
    <row r="93" spans="1:11" ht="19.5" customHeight="1">
      <c r="A93" s="196"/>
      <c r="B93" s="155"/>
      <c r="C93" s="155"/>
      <c r="D93" s="155"/>
      <c r="E93" s="155"/>
      <c r="F93" s="155"/>
      <c r="G93" s="155"/>
      <c r="H93" s="155"/>
      <c r="I93" s="155"/>
      <c r="J93" s="155"/>
      <c r="K93" s="155"/>
    </row>
    <row r="94" spans="1:11" ht="19.5" customHeight="1">
      <c r="A94" s="196"/>
      <c r="B94" s="155"/>
      <c r="C94" s="155"/>
      <c r="D94" s="155"/>
      <c r="E94" s="155"/>
      <c r="F94" s="155"/>
      <c r="G94" s="155"/>
      <c r="H94" s="155"/>
      <c r="I94" s="155"/>
      <c r="J94" s="155"/>
      <c r="K94" s="155"/>
    </row>
    <row r="95" spans="1:11" ht="19.5" customHeight="1">
      <c r="A95" s="196"/>
      <c r="B95" s="155"/>
      <c r="C95" s="155"/>
      <c r="D95" s="155"/>
      <c r="E95" s="155"/>
      <c r="F95" s="155"/>
      <c r="G95" s="155"/>
      <c r="H95" s="155"/>
      <c r="I95" s="155"/>
      <c r="J95" s="155"/>
      <c r="K95" s="155"/>
    </row>
    <row r="96" spans="1:11" ht="19.5" customHeight="1">
      <c r="A96" s="196"/>
      <c r="B96" s="155"/>
      <c r="C96" s="155"/>
      <c r="D96" s="155"/>
      <c r="E96" s="155"/>
      <c r="F96" s="155"/>
      <c r="G96" s="155"/>
      <c r="H96" s="155"/>
      <c r="I96" s="155"/>
      <c r="J96" s="155"/>
      <c r="K96" s="155"/>
    </row>
    <row r="97" spans="1:11" ht="19.5" customHeight="1">
      <c r="A97" s="196"/>
      <c r="B97" s="155"/>
      <c r="C97" s="155"/>
      <c r="D97" s="155"/>
      <c r="E97" s="155"/>
      <c r="F97" s="155"/>
      <c r="G97" s="155"/>
      <c r="H97" s="155"/>
      <c r="I97" s="155"/>
      <c r="J97" s="155"/>
      <c r="K97" s="155"/>
    </row>
    <row r="98" spans="1:11" ht="19.5" customHeight="1">
      <c r="A98" s="196"/>
      <c r="B98" s="155"/>
      <c r="C98" s="155"/>
      <c r="D98" s="155"/>
      <c r="E98" s="155"/>
      <c r="F98" s="155"/>
      <c r="G98" s="155"/>
      <c r="H98" s="155"/>
      <c r="I98" s="155"/>
      <c r="J98" s="155"/>
      <c r="K98" s="155"/>
    </row>
    <row r="99" spans="1:11" ht="19.5" customHeight="1">
      <c r="A99" s="196"/>
      <c r="B99" s="155"/>
      <c r="C99" s="155"/>
      <c r="D99" s="155"/>
      <c r="E99" s="155"/>
      <c r="F99" s="155"/>
      <c r="G99" s="155"/>
      <c r="H99" s="155"/>
      <c r="I99" s="155"/>
      <c r="J99" s="155"/>
      <c r="K99" s="155"/>
    </row>
    <row r="100" spans="1:11" ht="19.5" customHeight="1">
      <c r="A100" s="196"/>
      <c r="B100" s="155"/>
      <c r="C100" s="155"/>
      <c r="D100" s="155"/>
      <c r="E100" s="155"/>
      <c r="F100" s="155"/>
      <c r="G100" s="155"/>
      <c r="H100" s="155"/>
      <c r="I100" s="155"/>
      <c r="J100" s="155"/>
      <c r="K100" s="155"/>
    </row>
  </sheetData>
  <mergeCells count="3">
    <mergeCell ref="A1:G1"/>
    <mergeCell ref="A2:G2"/>
    <mergeCell ref="E20:F20"/>
  </mergeCells>
  <pageMargins left="0.78740157480314998" right="0.78740157480314998" top="1.1811023622047201" bottom="0.78740157480314998" header="0" footer="0"/>
  <pageSetup paperSize="9" fitToHeight="0"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G100"/>
  <sheetViews>
    <sheetView topLeftCell="A7" zoomScale="85" zoomScaleNormal="85" workbookViewId="0">
      <selection activeCell="D4" sqref="D4"/>
    </sheetView>
  </sheetViews>
  <sheetFormatPr defaultColWidth="14.44140625" defaultRowHeight="15" customHeight="1"/>
  <cols>
    <col min="1" max="1" width="9.44140625" style="546" customWidth="1"/>
    <col min="2" max="2" width="65.109375" style="546" customWidth="1"/>
    <col min="3" max="3" width="12.44140625" style="546" customWidth="1"/>
    <col min="4" max="4" width="18.5546875" style="546" customWidth="1"/>
    <col min="5" max="5" width="15.5546875" style="546" customWidth="1"/>
    <col min="6" max="6" width="37.109375" style="546" customWidth="1"/>
    <col min="7" max="7" width="9" style="546" customWidth="1"/>
    <col min="8" max="16384" width="14.44140625" style="546"/>
  </cols>
  <sheetData>
    <row r="1" spans="1:7" ht="19.5" customHeight="1">
      <c r="A1" s="547"/>
      <c r="B1" s="1048"/>
      <c r="C1" s="1049"/>
      <c r="D1" s="1049"/>
      <c r="E1" s="1049"/>
      <c r="F1" s="547"/>
      <c r="G1" s="547"/>
    </row>
    <row r="2" spans="1:7" ht="19.5" customHeight="1">
      <c r="A2" s="547"/>
      <c r="B2" s="548" t="s">
        <v>741</v>
      </c>
      <c r="C2" s="549"/>
      <c r="D2" s="549"/>
      <c r="E2" s="549"/>
      <c r="F2" s="547"/>
      <c r="G2" s="547"/>
    </row>
    <row r="3" spans="1:7" ht="19.5" customHeight="1">
      <c r="A3" s="547"/>
      <c r="B3" s="1050"/>
      <c r="C3" s="1049"/>
      <c r="D3" s="1049"/>
      <c r="E3" s="1049"/>
      <c r="F3" s="560"/>
      <c r="G3" s="560"/>
    </row>
    <row r="4" spans="1:7" ht="46.5" customHeight="1">
      <c r="A4" s="550" t="s">
        <v>1</v>
      </c>
      <c r="B4" s="551" t="s">
        <v>742</v>
      </c>
      <c r="C4" s="551" t="s">
        <v>708</v>
      </c>
      <c r="D4" s="551" t="s">
        <v>743</v>
      </c>
      <c r="E4" s="551" t="s">
        <v>744</v>
      </c>
      <c r="F4" s="551" t="s">
        <v>5</v>
      </c>
      <c r="G4" s="547"/>
    </row>
    <row r="5" spans="1:7" ht="19.5" customHeight="1">
      <c r="A5" s="552" t="s">
        <v>11</v>
      </c>
      <c r="B5" s="553" t="s">
        <v>745</v>
      </c>
      <c r="C5" s="554"/>
      <c r="D5" s="554"/>
      <c r="E5" s="554"/>
      <c r="F5" s="555"/>
      <c r="G5" s="547"/>
    </row>
    <row r="6" spans="1:7" ht="27.6">
      <c r="A6" s="555">
        <v>1</v>
      </c>
      <c r="B6" s="556" t="s">
        <v>746</v>
      </c>
      <c r="C6" s="557">
        <v>2</v>
      </c>
      <c r="D6" s="557">
        <v>0</v>
      </c>
      <c r="E6" s="561">
        <f t="shared" ref="E6:E18" si="0">C6*D6</f>
        <v>0</v>
      </c>
      <c r="F6" s="959" t="s">
        <v>747</v>
      </c>
      <c r="G6" s="547"/>
    </row>
    <row r="7" spans="1:7" ht="82.8">
      <c r="A7" s="555">
        <f t="shared" ref="A7:A18" si="1">A6+1</f>
        <v>2</v>
      </c>
      <c r="B7" s="556" t="s">
        <v>748</v>
      </c>
      <c r="C7" s="557">
        <v>1</v>
      </c>
      <c r="D7" s="557">
        <v>3</v>
      </c>
      <c r="E7" s="561">
        <f t="shared" si="0"/>
        <v>3</v>
      </c>
      <c r="F7" s="959" t="s">
        <v>749</v>
      </c>
      <c r="G7" s="547"/>
    </row>
    <row r="8" spans="1:7" ht="66.75" customHeight="1">
      <c r="A8" s="555">
        <f t="shared" si="1"/>
        <v>3</v>
      </c>
      <c r="B8" s="556" t="s">
        <v>750</v>
      </c>
      <c r="C8" s="557">
        <v>1</v>
      </c>
      <c r="D8" s="557">
        <v>3</v>
      </c>
      <c r="E8" s="561">
        <f t="shared" si="0"/>
        <v>3</v>
      </c>
      <c r="F8" s="959" t="s">
        <v>751</v>
      </c>
      <c r="G8" s="547"/>
    </row>
    <row r="9" spans="1:7" ht="138">
      <c r="A9" s="555">
        <f t="shared" si="1"/>
        <v>4</v>
      </c>
      <c r="B9" s="556" t="s">
        <v>752</v>
      </c>
      <c r="C9" s="557">
        <v>1</v>
      </c>
      <c r="D9" s="557">
        <v>3</v>
      </c>
      <c r="E9" s="561">
        <f t="shared" si="0"/>
        <v>3</v>
      </c>
      <c r="F9" s="959" t="s">
        <v>753</v>
      </c>
      <c r="G9" s="547"/>
    </row>
    <row r="10" spans="1:7" ht="41.4">
      <c r="A10" s="555">
        <f t="shared" si="1"/>
        <v>5</v>
      </c>
      <c r="B10" s="556" t="s">
        <v>754</v>
      </c>
      <c r="C10" s="557">
        <v>1</v>
      </c>
      <c r="D10" s="557">
        <v>3</v>
      </c>
      <c r="E10" s="561">
        <f t="shared" si="0"/>
        <v>3</v>
      </c>
      <c r="F10" s="959" t="s">
        <v>755</v>
      </c>
      <c r="G10" s="547"/>
    </row>
    <row r="11" spans="1:7" ht="69">
      <c r="A11" s="555">
        <f t="shared" si="1"/>
        <v>6</v>
      </c>
      <c r="B11" s="556" t="s">
        <v>756</v>
      </c>
      <c r="C11" s="557">
        <v>0.5</v>
      </c>
      <c r="D11" s="557">
        <v>3</v>
      </c>
      <c r="E11" s="561">
        <f t="shared" si="0"/>
        <v>1.5</v>
      </c>
      <c r="F11" s="959" t="s">
        <v>757</v>
      </c>
      <c r="G11" s="547"/>
    </row>
    <row r="12" spans="1:7" ht="96.6">
      <c r="A12" s="555">
        <f t="shared" si="1"/>
        <v>7</v>
      </c>
      <c r="B12" s="556" t="s">
        <v>758</v>
      </c>
      <c r="C12" s="557">
        <v>0.5</v>
      </c>
      <c r="D12" s="557">
        <v>3</v>
      </c>
      <c r="E12" s="561">
        <f t="shared" si="0"/>
        <v>1.5</v>
      </c>
      <c r="F12" s="959" t="s">
        <v>759</v>
      </c>
      <c r="G12" s="547"/>
    </row>
    <row r="13" spans="1:7" ht="27.6">
      <c r="A13" s="555">
        <f t="shared" si="1"/>
        <v>8</v>
      </c>
      <c r="B13" s="556" t="s">
        <v>760</v>
      </c>
      <c r="C13" s="557">
        <v>2</v>
      </c>
      <c r="D13" s="557">
        <v>3</v>
      </c>
      <c r="E13" s="561">
        <f t="shared" si="0"/>
        <v>6</v>
      </c>
      <c r="F13" s="959" t="s">
        <v>761</v>
      </c>
      <c r="G13" s="547"/>
    </row>
    <row r="14" spans="1:7" ht="110.4">
      <c r="A14" s="555">
        <f t="shared" si="1"/>
        <v>9</v>
      </c>
      <c r="B14" s="556" t="s">
        <v>762</v>
      </c>
      <c r="C14" s="557">
        <v>1</v>
      </c>
      <c r="D14" s="557">
        <v>3</v>
      </c>
      <c r="E14" s="561">
        <f t="shared" si="0"/>
        <v>3</v>
      </c>
      <c r="F14" s="959" t="s">
        <v>763</v>
      </c>
      <c r="G14" s="547"/>
    </row>
    <row r="15" spans="1:7" ht="41.4">
      <c r="A15" s="555">
        <f t="shared" si="1"/>
        <v>10</v>
      </c>
      <c r="B15" s="556" t="s">
        <v>764</v>
      </c>
      <c r="C15" s="557">
        <v>1</v>
      </c>
      <c r="D15" s="557">
        <v>3</v>
      </c>
      <c r="E15" s="561">
        <f t="shared" si="0"/>
        <v>3</v>
      </c>
      <c r="F15" s="959" t="s">
        <v>765</v>
      </c>
      <c r="G15" s="547"/>
    </row>
    <row r="16" spans="1:7" ht="91.5" customHeight="1">
      <c r="A16" s="555">
        <f t="shared" si="1"/>
        <v>11</v>
      </c>
      <c r="B16" s="556" t="s">
        <v>766</v>
      </c>
      <c r="C16" s="557">
        <v>1</v>
      </c>
      <c r="D16" s="558">
        <v>3</v>
      </c>
      <c r="E16" s="561">
        <f t="shared" si="0"/>
        <v>3</v>
      </c>
      <c r="F16" s="959" t="s">
        <v>767</v>
      </c>
      <c r="G16" s="547"/>
    </row>
    <row r="17" spans="1:7" ht="51.75" customHeight="1">
      <c r="A17" s="555">
        <f t="shared" si="1"/>
        <v>12</v>
      </c>
      <c r="B17" s="556" t="s">
        <v>768</v>
      </c>
      <c r="C17" s="557">
        <v>1</v>
      </c>
      <c r="D17" s="557">
        <v>1</v>
      </c>
      <c r="E17" s="561">
        <f t="shared" si="0"/>
        <v>1</v>
      </c>
      <c r="F17" s="557"/>
      <c r="G17" s="547"/>
    </row>
    <row r="18" spans="1:7" ht="36.75" customHeight="1">
      <c r="A18" s="555">
        <f t="shared" si="1"/>
        <v>13</v>
      </c>
      <c r="B18" s="556" t="s">
        <v>769</v>
      </c>
      <c r="C18" s="557">
        <v>1</v>
      </c>
      <c r="D18" s="557">
        <v>0</v>
      </c>
      <c r="E18" s="561">
        <f t="shared" si="0"/>
        <v>0</v>
      </c>
      <c r="F18" s="557"/>
      <c r="G18" s="547"/>
    </row>
    <row r="19" spans="1:7" ht="19.5" customHeight="1">
      <c r="A19" s="552" t="s">
        <v>14</v>
      </c>
      <c r="B19" s="553" t="s">
        <v>770</v>
      </c>
      <c r="C19" s="557"/>
      <c r="D19" s="557"/>
      <c r="E19" s="562">
        <f>SUM(E6:E18)</f>
        <v>31</v>
      </c>
      <c r="F19" s="555"/>
      <c r="G19" s="547"/>
    </row>
    <row r="20" spans="1:7" ht="19.5" customHeight="1">
      <c r="A20" s="559"/>
      <c r="B20" s="1051" t="s">
        <v>771</v>
      </c>
      <c r="C20" s="1052"/>
      <c r="D20" s="1053"/>
      <c r="E20" s="562">
        <f>0.6+(0.01*E19)</f>
        <v>0.90999999999999992</v>
      </c>
      <c r="F20" s="559"/>
      <c r="G20" s="547"/>
    </row>
    <row r="21" spans="1:7" ht="19.5" customHeight="1">
      <c r="A21" s="547"/>
      <c r="B21" s="547"/>
      <c r="C21" s="547"/>
      <c r="D21" s="547"/>
      <c r="E21" s="563"/>
      <c r="F21" s="547"/>
      <c r="G21" s="547"/>
    </row>
    <row r="22" spans="1:7" ht="19.5" customHeight="1">
      <c r="A22" s="547"/>
      <c r="B22" s="547"/>
      <c r="C22" s="547"/>
      <c r="D22" s="547"/>
      <c r="E22" s="563">
        <v>17</v>
      </c>
      <c r="F22" s="547"/>
      <c r="G22" s="547"/>
    </row>
    <row r="23" spans="1:7" ht="19.5" customHeight="1">
      <c r="A23" s="547"/>
      <c r="B23" s="547"/>
      <c r="C23" s="547"/>
      <c r="D23" s="547"/>
      <c r="E23" s="563">
        <v>0.77</v>
      </c>
      <c r="F23" s="547"/>
      <c r="G23" s="547"/>
    </row>
    <row r="24" spans="1:7" ht="19.5" customHeight="1">
      <c r="A24" s="547"/>
      <c r="B24" s="547"/>
      <c r="C24" s="547"/>
      <c r="D24" s="547"/>
      <c r="E24" s="563"/>
      <c r="F24" s="547"/>
      <c r="G24" s="547"/>
    </row>
    <row r="25" spans="1:7" ht="19.5" customHeight="1">
      <c r="A25" s="547"/>
      <c r="B25" s="547"/>
      <c r="C25" s="547"/>
      <c r="D25" s="547"/>
      <c r="E25" s="563"/>
      <c r="F25" s="547"/>
      <c r="G25" s="547"/>
    </row>
    <row r="26" spans="1:7" ht="19.5" customHeight="1">
      <c r="A26" s="547"/>
      <c r="B26" s="547"/>
      <c r="C26" s="547"/>
      <c r="D26" s="547"/>
      <c r="E26" s="563"/>
      <c r="F26" s="547"/>
      <c r="G26" s="547"/>
    </row>
    <row r="27" spans="1:7" ht="19.5" customHeight="1">
      <c r="A27" s="547"/>
      <c r="B27" s="547"/>
      <c r="C27" s="547"/>
      <c r="D27" s="547"/>
      <c r="E27" s="563"/>
      <c r="F27" s="547"/>
      <c r="G27" s="547"/>
    </row>
    <row r="28" spans="1:7" ht="19.5" customHeight="1">
      <c r="A28" s="547"/>
      <c r="B28" s="547"/>
      <c r="C28" s="547"/>
      <c r="D28" s="547"/>
      <c r="E28" s="563"/>
      <c r="F28" s="547"/>
      <c r="G28" s="547"/>
    </row>
    <row r="29" spans="1:7" ht="19.5" customHeight="1">
      <c r="A29" s="547"/>
      <c r="B29" s="547"/>
      <c r="C29" s="547"/>
      <c r="D29" s="547"/>
      <c r="E29" s="563"/>
      <c r="F29" s="547"/>
      <c r="G29" s="547"/>
    </row>
    <row r="30" spans="1:7" ht="19.5" customHeight="1">
      <c r="A30" s="547"/>
      <c r="B30" s="547"/>
      <c r="C30" s="547"/>
      <c r="D30" s="547"/>
      <c r="E30" s="563"/>
      <c r="F30" s="547"/>
      <c r="G30" s="547"/>
    </row>
    <row r="31" spans="1:7" ht="19.5" customHeight="1">
      <c r="A31" s="547"/>
      <c r="B31" s="547"/>
      <c r="C31" s="547"/>
      <c r="D31" s="547"/>
      <c r="E31" s="563"/>
      <c r="F31" s="547"/>
      <c r="G31" s="547"/>
    </row>
    <row r="32" spans="1:7" ht="19.5" customHeight="1">
      <c r="A32" s="547"/>
      <c r="B32" s="547"/>
      <c r="C32" s="547"/>
      <c r="D32" s="547"/>
      <c r="E32" s="563"/>
      <c r="F32" s="547"/>
      <c r="G32" s="547"/>
    </row>
    <row r="33" spans="1:7" ht="19.5" customHeight="1">
      <c r="A33" s="547"/>
      <c r="B33" s="547"/>
      <c r="C33" s="547"/>
      <c r="D33" s="547"/>
      <c r="E33" s="563"/>
      <c r="F33" s="547"/>
      <c r="G33" s="547"/>
    </row>
    <row r="34" spans="1:7" ht="19.5" customHeight="1">
      <c r="A34" s="547"/>
      <c r="B34" s="547"/>
      <c r="C34" s="547"/>
      <c r="D34" s="547"/>
      <c r="E34" s="563"/>
      <c r="F34" s="547"/>
      <c r="G34" s="547"/>
    </row>
    <row r="35" spans="1:7" ht="19.5" customHeight="1">
      <c r="A35" s="547"/>
      <c r="B35" s="547"/>
      <c r="C35" s="547"/>
      <c r="D35" s="547"/>
      <c r="E35" s="563"/>
      <c r="F35" s="547"/>
      <c r="G35" s="547"/>
    </row>
    <row r="36" spans="1:7" ht="19.5" customHeight="1">
      <c r="A36" s="547"/>
      <c r="B36" s="547"/>
      <c r="C36" s="547"/>
      <c r="D36" s="547"/>
      <c r="E36" s="563"/>
      <c r="F36" s="547"/>
      <c r="G36" s="547"/>
    </row>
    <row r="37" spans="1:7" ht="19.5" customHeight="1">
      <c r="A37" s="547"/>
      <c r="B37" s="547"/>
      <c r="C37" s="547"/>
      <c r="D37" s="547"/>
      <c r="E37" s="563"/>
      <c r="F37" s="547"/>
      <c r="G37" s="547"/>
    </row>
    <row r="38" spans="1:7" ht="19.5" customHeight="1">
      <c r="A38" s="547"/>
      <c r="B38" s="547"/>
      <c r="C38" s="547"/>
      <c r="D38" s="547"/>
      <c r="E38" s="563"/>
      <c r="F38" s="547"/>
      <c r="G38" s="547"/>
    </row>
    <row r="39" spans="1:7" ht="19.5" customHeight="1">
      <c r="A39" s="547"/>
      <c r="B39" s="547"/>
      <c r="C39" s="547"/>
      <c r="D39" s="547"/>
      <c r="E39" s="563"/>
      <c r="F39" s="547"/>
      <c r="G39" s="547"/>
    </row>
    <row r="40" spans="1:7" ht="19.5" customHeight="1">
      <c r="A40" s="547"/>
      <c r="B40" s="547"/>
      <c r="C40" s="547"/>
      <c r="D40" s="547"/>
      <c r="E40" s="563"/>
      <c r="F40" s="547"/>
      <c r="G40" s="547"/>
    </row>
    <row r="41" spans="1:7" ht="19.5" customHeight="1">
      <c r="A41" s="547"/>
      <c r="B41" s="547"/>
      <c r="C41" s="547"/>
      <c r="D41" s="547"/>
      <c r="E41" s="563"/>
      <c r="F41" s="547"/>
      <c r="G41" s="547"/>
    </row>
    <row r="42" spans="1:7" ht="19.5" customHeight="1">
      <c r="A42" s="547"/>
      <c r="B42" s="547"/>
      <c r="C42" s="547"/>
      <c r="D42" s="547"/>
      <c r="E42" s="563"/>
      <c r="F42" s="547"/>
      <c r="G42" s="547"/>
    </row>
    <row r="43" spans="1:7" ht="19.5" customHeight="1">
      <c r="A43" s="547"/>
      <c r="B43" s="547"/>
      <c r="C43" s="547"/>
      <c r="D43" s="547"/>
      <c r="E43" s="563"/>
      <c r="F43" s="547"/>
      <c r="G43" s="547"/>
    </row>
    <row r="44" spans="1:7" ht="19.5" customHeight="1">
      <c r="A44" s="547"/>
      <c r="B44" s="547"/>
      <c r="C44" s="547"/>
      <c r="D44" s="547"/>
      <c r="E44" s="563"/>
      <c r="F44" s="547"/>
      <c r="G44" s="547"/>
    </row>
    <row r="45" spans="1:7" ht="19.5" customHeight="1">
      <c r="A45" s="547"/>
      <c r="B45" s="547"/>
      <c r="C45" s="547"/>
      <c r="D45" s="547"/>
      <c r="E45" s="563"/>
      <c r="F45" s="547"/>
      <c r="G45" s="547"/>
    </row>
    <row r="46" spans="1:7" ht="19.5" customHeight="1">
      <c r="A46" s="547"/>
      <c r="B46" s="547"/>
      <c r="C46" s="547"/>
      <c r="D46" s="547"/>
      <c r="E46" s="563"/>
      <c r="F46" s="547"/>
      <c r="G46" s="547"/>
    </row>
    <row r="47" spans="1:7" ht="19.5" customHeight="1">
      <c r="A47" s="547"/>
      <c r="B47" s="547"/>
      <c r="C47" s="547"/>
      <c r="D47" s="547"/>
      <c r="E47" s="563"/>
      <c r="F47" s="547"/>
      <c r="G47" s="547"/>
    </row>
    <row r="48" spans="1:7" ht="19.5" customHeight="1">
      <c r="A48" s="547"/>
      <c r="B48" s="547"/>
      <c r="C48" s="547"/>
      <c r="D48" s="547"/>
      <c r="E48" s="563"/>
      <c r="F48" s="547"/>
      <c r="G48" s="547"/>
    </row>
    <row r="49" spans="1:7" ht="19.5" customHeight="1">
      <c r="A49" s="547"/>
      <c r="B49" s="547"/>
      <c r="C49" s="547"/>
      <c r="D49" s="547"/>
      <c r="E49" s="563"/>
      <c r="F49" s="547"/>
      <c r="G49" s="547"/>
    </row>
    <row r="50" spans="1:7" ht="19.5" customHeight="1">
      <c r="A50" s="547"/>
      <c r="B50" s="547"/>
      <c r="C50" s="547"/>
      <c r="D50" s="547"/>
      <c r="E50" s="563"/>
      <c r="F50" s="547"/>
      <c r="G50" s="547"/>
    </row>
    <row r="51" spans="1:7" ht="19.5" customHeight="1">
      <c r="A51" s="547"/>
      <c r="B51" s="547"/>
      <c r="C51" s="547"/>
      <c r="D51" s="547"/>
      <c r="E51" s="563"/>
      <c r="F51" s="547"/>
      <c r="G51" s="547"/>
    </row>
    <row r="52" spans="1:7" ht="19.5" customHeight="1">
      <c r="A52" s="547"/>
      <c r="B52" s="547"/>
      <c r="C52" s="547"/>
      <c r="D52" s="547"/>
      <c r="E52" s="563"/>
      <c r="F52" s="547"/>
      <c r="G52" s="547"/>
    </row>
    <row r="53" spans="1:7" ht="19.5" customHeight="1">
      <c r="A53" s="547"/>
      <c r="B53" s="547"/>
      <c r="C53" s="547"/>
      <c r="D53" s="547"/>
      <c r="E53" s="563"/>
      <c r="F53" s="547"/>
      <c r="G53" s="547"/>
    </row>
    <row r="54" spans="1:7" ht="19.5" customHeight="1">
      <c r="A54" s="547"/>
      <c r="B54" s="547"/>
      <c r="C54" s="547"/>
      <c r="D54" s="547"/>
      <c r="E54" s="563"/>
      <c r="F54" s="547"/>
      <c r="G54" s="547"/>
    </row>
    <row r="55" spans="1:7" ht="19.5" customHeight="1">
      <c r="A55" s="547"/>
      <c r="B55" s="547"/>
      <c r="C55" s="547"/>
      <c r="D55" s="547"/>
      <c r="E55" s="563"/>
      <c r="F55" s="547"/>
      <c r="G55" s="547"/>
    </row>
    <row r="56" spans="1:7" ht="19.5" customHeight="1">
      <c r="A56" s="547"/>
      <c r="B56" s="547"/>
      <c r="C56" s="547"/>
      <c r="D56" s="547"/>
      <c r="E56" s="563"/>
      <c r="F56" s="547"/>
      <c r="G56" s="547"/>
    </row>
    <row r="57" spans="1:7" ht="19.5" customHeight="1">
      <c r="A57" s="547"/>
      <c r="B57" s="547"/>
      <c r="C57" s="547"/>
      <c r="D57" s="547"/>
      <c r="E57" s="563"/>
      <c r="F57" s="547"/>
      <c r="G57" s="547"/>
    </row>
    <row r="58" spans="1:7" ht="19.5" customHeight="1">
      <c r="A58" s="547"/>
      <c r="B58" s="547"/>
      <c r="C58" s="547"/>
      <c r="D58" s="547"/>
      <c r="E58" s="563"/>
      <c r="F58" s="547"/>
      <c r="G58" s="547"/>
    </row>
    <row r="59" spans="1:7" ht="19.5" customHeight="1">
      <c r="A59" s="547"/>
      <c r="B59" s="547"/>
      <c r="C59" s="547"/>
      <c r="D59" s="547"/>
      <c r="E59" s="563"/>
      <c r="F59" s="547"/>
      <c r="G59" s="547"/>
    </row>
    <row r="60" spans="1:7" ht="19.5" customHeight="1">
      <c r="A60" s="547"/>
      <c r="B60" s="547"/>
      <c r="C60" s="547"/>
      <c r="D60" s="547"/>
      <c r="E60" s="563"/>
      <c r="F60" s="547"/>
      <c r="G60" s="547"/>
    </row>
    <row r="61" spans="1:7" ht="19.5" customHeight="1">
      <c r="A61" s="547"/>
      <c r="B61" s="547"/>
      <c r="C61" s="547"/>
      <c r="D61" s="547"/>
      <c r="E61" s="563"/>
      <c r="F61" s="547"/>
      <c r="G61" s="547"/>
    </row>
    <row r="62" spans="1:7" ht="19.5" customHeight="1">
      <c r="A62" s="547"/>
      <c r="B62" s="547"/>
      <c r="C62" s="547"/>
      <c r="D62" s="547"/>
      <c r="E62" s="563"/>
      <c r="F62" s="547"/>
      <c r="G62" s="547"/>
    </row>
    <row r="63" spans="1:7" ht="19.5" customHeight="1">
      <c r="A63" s="547"/>
      <c r="B63" s="547"/>
      <c r="C63" s="547"/>
      <c r="D63" s="547"/>
      <c r="E63" s="563"/>
      <c r="F63" s="547"/>
      <c r="G63" s="547"/>
    </row>
    <row r="64" spans="1:7" ht="19.5" customHeight="1">
      <c r="A64" s="547"/>
      <c r="B64" s="547"/>
      <c r="C64" s="547"/>
      <c r="D64" s="547"/>
      <c r="E64" s="563"/>
      <c r="F64" s="547"/>
      <c r="G64" s="547"/>
    </row>
    <row r="65" spans="1:7" ht="19.5" customHeight="1">
      <c r="A65" s="547"/>
      <c r="B65" s="547"/>
      <c r="C65" s="547"/>
      <c r="D65" s="547"/>
      <c r="E65" s="563"/>
      <c r="F65" s="547"/>
      <c r="G65" s="547"/>
    </row>
    <row r="66" spans="1:7" ht="19.5" customHeight="1">
      <c r="A66" s="547"/>
      <c r="B66" s="547"/>
      <c r="C66" s="547"/>
      <c r="D66" s="547"/>
      <c r="E66" s="563"/>
      <c r="F66" s="547"/>
      <c r="G66" s="547"/>
    </row>
    <row r="67" spans="1:7" ht="19.5" customHeight="1">
      <c r="A67" s="547"/>
      <c r="B67" s="547"/>
      <c r="C67" s="547"/>
      <c r="D67" s="547"/>
      <c r="E67" s="563"/>
      <c r="F67" s="547"/>
      <c r="G67" s="547"/>
    </row>
    <row r="68" spans="1:7" ht="19.5" customHeight="1">
      <c r="A68" s="547"/>
      <c r="B68" s="547"/>
      <c r="C68" s="547"/>
      <c r="D68" s="547"/>
      <c r="E68" s="563"/>
      <c r="F68" s="547"/>
      <c r="G68" s="547"/>
    </row>
    <row r="69" spans="1:7" ht="19.5" customHeight="1">
      <c r="A69" s="547"/>
      <c r="B69" s="547"/>
      <c r="C69" s="547"/>
      <c r="D69" s="547"/>
      <c r="E69" s="563"/>
      <c r="F69" s="547"/>
      <c r="G69" s="547"/>
    </row>
    <row r="70" spans="1:7" ht="19.5" customHeight="1">
      <c r="A70" s="547"/>
      <c r="B70" s="547"/>
      <c r="C70" s="547"/>
      <c r="D70" s="547"/>
      <c r="E70" s="563"/>
      <c r="F70" s="547"/>
      <c r="G70" s="547"/>
    </row>
    <row r="71" spans="1:7" ht="19.5" customHeight="1">
      <c r="A71" s="547"/>
      <c r="B71" s="547"/>
      <c r="C71" s="547"/>
      <c r="D71" s="547"/>
      <c r="E71" s="563"/>
      <c r="F71" s="547"/>
      <c r="G71" s="547"/>
    </row>
    <row r="72" spans="1:7" ht="19.5" customHeight="1">
      <c r="A72" s="547"/>
      <c r="B72" s="547"/>
      <c r="C72" s="547"/>
      <c r="D72" s="547"/>
      <c r="E72" s="563"/>
      <c r="F72" s="547"/>
      <c r="G72" s="547"/>
    </row>
    <row r="73" spans="1:7" ht="19.5" customHeight="1">
      <c r="A73" s="547"/>
      <c r="B73" s="547"/>
      <c r="C73" s="547"/>
      <c r="D73" s="547"/>
      <c r="E73" s="563"/>
      <c r="F73" s="547"/>
      <c r="G73" s="547"/>
    </row>
    <row r="74" spans="1:7" ht="19.5" customHeight="1">
      <c r="A74" s="547"/>
      <c r="B74" s="547"/>
      <c r="C74" s="547"/>
      <c r="D74" s="547"/>
      <c r="E74" s="563"/>
      <c r="F74" s="547"/>
      <c r="G74" s="547"/>
    </row>
    <row r="75" spans="1:7" ht="19.5" customHeight="1">
      <c r="A75" s="547"/>
      <c r="B75" s="547"/>
      <c r="C75" s="547"/>
      <c r="D75" s="547"/>
      <c r="E75" s="563"/>
      <c r="F75" s="547"/>
      <c r="G75" s="547"/>
    </row>
    <row r="76" spans="1:7" ht="19.5" customHeight="1">
      <c r="A76" s="547"/>
      <c r="B76" s="547"/>
      <c r="C76" s="547"/>
      <c r="D76" s="547"/>
      <c r="E76" s="563"/>
      <c r="F76" s="547"/>
      <c r="G76" s="547"/>
    </row>
    <row r="77" spans="1:7" ht="19.5" customHeight="1">
      <c r="A77" s="547"/>
      <c r="B77" s="547"/>
      <c r="C77" s="547"/>
      <c r="D77" s="547"/>
      <c r="E77" s="563"/>
      <c r="F77" s="547"/>
      <c r="G77" s="547"/>
    </row>
    <row r="78" spans="1:7" ht="19.5" customHeight="1">
      <c r="A78" s="547"/>
      <c r="B78" s="547"/>
      <c r="C78" s="547"/>
      <c r="D78" s="547"/>
      <c r="E78" s="563"/>
      <c r="F78" s="547"/>
      <c r="G78" s="547"/>
    </row>
    <row r="79" spans="1:7" ht="19.5" customHeight="1">
      <c r="A79" s="547"/>
      <c r="B79" s="547"/>
      <c r="C79" s="547"/>
      <c r="D79" s="547"/>
      <c r="E79" s="563"/>
      <c r="F79" s="547"/>
      <c r="G79" s="547"/>
    </row>
    <row r="80" spans="1:7" ht="19.5" customHeight="1">
      <c r="A80" s="547"/>
      <c r="B80" s="547"/>
      <c r="C80" s="547"/>
      <c r="D80" s="547"/>
      <c r="E80" s="563"/>
      <c r="F80" s="547"/>
      <c r="G80" s="547"/>
    </row>
    <row r="81" spans="1:7" ht="19.5" customHeight="1">
      <c r="A81" s="547"/>
      <c r="B81" s="547"/>
      <c r="C81" s="547"/>
      <c r="D81" s="547"/>
      <c r="E81" s="563"/>
      <c r="F81" s="547"/>
      <c r="G81" s="547"/>
    </row>
    <row r="82" spans="1:7" ht="19.5" customHeight="1">
      <c r="A82" s="547"/>
      <c r="B82" s="547"/>
      <c r="C82" s="547"/>
      <c r="D82" s="547"/>
      <c r="E82" s="563"/>
      <c r="F82" s="547"/>
      <c r="G82" s="547"/>
    </row>
    <row r="83" spans="1:7" ht="19.5" customHeight="1">
      <c r="A83" s="547"/>
      <c r="B83" s="547"/>
      <c r="C83" s="547"/>
      <c r="D83" s="547"/>
      <c r="E83" s="563"/>
      <c r="F83" s="547"/>
      <c r="G83" s="547"/>
    </row>
    <row r="84" spans="1:7" ht="19.5" customHeight="1">
      <c r="A84" s="547"/>
      <c r="B84" s="547"/>
      <c r="C84" s="547"/>
      <c r="D84" s="547"/>
      <c r="E84" s="563"/>
      <c r="F84" s="547"/>
      <c r="G84" s="547"/>
    </row>
    <row r="85" spans="1:7" ht="19.5" customHeight="1">
      <c r="A85" s="547"/>
      <c r="B85" s="547"/>
      <c r="C85" s="547"/>
      <c r="D85" s="547"/>
      <c r="E85" s="563"/>
      <c r="F85" s="547"/>
      <c r="G85" s="547"/>
    </row>
    <row r="86" spans="1:7" ht="19.5" customHeight="1">
      <c r="A86" s="547"/>
      <c r="B86" s="547"/>
      <c r="C86" s="547"/>
      <c r="D86" s="547"/>
      <c r="E86" s="563"/>
      <c r="F86" s="547"/>
      <c r="G86" s="547"/>
    </row>
    <row r="87" spans="1:7" ht="19.5" customHeight="1">
      <c r="A87" s="547"/>
      <c r="B87" s="547"/>
      <c r="C87" s="547"/>
      <c r="D87" s="547"/>
      <c r="E87" s="563"/>
      <c r="F87" s="547"/>
      <c r="G87" s="547"/>
    </row>
    <row r="88" spans="1:7" ht="19.5" customHeight="1">
      <c r="A88" s="547"/>
      <c r="B88" s="547"/>
      <c r="C88" s="547"/>
      <c r="D88" s="547"/>
      <c r="E88" s="563"/>
      <c r="F88" s="547"/>
      <c r="G88" s="547"/>
    </row>
    <row r="89" spans="1:7" ht="19.5" customHeight="1">
      <c r="A89" s="547"/>
      <c r="B89" s="547"/>
      <c r="C89" s="547"/>
      <c r="D89" s="547"/>
      <c r="E89" s="563"/>
      <c r="F89" s="547"/>
      <c r="G89" s="547"/>
    </row>
    <row r="90" spans="1:7" ht="19.5" customHeight="1">
      <c r="A90" s="547"/>
      <c r="B90" s="547"/>
      <c r="C90" s="547"/>
      <c r="D90" s="547"/>
      <c r="E90" s="563"/>
      <c r="F90" s="547"/>
      <c r="G90" s="547"/>
    </row>
    <row r="91" spans="1:7" ht="19.5" customHeight="1">
      <c r="A91" s="547"/>
      <c r="B91" s="547"/>
      <c r="C91" s="547"/>
      <c r="D91" s="547"/>
      <c r="E91" s="563"/>
      <c r="F91" s="547"/>
      <c r="G91" s="547"/>
    </row>
    <row r="92" spans="1:7" ht="19.5" customHeight="1">
      <c r="A92" s="547"/>
      <c r="B92" s="547"/>
      <c r="C92" s="547"/>
      <c r="D92" s="547"/>
      <c r="E92" s="563"/>
      <c r="F92" s="547"/>
      <c r="G92" s="547"/>
    </row>
    <row r="93" spans="1:7" ht="19.5" customHeight="1">
      <c r="A93" s="547"/>
      <c r="B93" s="547"/>
      <c r="C93" s="547"/>
      <c r="D93" s="547"/>
      <c r="E93" s="563"/>
      <c r="F93" s="547"/>
      <c r="G93" s="547"/>
    </row>
    <row r="94" spans="1:7" ht="19.5" customHeight="1">
      <c r="A94" s="547"/>
      <c r="B94" s="547"/>
      <c r="C94" s="547"/>
      <c r="D94" s="547"/>
      <c r="E94" s="563"/>
      <c r="F94" s="547"/>
      <c r="G94" s="547"/>
    </row>
    <row r="95" spans="1:7" ht="19.5" customHeight="1">
      <c r="A95" s="547"/>
      <c r="B95" s="547"/>
      <c r="C95" s="547"/>
      <c r="D95" s="547"/>
      <c r="E95" s="563"/>
      <c r="F95" s="547"/>
      <c r="G95" s="547"/>
    </row>
    <row r="96" spans="1:7" ht="19.5" customHeight="1">
      <c r="A96" s="547"/>
      <c r="B96" s="547"/>
      <c r="C96" s="547"/>
      <c r="D96" s="547"/>
      <c r="E96" s="563"/>
      <c r="F96" s="547"/>
      <c r="G96" s="547"/>
    </row>
    <row r="97" spans="1:7" ht="19.5" customHeight="1">
      <c r="A97" s="547"/>
      <c r="B97" s="547"/>
      <c r="C97" s="547"/>
      <c r="D97" s="547"/>
      <c r="E97" s="563"/>
      <c r="F97" s="547"/>
      <c r="G97" s="547"/>
    </row>
    <row r="98" spans="1:7" ht="19.5" customHeight="1">
      <c r="A98" s="547"/>
      <c r="B98" s="547"/>
      <c r="C98" s="547"/>
      <c r="D98" s="547"/>
      <c r="E98" s="563"/>
      <c r="F98" s="547"/>
      <c r="G98" s="547"/>
    </row>
    <row r="99" spans="1:7" ht="19.5" customHeight="1">
      <c r="A99" s="547"/>
      <c r="B99" s="547"/>
      <c r="C99" s="547"/>
      <c r="D99" s="547"/>
      <c r="E99" s="563"/>
      <c r="F99" s="547"/>
      <c r="G99" s="547"/>
    </row>
    <row r="100" spans="1:7" ht="19.5" customHeight="1">
      <c r="A100" s="547"/>
      <c r="B100" s="547"/>
      <c r="C100" s="547"/>
      <c r="D100" s="547"/>
      <c r="E100" s="563"/>
      <c r="F100" s="547"/>
      <c r="G100" s="547"/>
    </row>
  </sheetData>
  <mergeCells count="3">
    <mergeCell ref="B1:E1"/>
    <mergeCell ref="B3:E3"/>
    <mergeCell ref="B20:D20"/>
  </mergeCells>
  <pageMargins left="0.78740157480314998" right="0.78740157480314998" top="1.1811023622047201" bottom="0.78740157480314998" header="0" footer="0"/>
  <pageSetup paperSize="9" fitToHeight="0" orientation="landscape"/>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pageSetUpPr fitToPage="1"/>
  </sheetPr>
  <dimension ref="A1:S100"/>
  <sheetViews>
    <sheetView topLeftCell="B7" zoomScale="70" zoomScaleNormal="70" workbookViewId="0">
      <selection activeCell="H6" sqref="H6"/>
    </sheetView>
  </sheetViews>
  <sheetFormatPr defaultColWidth="14.44140625" defaultRowHeight="15" customHeight="1"/>
  <cols>
    <col min="1" max="1" width="6.88671875" customWidth="1"/>
    <col min="2" max="2" width="27.109375" customWidth="1"/>
    <col min="3" max="3" width="26.109375" customWidth="1"/>
    <col min="4" max="4" width="10.5546875" customWidth="1"/>
    <col min="5" max="5" width="9.88671875" customWidth="1"/>
    <col min="6" max="7" width="9.5546875" customWidth="1"/>
    <col min="8" max="11" width="9.44140625" customWidth="1"/>
    <col min="12" max="12" width="15.44140625" customWidth="1"/>
    <col min="13" max="13" width="16.88671875" customWidth="1"/>
    <col min="14" max="14" width="13.109375" customWidth="1"/>
    <col min="15" max="15" width="18.88671875" customWidth="1"/>
    <col min="16" max="19" width="9.109375" customWidth="1"/>
  </cols>
  <sheetData>
    <row r="1" spans="1:19" ht="15.6">
      <c r="A1" s="1028" t="s">
        <v>772</v>
      </c>
      <c r="B1" s="973"/>
      <c r="C1" s="973"/>
      <c r="D1" s="973"/>
      <c r="E1" s="973"/>
      <c r="F1" s="973"/>
      <c r="G1" s="973"/>
      <c r="H1" s="973"/>
      <c r="I1" s="973"/>
      <c r="J1" s="973"/>
      <c r="K1" s="973"/>
      <c r="L1" s="973"/>
      <c r="M1" s="204"/>
      <c r="N1" s="204"/>
      <c r="O1" s="204"/>
      <c r="P1" s="204"/>
      <c r="Q1" s="204"/>
      <c r="R1" s="204"/>
      <c r="S1" s="204"/>
    </row>
    <row r="2" spans="1:19" ht="15.6">
      <c r="A2" s="204"/>
      <c r="B2" s="204"/>
      <c r="C2" s="204"/>
      <c r="D2" s="204"/>
      <c r="E2" s="204"/>
      <c r="F2" s="204"/>
      <c r="G2" s="204"/>
      <c r="H2" s="204"/>
      <c r="I2" s="204"/>
      <c r="J2" s="204"/>
      <c r="K2" s="204"/>
      <c r="L2" s="204"/>
      <c r="M2" s="204"/>
      <c r="N2" s="204"/>
      <c r="O2" s="204"/>
      <c r="P2" s="204"/>
      <c r="Q2" s="204"/>
      <c r="R2" s="204"/>
      <c r="S2" s="204"/>
    </row>
    <row r="3" spans="1:19" ht="80.25" customHeight="1">
      <c r="A3" s="510" t="s">
        <v>348</v>
      </c>
      <c r="B3" s="462" t="s">
        <v>773</v>
      </c>
      <c r="C3" s="462" t="s">
        <v>774</v>
      </c>
      <c r="D3" s="510" t="s">
        <v>775</v>
      </c>
      <c r="E3" s="510" t="s">
        <v>776</v>
      </c>
      <c r="F3" s="510" t="s">
        <v>777</v>
      </c>
      <c r="G3" s="510" t="s">
        <v>778</v>
      </c>
      <c r="H3" s="510" t="s">
        <v>779</v>
      </c>
      <c r="I3" s="510" t="s">
        <v>780</v>
      </c>
      <c r="J3" s="462" t="s">
        <v>781</v>
      </c>
      <c r="K3" s="462" t="s">
        <v>782</v>
      </c>
      <c r="L3" s="510" t="s">
        <v>783</v>
      </c>
      <c r="M3" s="204"/>
      <c r="N3" s="204"/>
      <c r="O3" s="204"/>
      <c r="P3" s="204"/>
      <c r="Q3" s="204"/>
      <c r="R3" s="204"/>
      <c r="S3" s="204"/>
    </row>
    <row r="4" spans="1:19" ht="54" customHeight="1">
      <c r="A4" s="77" t="s">
        <v>11</v>
      </c>
      <c r="B4" s="201" t="s">
        <v>784</v>
      </c>
      <c r="C4" s="201"/>
      <c r="D4" s="203"/>
      <c r="E4" s="516"/>
      <c r="F4" s="516"/>
      <c r="G4" s="516"/>
      <c r="H4" s="516"/>
      <c r="I4" s="516"/>
      <c r="J4" s="516"/>
      <c r="K4" s="531"/>
      <c r="L4" s="532"/>
      <c r="M4" s="204"/>
      <c r="N4" s="204"/>
      <c r="O4" s="204"/>
      <c r="P4" s="204"/>
      <c r="Q4" s="204"/>
      <c r="R4" s="204"/>
      <c r="S4" s="204"/>
    </row>
    <row r="5" spans="1:19" ht="31.2">
      <c r="A5" s="79"/>
      <c r="B5" s="201" t="s">
        <v>785</v>
      </c>
      <c r="C5" s="91"/>
      <c r="D5" s="511"/>
      <c r="E5" s="517"/>
      <c r="F5" s="517"/>
      <c r="G5" s="517"/>
      <c r="H5" s="517"/>
      <c r="I5" s="517"/>
      <c r="J5" s="517"/>
      <c r="K5" s="533"/>
      <c r="L5" s="534"/>
      <c r="M5" s="204"/>
      <c r="N5" s="204"/>
      <c r="O5" s="204"/>
      <c r="P5" s="204"/>
      <c r="Q5" s="204"/>
      <c r="R5" s="204"/>
      <c r="S5" s="204"/>
    </row>
    <row r="6" spans="1:19" ht="15.75" customHeight="1">
      <c r="A6" s="1071" t="s">
        <v>786</v>
      </c>
      <c r="B6" s="1067" t="s">
        <v>787</v>
      </c>
      <c r="C6" s="91" t="s">
        <v>788</v>
      </c>
      <c r="D6" s="1068">
        <v>1.5</v>
      </c>
      <c r="E6" s="518">
        <v>3</v>
      </c>
      <c r="F6" s="519">
        <v>3</v>
      </c>
      <c r="G6" s="519">
        <v>3</v>
      </c>
      <c r="H6" s="519">
        <v>1</v>
      </c>
      <c r="I6" s="535">
        <f>ROUND(SUM(E6:H6)/4,1)</f>
        <v>2.5</v>
      </c>
      <c r="J6" s="519">
        <f>D6*I6</f>
        <v>3.75</v>
      </c>
      <c r="K6" s="1061">
        <f>IF(J6&gt;3,1,IF(J6&gt;2,0.6,IF(J6&gt;1,0.1,IF(J6&gt;0,0.05,0))))</f>
        <v>1</v>
      </c>
      <c r="L6" s="1073" t="s">
        <v>712</v>
      </c>
      <c r="M6" s="1072" t="s">
        <v>789</v>
      </c>
      <c r="N6" s="973"/>
      <c r="O6" s="973"/>
      <c r="P6" s="973"/>
      <c r="Q6" s="973"/>
      <c r="R6" s="973"/>
      <c r="S6" s="973"/>
    </row>
    <row r="7" spans="1:19" ht="15.6">
      <c r="A7" s="975"/>
      <c r="B7" s="975"/>
      <c r="C7" s="91" t="s">
        <v>790</v>
      </c>
      <c r="D7" s="1069"/>
      <c r="E7" s="520"/>
      <c r="F7" s="520"/>
      <c r="G7" s="520"/>
      <c r="H7" s="520"/>
      <c r="I7" s="520"/>
      <c r="J7" s="520"/>
      <c r="K7" s="1062"/>
      <c r="L7" s="1056"/>
      <c r="M7" s="540"/>
      <c r="N7" s="541"/>
      <c r="O7" s="541"/>
      <c r="P7" s="541"/>
      <c r="Q7" s="541"/>
      <c r="R7" s="204"/>
      <c r="S7" s="204"/>
    </row>
    <row r="8" spans="1:19" ht="15.6">
      <c r="A8" s="976"/>
      <c r="B8" s="976"/>
      <c r="C8" s="91" t="s">
        <v>791</v>
      </c>
      <c r="D8" s="1070"/>
      <c r="E8" s="521"/>
      <c r="F8" s="521"/>
      <c r="G8" s="521"/>
      <c r="H8" s="521"/>
      <c r="I8" s="521"/>
      <c r="J8" s="521"/>
      <c r="K8" s="1063"/>
      <c r="L8" s="1057"/>
      <c r="M8" s="540"/>
      <c r="N8" s="541"/>
      <c r="O8" s="541"/>
      <c r="P8" s="541"/>
      <c r="Q8" s="541"/>
      <c r="R8" s="204"/>
      <c r="S8" s="204"/>
    </row>
    <row r="9" spans="1:19" ht="15.75" customHeight="1">
      <c r="A9" s="1071" t="s">
        <v>792</v>
      </c>
      <c r="B9" s="1067" t="s">
        <v>793</v>
      </c>
      <c r="C9" s="91" t="s">
        <v>788</v>
      </c>
      <c r="D9" s="1068">
        <v>0.5</v>
      </c>
      <c r="E9" s="518">
        <v>3</v>
      </c>
      <c r="F9" s="519">
        <v>3</v>
      </c>
      <c r="G9" s="519">
        <v>3</v>
      </c>
      <c r="H9" s="519">
        <v>3</v>
      </c>
      <c r="I9" s="535">
        <f>ROUND(SUM(E9:H9)/4,1)</f>
        <v>3</v>
      </c>
      <c r="J9" s="519">
        <f>D9*I9</f>
        <v>1.5</v>
      </c>
      <c r="K9" s="1061">
        <f>IF(J9&gt;3,1,IF(J9&gt;2,0.6,IF(J9&gt;1,0.1,IF(J9&gt;0,0.05,0))))</f>
        <v>0.1</v>
      </c>
      <c r="L9" s="1055" t="s">
        <v>712</v>
      </c>
      <c r="M9" s="540"/>
      <c r="N9" s="542" t="s">
        <v>744</v>
      </c>
      <c r="O9" s="543" t="s">
        <v>794</v>
      </c>
      <c r="P9" s="541"/>
      <c r="Q9" s="541"/>
      <c r="R9" s="204"/>
      <c r="S9" s="204"/>
    </row>
    <row r="10" spans="1:19" ht="15.6">
      <c r="A10" s="975"/>
      <c r="B10" s="975"/>
      <c r="C10" s="91" t="s">
        <v>790</v>
      </c>
      <c r="D10" s="1069"/>
      <c r="E10" s="520"/>
      <c r="F10" s="520"/>
      <c r="G10" s="520"/>
      <c r="H10" s="520"/>
      <c r="I10" s="520"/>
      <c r="J10" s="520"/>
      <c r="K10" s="1062"/>
      <c r="L10" s="1056"/>
      <c r="M10" s="540"/>
      <c r="N10" s="544" t="s">
        <v>795</v>
      </c>
      <c r="O10" s="545">
        <v>0</v>
      </c>
      <c r="P10" s="541"/>
      <c r="Q10" s="541"/>
      <c r="R10" s="204"/>
      <c r="S10" s="204"/>
    </row>
    <row r="11" spans="1:19" ht="15.6">
      <c r="A11" s="976"/>
      <c r="B11" s="976"/>
      <c r="C11" s="91" t="s">
        <v>791</v>
      </c>
      <c r="D11" s="1070"/>
      <c r="E11" s="521"/>
      <c r="F11" s="521"/>
      <c r="G11" s="521"/>
      <c r="H11" s="521"/>
      <c r="I11" s="521"/>
      <c r="J11" s="521"/>
      <c r="K11" s="1063"/>
      <c r="L11" s="1057"/>
      <c r="M11" s="540"/>
      <c r="N11" s="544" t="s">
        <v>796</v>
      </c>
      <c r="O11" s="545">
        <v>0.05</v>
      </c>
      <c r="P11" s="541"/>
      <c r="Q11" s="541"/>
      <c r="R11" s="204"/>
      <c r="S11" s="204"/>
    </row>
    <row r="12" spans="1:19" ht="15.75" customHeight="1">
      <c r="A12" s="1071" t="s">
        <v>797</v>
      </c>
      <c r="B12" s="1067" t="s">
        <v>798</v>
      </c>
      <c r="C12" s="91" t="s">
        <v>788</v>
      </c>
      <c r="D12" s="1068">
        <v>1</v>
      </c>
      <c r="E12" s="518">
        <v>3</v>
      </c>
      <c r="F12" s="519">
        <v>3</v>
      </c>
      <c r="G12" s="519">
        <v>3</v>
      </c>
      <c r="H12" s="519">
        <v>3</v>
      </c>
      <c r="I12" s="535">
        <f>ROUND(SUM(E12:H12)/4,1)</f>
        <v>3</v>
      </c>
      <c r="J12" s="519">
        <f>D12*I12</f>
        <v>3</v>
      </c>
      <c r="K12" s="1061">
        <f>IF(J12&gt;3,1,IF(J12&gt;2,0.6,IF(J12&gt;1,0.1,IF(J12&gt;0,0.05,0))))</f>
        <v>0.6</v>
      </c>
      <c r="L12" s="1055" t="s">
        <v>712</v>
      </c>
      <c r="M12" s="540"/>
      <c r="N12" s="544" t="s">
        <v>799</v>
      </c>
      <c r="O12" s="545">
        <v>0.1</v>
      </c>
      <c r="P12" s="541"/>
      <c r="Q12" s="541"/>
      <c r="R12" s="204"/>
      <c r="S12" s="204"/>
    </row>
    <row r="13" spans="1:19" ht="15.6">
      <c r="A13" s="975"/>
      <c r="B13" s="975"/>
      <c r="C13" s="91" t="s">
        <v>790</v>
      </c>
      <c r="D13" s="1069"/>
      <c r="E13" s="520"/>
      <c r="F13" s="520"/>
      <c r="G13" s="520"/>
      <c r="H13" s="520"/>
      <c r="I13" s="520"/>
      <c r="J13" s="520"/>
      <c r="K13" s="1062"/>
      <c r="L13" s="1056"/>
      <c r="M13" s="540"/>
      <c r="N13" s="544" t="s">
        <v>800</v>
      </c>
      <c r="O13" s="545">
        <v>0.6</v>
      </c>
      <c r="P13" s="541"/>
      <c r="Q13" s="541"/>
      <c r="R13" s="204"/>
      <c r="S13" s="204"/>
    </row>
    <row r="14" spans="1:19" ht="15.6">
      <c r="A14" s="976"/>
      <c r="B14" s="976"/>
      <c r="C14" s="91" t="s">
        <v>791</v>
      </c>
      <c r="D14" s="1070"/>
      <c r="E14" s="521"/>
      <c r="F14" s="521"/>
      <c r="G14" s="521"/>
      <c r="H14" s="521"/>
      <c r="I14" s="521"/>
      <c r="J14" s="521"/>
      <c r="K14" s="1063"/>
      <c r="L14" s="1057"/>
      <c r="M14" s="540"/>
      <c r="N14" s="544" t="s">
        <v>801</v>
      </c>
      <c r="O14" s="545">
        <v>1</v>
      </c>
      <c r="P14" s="541"/>
      <c r="Q14" s="541"/>
      <c r="R14" s="204"/>
      <c r="S14" s="204"/>
    </row>
    <row r="15" spans="1:19" ht="15.6">
      <c r="A15" s="1071" t="s">
        <v>802</v>
      </c>
      <c r="B15" s="1067" t="s">
        <v>803</v>
      </c>
      <c r="C15" s="91" t="s">
        <v>788</v>
      </c>
      <c r="D15" s="1068">
        <v>0.5</v>
      </c>
      <c r="E15" s="518">
        <v>3</v>
      </c>
      <c r="F15" s="519">
        <v>3</v>
      </c>
      <c r="G15" s="519">
        <v>1</v>
      </c>
      <c r="H15" s="519">
        <v>1</v>
      </c>
      <c r="I15" s="535">
        <f>ROUND(SUM(E15:H15)/4,1)</f>
        <v>2</v>
      </c>
      <c r="J15" s="519">
        <f>D15*I15</f>
        <v>1</v>
      </c>
      <c r="K15" s="1061">
        <f>IF(J15&gt;3,1,IF(J15&gt;2,0.6,IF(J15&gt;1,0.1,IF(J15&gt;0,0.05,0))))</f>
        <v>0.05</v>
      </c>
      <c r="L15" s="1055" t="s">
        <v>712</v>
      </c>
      <c r="M15" s="540"/>
      <c r="N15" s="541"/>
      <c r="O15" s="541"/>
      <c r="P15" s="541"/>
      <c r="Q15" s="541"/>
      <c r="R15" s="204"/>
      <c r="S15" s="204"/>
    </row>
    <row r="16" spans="1:19" ht="15.75" customHeight="1">
      <c r="A16" s="975"/>
      <c r="B16" s="975"/>
      <c r="C16" s="91" t="s">
        <v>790</v>
      </c>
      <c r="D16" s="1069"/>
      <c r="E16" s="520"/>
      <c r="F16" s="520"/>
      <c r="G16" s="520"/>
      <c r="H16" s="520"/>
      <c r="I16" s="520"/>
      <c r="J16" s="520"/>
      <c r="K16" s="1062"/>
      <c r="L16" s="1056"/>
      <c r="M16" s="204"/>
      <c r="N16" s="1054" t="s">
        <v>804</v>
      </c>
      <c r="O16" s="973"/>
      <c r="P16" s="973"/>
      <c r="Q16" s="973"/>
      <c r="R16" s="204"/>
      <c r="S16" s="204"/>
    </row>
    <row r="17" spans="1:19" ht="15.6">
      <c r="A17" s="976"/>
      <c r="B17" s="976"/>
      <c r="C17" s="91" t="s">
        <v>791</v>
      </c>
      <c r="D17" s="1070"/>
      <c r="E17" s="521"/>
      <c r="F17" s="521"/>
      <c r="G17" s="521"/>
      <c r="H17" s="521"/>
      <c r="I17" s="521"/>
      <c r="J17" s="521"/>
      <c r="K17" s="1063"/>
      <c r="L17" s="1057"/>
      <c r="M17" s="204"/>
      <c r="N17" s="973"/>
      <c r="O17" s="973"/>
      <c r="P17" s="973"/>
      <c r="Q17" s="973"/>
      <c r="R17" s="204"/>
      <c r="S17" s="204"/>
    </row>
    <row r="18" spans="1:19" ht="15.6">
      <c r="A18" s="1071" t="s">
        <v>805</v>
      </c>
      <c r="B18" s="1067" t="s">
        <v>806</v>
      </c>
      <c r="C18" s="91" t="s">
        <v>807</v>
      </c>
      <c r="D18" s="1068">
        <v>1</v>
      </c>
      <c r="E18" s="518">
        <v>5</v>
      </c>
      <c r="F18" s="519">
        <v>3</v>
      </c>
      <c r="G18" s="519">
        <v>1</v>
      </c>
      <c r="H18" s="519">
        <v>1</v>
      </c>
      <c r="I18" s="535">
        <f>ROUND(SUM(E18:H18)/4,1)</f>
        <v>2.5</v>
      </c>
      <c r="J18" s="519">
        <f>D18*I18</f>
        <v>2.5</v>
      </c>
      <c r="K18" s="1061">
        <f>IF(J18&gt;3,1,IF(J18&gt;2,0.6,IF(J18&gt;1,0.1,IF(J18&gt;0,0.05,0))))</f>
        <v>0.6</v>
      </c>
      <c r="L18" s="1055" t="s">
        <v>712</v>
      </c>
      <c r="M18" s="204"/>
      <c r="N18" s="973"/>
      <c r="O18" s="973"/>
      <c r="P18" s="973"/>
      <c r="Q18" s="973"/>
      <c r="R18" s="204"/>
      <c r="S18" s="204"/>
    </row>
    <row r="19" spans="1:19" ht="15.6">
      <c r="A19" s="975"/>
      <c r="B19" s="975"/>
      <c r="C19" s="91" t="s">
        <v>790</v>
      </c>
      <c r="D19" s="1069"/>
      <c r="E19" s="520"/>
      <c r="F19" s="520"/>
      <c r="G19" s="520"/>
      <c r="H19" s="520"/>
      <c r="I19" s="520"/>
      <c r="J19" s="520"/>
      <c r="K19" s="1062"/>
      <c r="L19" s="1056"/>
      <c r="M19" s="204"/>
      <c r="N19" s="204"/>
      <c r="O19" s="204"/>
      <c r="P19" s="204"/>
      <c r="Q19" s="204"/>
      <c r="R19" s="204"/>
      <c r="S19" s="204"/>
    </row>
    <row r="20" spans="1:19" ht="15.6">
      <c r="A20" s="976"/>
      <c r="B20" s="976"/>
      <c r="C20" s="91" t="s">
        <v>808</v>
      </c>
      <c r="D20" s="1070"/>
      <c r="E20" s="521"/>
      <c r="F20" s="521"/>
      <c r="G20" s="521"/>
      <c r="H20" s="521"/>
      <c r="I20" s="521"/>
      <c r="J20" s="521"/>
      <c r="K20" s="1063"/>
      <c r="L20" s="1057"/>
      <c r="M20" s="204"/>
      <c r="N20" s="204"/>
      <c r="O20" s="204"/>
      <c r="P20" s="204"/>
      <c r="Q20" s="204"/>
      <c r="R20" s="204"/>
      <c r="S20" s="204"/>
    </row>
    <row r="21" spans="1:19" ht="15.75" customHeight="1">
      <c r="A21" s="79"/>
      <c r="B21" s="201" t="s">
        <v>809</v>
      </c>
      <c r="C21" s="91"/>
      <c r="D21" s="511"/>
      <c r="E21" s="522"/>
      <c r="F21" s="522"/>
      <c r="G21" s="522"/>
      <c r="H21" s="522"/>
      <c r="I21" s="522"/>
      <c r="J21" s="522"/>
      <c r="K21" s="522"/>
      <c r="L21" s="215"/>
      <c r="M21" s="204"/>
      <c r="N21" s="204"/>
      <c r="O21" s="204"/>
      <c r="P21" s="204"/>
      <c r="Q21" s="204"/>
      <c r="R21" s="204"/>
      <c r="S21" s="204"/>
    </row>
    <row r="22" spans="1:19" ht="15.75" customHeight="1">
      <c r="A22" s="1071" t="s">
        <v>810</v>
      </c>
      <c r="B22" s="1067" t="s">
        <v>811</v>
      </c>
      <c r="C22" s="91" t="s">
        <v>812</v>
      </c>
      <c r="D22" s="1068">
        <v>2</v>
      </c>
      <c r="E22" s="523">
        <v>3</v>
      </c>
      <c r="F22" s="524">
        <v>3</v>
      </c>
      <c r="G22" s="524">
        <v>3</v>
      </c>
      <c r="H22" s="524">
        <v>3</v>
      </c>
      <c r="I22" s="523">
        <f>ROUND(SUM(E22:H22)/4,1)</f>
        <v>3</v>
      </c>
      <c r="J22" s="519">
        <f>D22*I22</f>
        <v>6</v>
      </c>
      <c r="K22" s="1061">
        <f>IF(J22&gt;3,1,IF(J22&gt;2,0.6,IF(J22&gt;1,0.1,IF(J22&gt;0,0.05,0))))</f>
        <v>1</v>
      </c>
      <c r="L22" s="1055" t="s">
        <v>712</v>
      </c>
      <c r="M22" s="204"/>
      <c r="N22" s="542" t="s">
        <v>813</v>
      </c>
      <c r="O22" s="543" t="s">
        <v>814</v>
      </c>
      <c r="P22" s="204"/>
      <c r="Q22" s="204"/>
      <c r="R22" s="204"/>
      <c r="S22" s="204"/>
    </row>
    <row r="23" spans="1:19" ht="15.75" customHeight="1">
      <c r="A23" s="976"/>
      <c r="B23" s="976"/>
      <c r="C23" s="91" t="s">
        <v>815</v>
      </c>
      <c r="D23" s="1070"/>
      <c r="E23" s="525"/>
      <c r="F23" s="526"/>
      <c r="G23" s="526"/>
      <c r="H23" s="526"/>
      <c r="I23" s="529"/>
      <c r="J23" s="529"/>
      <c r="K23" s="1063"/>
      <c r="L23" s="1057"/>
      <c r="M23" s="204"/>
      <c r="N23" s="544" t="s">
        <v>816</v>
      </c>
      <c r="O23" s="545">
        <v>48</v>
      </c>
      <c r="P23" s="204"/>
      <c r="Q23" s="204"/>
      <c r="R23" s="204"/>
      <c r="S23" s="204"/>
    </row>
    <row r="24" spans="1:19" ht="15.75" customHeight="1">
      <c r="A24" s="1071" t="s">
        <v>817</v>
      </c>
      <c r="B24" s="91" t="s">
        <v>818</v>
      </c>
      <c r="C24" s="91" t="s">
        <v>819</v>
      </c>
      <c r="D24" s="1068">
        <v>-1</v>
      </c>
      <c r="E24" s="527">
        <v>0</v>
      </c>
      <c r="F24" s="527">
        <v>0</v>
      </c>
      <c r="G24" s="527">
        <v>0</v>
      </c>
      <c r="H24" s="527">
        <v>0</v>
      </c>
      <c r="I24" s="523">
        <f>ROUND(SUM(E24:H24)/4,1)</f>
        <v>0</v>
      </c>
      <c r="J24" s="519">
        <f>D24*I24</f>
        <v>0</v>
      </c>
      <c r="K24" s="1061">
        <f>IF(J24&gt;3,1,IF(J24&gt;2,0.6,IF(J24&gt;1,0.1,IF(J24&gt;0,0.05,0))))</f>
        <v>0</v>
      </c>
      <c r="L24" s="1055" t="s">
        <v>820</v>
      </c>
      <c r="M24" s="204"/>
      <c r="N24" s="544" t="s">
        <v>821</v>
      </c>
      <c r="O24" s="545">
        <v>32</v>
      </c>
      <c r="P24" s="204"/>
      <c r="Q24" s="204"/>
      <c r="R24" s="204"/>
      <c r="S24" s="204"/>
    </row>
    <row r="25" spans="1:19" ht="15.75" customHeight="1">
      <c r="A25" s="975"/>
      <c r="B25" s="91" t="s">
        <v>822</v>
      </c>
      <c r="C25" s="91" t="s">
        <v>823</v>
      </c>
      <c r="D25" s="1069"/>
      <c r="E25" s="528"/>
      <c r="F25" s="528"/>
      <c r="G25" s="528"/>
      <c r="H25" s="528"/>
      <c r="I25" s="528"/>
      <c r="J25" s="528"/>
      <c r="K25" s="1062"/>
      <c r="L25" s="1056"/>
      <c r="M25" s="204"/>
      <c r="N25" s="544" t="s">
        <v>824</v>
      </c>
      <c r="O25" s="545">
        <v>20</v>
      </c>
      <c r="P25" s="204"/>
      <c r="Q25" s="204"/>
      <c r="R25" s="204"/>
      <c r="S25" s="204"/>
    </row>
    <row r="26" spans="1:19" ht="15.75" customHeight="1">
      <c r="A26" s="976"/>
      <c r="B26" s="513"/>
      <c r="C26" s="91" t="s">
        <v>825</v>
      </c>
      <c r="D26" s="1070"/>
      <c r="E26" s="529"/>
      <c r="F26" s="529"/>
      <c r="G26" s="529"/>
      <c r="H26" s="529"/>
      <c r="I26" s="529"/>
      <c r="J26" s="529"/>
      <c r="K26" s="1063"/>
      <c r="L26" s="1057"/>
      <c r="M26" s="204"/>
      <c r="N26" s="204"/>
      <c r="O26" s="204"/>
      <c r="P26" s="204"/>
      <c r="Q26" s="204"/>
      <c r="R26" s="204"/>
      <c r="S26" s="204"/>
    </row>
    <row r="27" spans="1:19" ht="15.75" customHeight="1">
      <c r="A27" s="1071" t="s">
        <v>826</v>
      </c>
      <c r="B27" s="1067" t="s">
        <v>827</v>
      </c>
      <c r="C27" s="91" t="s">
        <v>828</v>
      </c>
      <c r="D27" s="1068">
        <v>-1</v>
      </c>
      <c r="E27" s="527">
        <v>1</v>
      </c>
      <c r="F27" s="527">
        <v>3</v>
      </c>
      <c r="G27" s="527">
        <v>3</v>
      </c>
      <c r="H27" s="527">
        <v>1</v>
      </c>
      <c r="I27" s="523">
        <f>ROUND(SUM(E27:H27)/4,1)</f>
        <v>2</v>
      </c>
      <c r="J27" s="519">
        <f>D27*I27</f>
        <v>-2</v>
      </c>
      <c r="K27" s="1064">
        <f>IF(J27&gt;3,1,IF(J27&gt;2,0.6,IF(J27&gt;1,0.1,IF(J27&gt;0,0.05,0))))</f>
        <v>0</v>
      </c>
      <c r="L27" s="1058" t="s">
        <v>712</v>
      </c>
      <c r="M27" s="204"/>
      <c r="N27" s="204"/>
      <c r="O27" s="204"/>
      <c r="P27" s="204"/>
      <c r="Q27" s="204"/>
      <c r="R27" s="204"/>
      <c r="S27" s="204"/>
    </row>
    <row r="28" spans="1:19" ht="15.75" customHeight="1">
      <c r="A28" s="975"/>
      <c r="B28" s="975"/>
      <c r="C28" s="91" t="s">
        <v>790</v>
      </c>
      <c r="D28" s="1069"/>
      <c r="E28" s="528"/>
      <c r="F28" s="528"/>
      <c r="G28" s="528"/>
      <c r="H28" s="528"/>
      <c r="I28" s="528"/>
      <c r="J28" s="528"/>
      <c r="K28" s="1065"/>
      <c r="L28" s="1059"/>
      <c r="M28" s="204"/>
      <c r="N28" s="204"/>
      <c r="O28" s="204"/>
      <c r="P28" s="204"/>
      <c r="Q28" s="204"/>
      <c r="R28" s="204"/>
      <c r="S28" s="204"/>
    </row>
    <row r="29" spans="1:19" ht="15.75" customHeight="1">
      <c r="A29" s="976"/>
      <c r="B29" s="976"/>
      <c r="C29" s="91" t="s">
        <v>829</v>
      </c>
      <c r="D29" s="1070"/>
      <c r="E29" s="529"/>
      <c r="F29" s="529"/>
      <c r="G29" s="529"/>
      <c r="H29" s="529"/>
      <c r="I29" s="529"/>
      <c r="J29" s="529"/>
      <c r="K29" s="1066"/>
      <c r="L29" s="1060"/>
      <c r="M29" s="204"/>
      <c r="N29" s="204"/>
      <c r="O29" s="204"/>
      <c r="P29" s="204"/>
      <c r="Q29" s="204"/>
      <c r="R29" s="204"/>
      <c r="S29" s="204"/>
    </row>
    <row r="30" spans="1:19" ht="15.75" customHeight="1">
      <c r="A30" s="166"/>
      <c r="B30" s="91" t="s">
        <v>830</v>
      </c>
      <c r="C30" s="91" t="s">
        <v>831</v>
      </c>
      <c r="D30" s="514"/>
      <c r="E30" s="530"/>
      <c r="F30" s="530"/>
      <c r="G30" s="530"/>
      <c r="H30" s="530"/>
      <c r="I30" s="530"/>
      <c r="J30" s="517">
        <f>SUM(J6:J29)</f>
        <v>15.75</v>
      </c>
      <c r="K30" s="536"/>
      <c r="L30" s="215"/>
      <c r="M30" s="204"/>
      <c r="N30" s="204"/>
      <c r="O30" s="204"/>
      <c r="P30" s="204"/>
      <c r="Q30" s="204"/>
      <c r="R30" s="204"/>
      <c r="S30" s="204"/>
    </row>
    <row r="31" spans="1:19" ht="15.75" customHeight="1">
      <c r="A31" s="515" t="s">
        <v>14</v>
      </c>
      <c r="B31" s="201" t="s">
        <v>832</v>
      </c>
      <c r="C31" s="201" t="s">
        <v>833</v>
      </c>
      <c r="D31" s="203"/>
      <c r="E31" s="516"/>
      <c r="F31" s="516"/>
      <c r="G31" s="516"/>
      <c r="H31" s="516"/>
      <c r="I31" s="516"/>
      <c r="J31" s="537">
        <f>1.4+(-0.03*J30)</f>
        <v>0.92749999999999999</v>
      </c>
      <c r="K31" s="538"/>
      <c r="L31" s="539"/>
      <c r="M31" s="204"/>
      <c r="N31" s="204"/>
      <c r="O31" s="204"/>
      <c r="P31" s="204"/>
      <c r="Q31" s="204"/>
      <c r="R31" s="204"/>
      <c r="S31" s="204"/>
    </row>
    <row r="32" spans="1:19" ht="15.75" customHeight="1">
      <c r="A32" s="515" t="s">
        <v>16</v>
      </c>
      <c r="B32" s="201" t="s">
        <v>834</v>
      </c>
      <c r="C32" s="201" t="s">
        <v>813</v>
      </c>
      <c r="D32" s="203"/>
      <c r="E32" s="516"/>
      <c r="F32" s="516"/>
      <c r="G32" s="516"/>
      <c r="H32" s="516"/>
      <c r="I32" s="516"/>
      <c r="J32" s="538"/>
      <c r="K32" s="538">
        <f>SUM(K6:K29)</f>
        <v>3.35</v>
      </c>
      <c r="L32" s="539"/>
      <c r="M32" s="204"/>
      <c r="N32" s="204"/>
      <c r="O32" s="204"/>
      <c r="P32" s="204"/>
      <c r="Q32" s="204"/>
      <c r="R32" s="204"/>
      <c r="S32" s="204"/>
    </row>
    <row r="33" spans="1:19" ht="15.75" customHeight="1">
      <c r="A33" s="515" t="s">
        <v>18</v>
      </c>
      <c r="B33" s="201" t="s">
        <v>835</v>
      </c>
      <c r="C33" s="201" t="s">
        <v>836</v>
      </c>
      <c r="D33" s="203"/>
      <c r="E33" s="516"/>
      <c r="F33" s="516"/>
      <c r="G33" s="516"/>
      <c r="H33" s="516"/>
      <c r="I33" s="516"/>
      <c r="J33" s="538"/>
      <c r="K33" s="538">
        <f>IF(K32&gt;=3,20,IF(K32&gt;=1,32,48))</f>
        <v>20</v>
      </c>
      <c r="L33" s="516"/>
      <c r="M33" s="204"/>
      <c r="N33" s="204"/>
      <c r="O33" s="204"/>
      <c r="P33" s="204"/>
      <c r="Q33" s="204"/>
      <c r="R33" s="204"/>
      <c r="S33" s="204"/>
    </row>
    <row r="34" spans="1:19" ht="15.75" customHeight="1">
      <c r="A34" s="204"/>
      <c r="B34" s="204"/>
      <c r="C34" s="204"/>
      <c r="D34" s="204"/>
      <c r="E34" s="204"/>
      <c r="F34" s="204"/>
      <c r="G34" s="204"/>
      <c r="H34" s="204"/>
      <c r="I34" s="204"/>
      <c r="J34" s="204"/>
      <c r="K34" s="204"/>
      <c r="L34" s="204"/>
      <c r="M34" s="204"/>
      <c r="N34" s="204"/>
      <c r="O34" s="204"/>
      <c r="P34" s="204"/>
      <c r="Q34" s="204"/>
      <c r="R34" s="204"/>
      <c r="S34" s="204"/>
    </row>
    <row r="35" spans="1:19" ht="15.75" customHeight="1">
      <c r="A35" s="204"/>
      <c r="B35" s="204"/>
      <c r="C35" s="204"/>
      <c r="D35" s="204"/>
      <c r="E35" s="204"/>
      <c r="F35" s="204"/>
      <c r="G35" s="204"/>
      <c r="H35" s="204"/>
      <c r="I35" s="204"/>
      <c r="J35" s="204"/>
      <c r="K35" s="204"/>
      <c r="L35" s="204"/>
      <c r="M35" s="204"/>
      <c r="N35" s="204"/>
      <c r="O35" s="204"/>
      <c r="P35" s="204"/>
      <c r="Q35" s="204"/>
      <c r="R35" s="204"/>
      <c r="S35" s="204"/>
    </row>
    <row r="36" spans="1:19" ht="15.75" customHeight="1">
      <c r="A36" s="204"/>
      <c r="B36" s="204"/>
      <c r="C36" s="204"/>
      <c r="D36" s="204"/>
      <c r="E36" s="204"/>
      <c r="F36" s="204"/>
      <c r="G36" s="204"/>
      <c r="H36" s="204"/>
      <c r="I36" s="204"/>
      <c r="J36" s="204"/>
      <c r="K36" s="204"/>
      <c r="L36" s="204"/>
      <c r="M36" s="204"/>
      <c r="N36" s="204"/>
      <c r="O36" s="204"/>
      <c r="P36" s="204"/>
      <c r="Q36" s="204"/>
      <c r="R36" s="204"/>
      <c r="S36" s="204"/>
    </row>
    <row r="37" spans="1:19" ht="15.75" customHeight="1">
      <c r="A37" s="204"/>
      <c r="B37" s="204"/>
      <c r="C37" s="204"/>
      <c r="D37" s="204"/>
      <c r="E37" s="204"/>
      <c r="F37" s="204"/>
      <c r="G37" s="204"/>
      <c r="H37" s="204"/>
      <c r="I37" s="204"/>
      <c r="J37" s="204"/>
      <c r="K37" s="204"/>
      <c r="L37" s="204"/>
      <c r="M37" s="204"/>
      <c r="N37" s="204"/>
      <c r="O37" s="204"/>
      <c r="P37" s="204"/>
      <c r="Q37" s="204"/>
      <c r="R37" s="204"/>
      <c r="S37" s="204"/>
    </row>
    <row r="38" spans="1:19" ht="15.75" customHeight="1">
      <c r="A38" s="204"/>
      <c r="B38" s="204"/>
      <c r="C38" s="204"/>
      <c r="D38" s="204"/>
      <c r="E38" s="204"/>
      <c r="F38" s="204"/>
      <c r="G38" s="204"/>
      <c r="H38" s="204"/>
      <c r="I38" s="204"/>
      <c r="J38" s="204"/>
      <c r="K38" s="204"/>
      <c r="L38" s="204"/>
      <c r="M38" s="204"/>
      <c r="N38" s="204"/>
      <c r="O38" s="204"/>
      <c r="P38" s="204"/>
      <c r="Q38" s="204"/>
      <c r="R38" s="204"/>
      <c r="S38" s="204"/>
    </row>
    <row r="39" spans="1:19" ht="15.75" customHeight="1">
      <c r="A39" s="204"/>
      <c r="B39" s="204"/>
      <c r="C39" s="204"/>
      <c r="D39" s="204"/>
      <c r="E39" s="204"/>
      <c r="F39" s="204"/>
      <c r="G39" s="204"/>
      <c r="H39" s="204"/>
      <c r="I39" s="204"/>
      <c r="J39" s="204"/>
      <c r="K39" s="204"/>
      <c r="L39" s="204"/>
      <c r="M39" s="204"/>
      <c r="N39" s="204"/>
      <c r="O39" s="204"/>
      <c r="P39" s="204"/>
      <c r="Q39" s="204"/>
      <c r="R39" s="204"/>
      <c r="S39" s="204"/>
    </row>
    <row r="40" spans="1:19" ht="15.75" customHeight="1">
      <c r="A40" s="204"/>
      <c r="B40" s="204"/>
      <c r="C40" s="204"/>
      <c r="D40" s="204"/>
      <c r="E40" s="204"/>
      <c r="F40" s="204"/>
      <c r="G40" s="204"/>
      <c r="H40" s="204"/>
      <c r="I40" s="204"/>
      <c r="J40" s="204"/>
      <c r="K40" s="204"/>
      <c r="L40" s="204"/>
      <c r="M40" s="204"/>
      <c r="N40" s="204"/>
      <c r="O40" s="204"/>
      <c r="P40" s="204"/>
      <c r="Q40" s="204"/>
      <c r="R40" s="204"/>
      <c r="S40" s="204"/>
    </row>
    <row r="41" spans="1:19" ht="15.75" customHeight="1">
      <c r="A41" s="204"/>
      <c r="B41" s="204"/>
      <c r="C41" s="204"/>
      <c r="D41" s="204"/>
      <c r="E41" s="204"/>
      <c r="F41" s="204"/>
      <c r="G41" s="204"/>
      <c r="H41" s="204"/>
      <c r="I41" s="204"/>
      <c r="J41" s="204"/>
      <c r="K41" s="204"/>
      <c r="L41" s="204"/>
      <c r="M41" s="204"/>
      <c r="N41" s="204"/>
      <c r="O41" s="204"/>
      <c r="P41" s="204"/>
      <c r="Q41" s="204"/>
      <c r="R41" s="204"/>
      <c r="S41" s="204"/>
    </row>
    <row r="42" spans="1:19" ht="15.75" customHeight="1">
      <c r="A42" s="204"/>
      <c r="B42" s="204"/>
      <c r="C42" s="204"/>
      <c r="D42" s="204"/>
      <c r="E42" s="204"/>
      <c r="F42" s="204"/>
      <c r="G42" s="204"/>
      <c r="H42" s="204"/>
      <c r="I42" s="204"/>
      <c r="J42" s="204"/>
      <c r="K42" s="204"/>
      <c r="L42" s="204"/>
      <c r="M42" s="204"/>
      <c r="N42" s="204"/>
      <c r="O42" s="204"/>
      <c r="P42" s="204"/>
      <c r="Q42" s="204"/>
      <c r="R42" s="204"/>
      <c r="S42" s="204"/>
    </row>
    <row r="43" spans="1:19" ht="15.75" customHeight="1">
      <c r="A43" s="204"/>
      <c r="B43" s="204"/>
      <c r="C43" s="204"/>
      <c r="D43" s="204"/>
      <c r="E43" s="204"/>
      <c r="F43" s="204"/>
      <c r="G43" s="204"/>
      <c r="H43" s="204"/>
      <c r="I43" s="204"/>
      <c r="J43" s="204"/>
      <c r="K43" s="204"/>
      <c r="L43" s="204"/>
      <c r="M43" s="204"/>
      <c r="N43" s="204"/>
      <c r="O43" s="204"/>
      <c r="P43" s="204"/>
      <c r="Q43" s="204"/>
      <c r="R43" s="204"/>
      <c r="S43" s="204"/>
    </row>
    <row r="44" spans="1:19" ht="15.75" customHeight="1">
      <c r="A44" s="204"/>
      <c r="B44" s="204"/>
      <c r="C44" s="204"/>
      <c r="D44" s="204"/>
      <c r="E44" s="204"/>
      <c r="F44" s="204"/>
      <c r="G44" s="204"/>
      <c r="H44" s="204"/>
      <c r="I44" s="204"/>
      <c r="J44" s="204"/>
      <c r="K44" s="204"/>
      <c r="L44" s="204"/>
      <c r="M44" s="204"/>
      <c r="N44" s="204"/>
      <c r="O44" s="204"/>
      <c r="P44" s="204"/>
      <c r="Q44" s="204"/>
      <c r="R44" s="204"/>
      <c r="S44" s="204"/>
    </row>
    <row r="45" spans="1:19" ht="15.75" customHeight="1">
      <c r="A45" s="204"/>
      <c r="B45" s="204"/>
      <c r="C45" s="204"/>
      <c r="D45" s="204"/>
      <c r="E45" s="204"/>
      <c r="F45" s="204"/>
      <c r="G45" s="204"/>
      <c r="H45" s="204"/>
      <c r="I45" s="204"/>
      <c r="J45" s="204"/>
      <c r="K45" s="204"/>
      <c r="L45" s="204"/>
      <c r="M45" s="204"/>
      <c r="N45" s="204"/>
      <c r="O45" s="204"/>
      <c r="P45" s="204"/>
      <c r="Q45" s="204"/>
      <c r="R45" s="204"/>
      <c r="S45" s="204"/>
    </row>
    <row r="46" spans="1:19" ht="15.75" customHeight="1">
      <c r="A46" s="204"/>
      <c r="B46" s="204"/>
      <c r="C46" s="204"/>
      <c r="D46" s="204"/>
      <c r="E46" s="204"/>
      <c r="F46" s="204"/>
      <c r="G46" s="204"/>
      <c r="H46" s="204"/>
      <c r="I46" s="204"/>
      <c r="J46" s="204"/>
      <c r="K46" s="204"/>
      <c r="L46" s="204"/>
      <c r="M46" s="204"/>
      <c r="N46" s="204"/>
      <c r="O46" s="204"/>
      <c r="P46" s="204"/>
      <c r="Q46" s="204"/>
      <c r="R46" s="204"/>
      <c r="S46" s="204"/>
    </row>
    <row r="47" spans="1:19" ht="15.75" customHeight="1">
      <c r="A47" s="204"/>
      <c r="B47" s="204"/>
      <c r="C47" s="204"/>
      <c r="D47" s="204"/>
      <c r="E47" s="204"/>
      <c r="F47" s="204"/>
      <c r="G47" s="204"/>
      <c r="H47" s="204"/>
      <c r="I47" s="204"/>
      <c r="J47" s="204"/>
      <c r="K47" s="204"/>
      <c r="L47" s="204"/>
      <c r="M47" s="204"/>
      <c r="N47" s="204"/>
      <c r="O47" s="204"/>
      <c r="P47" s="204"/>
      <c r="Q47" s="204"/>
      <c r="R47" s="204"/>
      <c r="S47" s="204"/>
    </row>
    <row r="48" spans="1:19" ht="15.75" customHeight="1">
      <c r="A48" s="204"/>
      <c r="B48" s="204"/>
      <c r="C48" s="204"/>
      <c r="D48" s="204"/>
      <c r="E48" s="204"/>
      <c r="F48" s="204"/>
      <c r="G48" s="204"/>
      <c r="H48" s="204"/>
      <c r="I48" s="204"/>
      <c r="J48" s="204"/>
      <c r="K48" s="204"/>
      <c r="L48" s="204"/>
      <c r="M48" s="204"/>
      <c r="N48" s="204"/>
      <c r="O48" s="204"/>
      <c r="P48" s="204"/>
      <c r="Q48" s="204"/>
      <c r="R48" s="204"/>
      <c r="S48" s="204"/>
    </row>
    <row r="49" spans="1:19" ht="15.75" customHeight="1">
      <c r="A49" s="204"/>
      <c r="B49" s="204"/>
      <c r="C49" s="204"/>
      <c r="D49" s="204"/>
      <c r="E49" s="204"/>
      <c r="F49" s="204"/>
      <c r="G49" s="204"/>
      <c r="H49" s="204"/>
      <c r="I49" s="204"/>
      <c r="J49" s="204"/>
      <c r="K49" s="204"/>
      <c r="L49" s="204"/>
      <c r="M49" s="204"/>
      <c r="N49" s="204"/>
      <c r="O49" s="204"/>
      <c r="P49" s="204"/>
      <c r="Q49" s="204"/>
      <c r="R49" s="204"/>
      <c r="S49" s="204"/>
    </row>
    <row r="50" spans="1:19" ht="15.75" customHeight="1">
      <c r="A50" s="204"/>
      <c r="B50" s="204"/>
      <c r="C50" s="204"/>
      <c r="D50" s="204"/>
      <c r="E50" s="204"/>
      <c r="F50" s="204"/>
      <c r="G50" s="204"/>
      <c r="H50" s="204"/>
      <c r="I50" s="204"/>
      <c r="J50" s="204"/>
      <c r="K50" s="204"/>
      <c r="L50" s="204"/>
      <c r="M50" s="204"/>
      <c r="N50" s="204"/>
      <c r="O50" s="204"/>
      <c r="P50" s="204"/>
      <c r="Q50" s="204"/>
      <c r="R50" s="204"/>
      <c r="S50" s="204"/>
    </row>
    <row r="51" spans="1:19" ht="15.75" customHeight="1">
      <c r="A51" s="204"/>
      <c r="B51" s="204"/>
      <c r="C51" s="204"/>
      <c r="D51" s="204"/>
      <c r="E51" s="204"/>
      <c r="F51" s="204"/>
      <c r="G51" s="204"/>
      <c r="H51" s="204"/>
      <c r="I51" s="204"/>
      <c r="J51" s="204"/>
      <c r="K51" s="204"/>
      <c r="L51" s="204"/>
      <c r="M51" s="204"/>
      <c r="N51" s="204"/>
      <c r="O51" s="204"/>
      <c r="P51" s="204"/>
      <c r="Q51" s="204"/>
      <c r="R51" s="204"/>
      <c r="S51" s="204"/>
    </row>
    <row r="52" spans="1:19" ht="15.75" customHeight="1">
      <c r="A52" s="204"/>
      <c r="B52" s="204"/>
      <c r="C52" s="204"/>
      <c r="D52" s="204"/>
      <c r="E52" s="204"/>
      <c r="F52" s="204"/>
      <c r="G52" s="204"/>
      <c r="H52" s="204"/>
      <c r="I52" s="204"/>
      <c r="J52" s="204"/>
      <c r="K52" s="204"/>
      <c r="L52" s="204"/>
      <c r="M52" s="204"/>
      <c r="N52" s="204"/>
      <c r="O52" s="204"/>
      <c r="P52" s="204"/>
      <c r="Q52" s="204"/>
      <c r="R52" s="204"/>
      <c r="S52" s="204"/>
    </row>
    <row r="53" spans="1:19" ht="15.75" customHeight="1">
      <c r="A53" s="204"/>
      <c r="B53" s="204"/>
      <c r="C53" s="204"/>
      <c r="D53" s="204"/>
      <c r="E53" s="204"/>
      <c r="F53" s="204"/>
      <c r="G53" s="204"/>
      <c r="H53" s="204"/>
      <c r="I53" s="204"/>
      <c r="J53" s="204"/>
      <c r="K53" s="204"/>
      <c r="L53" s="204"/>
      <c r="M53" s="204"/>
      <c r="N53" s="204"/>
      <c r="O53" s="204"/>
      <c r="P53" s="204"/>
      <c r="Q53" s="204"/>
      <c r="R53" s="204"/>
      <c r="S53" s="204"/>
    </row>
    <row r="54" spans="1:19" ht="15.75" customHeight="1">
      <c r="A54" s="204"/>
      <c r="B54" s="204"/>
      <c r="C54" s="204"/>
      <c r="D54" s="204"/>
      <c r="E54" s="204"/>
      <c r="F54" s="204"/>
      <c r="G54" s="204"/>
      <c r="H54" s="204"/>
      <c r="I54" s="204"/>
      <c r="J54" s="204"/>
      <c r="K54" s="204"/>
      <c r="L54" s="204"/>
      <c r="M54" s="204"/>
      <c r="N54" s="204"/>
      <c r="O54" s="204"/>
      <c r="P54" s="204"/>
      <c r="Q54" s="204"/>
      <c r="R54" s="204"/>
      <c r="S54" s="204"/>
    </row>
    <row r="55" spans="1:19" ht="15.75" customHeight="1">
      <c r="A55" s="204"/>
      <c r="B55" s="204"/>
      <c r="C55" s="204"/>
      <c r="D55" s="204"/>
      <c r="E55" s="204"/>
      <c r="F55" s="204"/>
      <c r="G55" s="204"/>
      <c r="H55" s="204"/>
      <c r="I55" s="204"/>
      <c r="J55" s="204"/>
      <c r="K55" s="204"/>
      <c r="L55" s="204"/>
      <c r="M55" s="204"/>
      <c r="N55" s="204"/>
      <c r="O55" s="204"/>
      <c r="P55" s="204"/>
      <c r="Q55" s="204"/>
      <c r="R55" s="204"/>
      <c r="S55" s="204"/>
    </row>
    <row r="56" spans="1:19" ht="15.75" customHeight="1">
      <c r="A56" s="204"/>
      <c r="B56" s="204"/>
      <c r="C56" s="204"/>
      <c r="D56" s="204"/>
      <c r="E56" s="204"/>
      <c r="F56" s="204"/>
      <c r="G56" s="204"/>
      <c r="H56" s="204"/>
      <c r="I56" s="204"/>
      <c r="J56" s="204"/>
      <c r="K56" s="204"/>
      <c r="L56" s="204"/>
      <c r="M56" s="204"/>
      <c r="N56" s="204"/>
      <c r="O56" s="204"/>
      <c r="P56" s="204"/>
      <c r="Q56" s="204"/>
      <c r="R56" s="204"/>
      <c r="S56" s="204"/>
    </row>
    <row r="57" spans="1:19" ht="15.75" customHeight="1">
      <c r="A57" s="204"/>
      <c r="B57" s="204"/>
      <c r="C57" s="204"/>
      <c r="D57" s="204"/>
      <c r="E57" s="204"/>
      <c r="F57" s="204"/>
      <c r="G57" s="204"/>
      <c r="H57" s="204"/>
      <c r="I57" s="204"/>
      <c r="J57" s="204"/>
      <c r="K57" s="204"/>
      <c r="L57" s="204"/>
      <c r="M57" s="204"/>
      <c r="N57" s="204"/>
      <c r="O57" s="204"/>
      <c r="P57" s="204"/>
      <c r="Q57" s="204"/>
      <c r="R57" s="204"/>
      <c r="S57" s="204"/>
    </row>
    <row r="58" spans="1:19" ht="15.75" customHeight="1">
      <c r="A58" s="204"/>
      <c r="B58" s="204"/>
      <c r="C58" s="204"/>
      <c r="D58" s="204"/>
      <c r="E58" s="204"/>
      <c r="F58" s="204"/>
      <c r="G58" s="204"/>
      <c r="H58" s="204"/>
      <c r="I58" s="204"/>
      <c r="J58" s="204"/>
      <c r="K58" s="204"/>
      <c r="L58" s="204"/>
      <c r="M58" s="204"/>
      <c r="N58" s="204"/>
      <c r="O58" s="204"/>
      <c r="P58" s="204"/>
      <c r="Q58" s="204"/>
      <c r="R58" s="204"/>
      <c r="S58" s="204"/>
    </row>
    <row r="59" spans="1:19" ht="15.75" customHeight="1">
      <c r="A59" s="204"/>
      <c r="B59" s="204"/>
      <c r="C59" s="204"/>
      <c r="D59" s="204"/>
      <c r="E59" s="204"/>
      <c r="F59" s="204"/>
      <c r="G59" s="204"/>
      <c r="H59" s="204"/>
      <c r="I59" s="204"/>
      <c r="J59" s="204"/>
      <c r="K59" s="204"/>
      <c r="L59" s="204"/>
      <c r="M59" s="204"/>
      <c r="N59" s="204"/>
      <c r="O59" s="204"/>
      <c r="P59" s="204"/>
      <c r="Q59" s="204"/>
      <c r="R59" s="204"/>
      <c r="S59" s="204"/>
    </row>
    <row r="60" spans="1:19" ht="15.75" customHeight="1">
      <c r="A60" s="204"/>
      <c r="B60" s="204"/>
      <c r="C60" s="204"/>
      <c r="D60" s="204"/>
      <c r="E60" s="204"/>
      <c r="F60" s="204"/>
      <c r="G60" s="204"/>
      <c r="H60" s="204"/>
      <c r="I60" s="204"/>
      <c r="J60" s="204"/>
      <c r="K60" s="204"/>
      <c r="L60" s="204"/>
      <c r="M60" s="204"/>
      <c r="N60" s="204"/>
      <c r="O60" s="204"/>
      <c r="P60" s="204"/>
      <c r="Q60" s="204"/>
      <c r="R60" s="204"/>
      <c r="S60" s="204"/>
    </row>
    <row r="61" spans="1:19" ht="15.75" customHeight="1">
      <c r="A61" s="204"/>
      <c r="B61" s="204"/>
      <c r="C61" s="204"/>
      <c r="D61" s="204"/>
      <c r="E61" s="204"/>
      <c r="F61" s="204"/>
      <c r="G61" s="204"/>
      <c r="H61" s="204"/>
      <c r="I61" s="204"/>
      <c r="J61" s="204"/>
      <c r="K61" s="204"/>
      <c r="L61" s="204"/>
      <c r="M61" s="204"/>
      <c r="N61" s="204"/>
      <c r="O61" s="204"/>
      <c r="P61" s="204"/>
      <c r="Q61" s="204"/>
      <c r="R61" s="204"/>
      <c r="S61" s="204"/>
    </row>
    <row r="62" spans="1:19" ht="15.75" customHeight="1">
      <c r="A62" s="204"/>
      <c r="B62" s="204"/>
      <c r="C62" s="204"/>
      <c r="D62" s="204"/>
      <c r="E62" s="204"/>
      <c r="F62" s="204"/>
      <c r="G62" s="204"/>
      <c r="H62" s="204"/>
      <c r="I62" s="204"/>
      <c r="J62" s="204"/>
      <c r="K62" s="204"/>
      <c r="L62" s="204"/>
      <c r="M62" s="204"/>
      <c r="N62" s="204"/>
      <c r="O62" s="204"/>
      <c r="P62" s="204"/>
      <c r="Q62" s="204"/>
      <c r="R62" s="204"/>
      <c r="S62" s="204"/>
    </row>
    <row r="63" spans="1:19" ht="15.75" customHeight="1">
      <c r="A63" s="204"/>
      <c r="B63" s="204"/>
      <c r="C63" s="204"/>
      <c r="D63" s="204"/>
      <c r="E63" s="204"/>
      <c r="F63" s="204"/>
      <c r="G63" s="204"/>
      <c r="H63" s="204"/>
      <c r="I63" s="204"/>
      <c r="J63" s="204"/>
      <c r="K63" s="204"/>
      <c r="L63" s="204"/>
      <c r="M63" s="204"/>
      <c r="N63" s="204"/>
      <c r="O63" s="204"/>
      <c r="P63" s="204"/>
      <c r="Q63" s="204"/>
      <c r="R63" s="204"/>
      <c r="S63" s="204"/>
    </row>
    <row r="64" spans="1:19" ht="15.75" customHeight="1">
      <c r="A64" s="204"/>
      <c r="B64" s="204"/>
      <c r="C64" s="204"/>
      <c r="D64" s="204"/>
      <c r="E64" s="204"/>
      <c r="F64" s="204"/>
      <c r="G64" s="204"/>
      <c r="H64" s="204"/>
      <c r="I64" s="204"/>
      <c r="J64" s="204"/>
      <c r="K64" s="204"/>
      <c r="L64" s="204"/>
      <c r="M64" s="204"/>
      <c r="N64" s="204"/>
      <c r="O64" s="204"/>
      <c r="P64" s="204"/>
      <c r="Q64" s="204"/>
      <c r="R64" s="204"/>
      <c r="S64" s="204"/>
    </row>
    <row r="65" spans="1:19" ht="15.75" customHeight="1">
      <c r="A65" s="204"/>
      <c r="B65" s="204"/>
      <c r="C65" s="204"/>
      <c r="D65" s="204"/>
      <c r="E65" s="204"/>
      <c r="F65" s="204"/>
      <c r="G65" s="204"/>
      <c r="H65" s="204"/>
      <c r="I65" s="204"/>
      <c r="J65" s="204"/>
      <c r="K65" s="204"/>
      <c r="L65" s="204"/>
      <c r="M65" s="204"/>
      <c r="N65" s="204"/>
      <c r="O65" s="204"/>
      <c r="P65" s="204"/>
      <c r="Q65" s="204"/>
      <c r="R65" s="204"/>
      <c r="S65" s="204"/>
    </row>
    <row r="66" spans="1:19" ht="15.75" customHeight="1">
      <c r="A66" s="204"/>
      <c r="B66" s="204"/>
      <c r="C66" s="204"/>
      <c r="D66" s="204"/>
      <c r="E66" s="204"/>
      <c r="F66" s="204"/>
      <c r="G66" s="204"/>
      <c r="H66" s="204"/>
      <c r="I66" s="204"/>
      <c r="J66" s="204"/>
      <c r="K66" s="204"/>
      <c r="L66" s="204"/>
      <c r="M66" s="204"/>
      <c r="N66" s="204"/>
      <c r="O66" s="204"/>
      <c r="P66" s="204"/>
      <c r="Q66" s="204"/>
      <c r="R66" s="204"/>
      <c r="S66" s="204"/>
    </row>
    <row r="67" spans="1:19" ht="15.75" customHeight="1">
      <c r="A67" s="204"/>
      <c r="B67" s="204"/>
      <c r="C67" s="204"/>
      <c r="D67" s="204"/>
      <c r="E67" s="204"/>
      <c r="F67" s="204"/>
      <c r="G67" s="204"/>
      <c r="H67" s="204"/>
      <c r="I67" s="204"/>
      <c r="J67" s="204"/>
      <c r="K67" s="204"/>
      <c r="L67" s="204"/>
      <c r="M67" s="204"/>
      <c r="N67" s="204"/>
      <c r="O67" s="204"/>
      <c r="P67" s="204"/>
      <c r="Q67" s="204"/>
      <c r="R67" s="204"/>
      <c r="S67" s="204"/>
    </row>
    <row r="68" spans="1:19" ht="15.75" customHeight="1">
      <c r="A68" s="204"/>
      <c r="B68" s="204"/>
      <c r="C68" s="204"/>
      <c r="D68" s="204"/>
      <c r="E68" s="204"/>
      <c r="F68" s="204"/>
      <c r="G68" s="204"/>
      <c r="H68" s="204"/>
      <c r="I68" s="204"/>
      <c r="J68" s="204"/>
      <c r="K68" s="204"/>
      <c r="L68" s="204"/>
      <c r="M68" s="204"/>
      <c r="N68" s="204"/>
      <c r="O68" s="204"/>
      <c r="P68" s="204"/>
      <c r="Q68" s="204"/>
      <c r="R68" s="204"/>
      <c r="S68" s="204"/>
    </row>
    <row r="69" spans="1:19" ht="15.75" customHeight="1">
      <c r="A69" s="204"/>
      <c r="B69" s="204"/>
      <c r="C69" s="204"/>
      <c r="D69" s="204"/>
      <c r="E69" s="204"/>
      <c r="F69" s="204"/>
      <c r="G69" s="204"/>
      <c r="H69" s="204"/>
      <c r="I69" s="204"/>
      <c r="J69" s="204"/>
      <c r="K69" s="204"/>
      <c r="L69" s="204"/>
      <c r="M69" s="204"/>
      <c r="N69" s="204"/>
      <c r="O69" s="204"/>
      <c r="P69" s="204"/>
      <c r="Q69" s="204"/>
      <c r="R69" s="204"/>
      <c r="S69" s="204"/>
    </row>
    <row r="70" spans="1:19" ht="15.75" customHeight="1">
      <c r="A70" s="204"/>
      <c r="B70" s="204"/>
      <c r="C70" s="204"/>
      <c r="D70" s="204"/>
      <c r="E70" s="204"/>
      <c r="F70" s="204"/>
      <c r="G70" s="204"/>
      <c r="H70" s="204"/>
      <c r="I70" s="204"/>
      <c r="J70" s="204"/>
      <c r="K70" s="204"/>
      <c r="L70" s="204"/>
      <c r="M70" s="204"/>
      <c r="N70" s="204"/>
      <c r="O70" s="204"/>
      <c r="P70" s="204"/>
      <c r="Q70" s="204"/>
      <c r="R70" s="204"/>
      <c r="S70" s="204"/>
    </row>
    <row r="71" spans="1:19" ht="15.75" customHeight="1">
      <c r="A71" s="204"/>
      <c r="B71" s="204"/>
      <c r="C71" s="204"/>
      <c r="D71" s="204"/>
      <c r="E71" s="204"/>
      <c r="F71" s="204"/>
      <c r="G71" s="204"/>
      <c r="H71" s="204"/>
      <c r="I71" s="204"/>
      <c r="J71" s="204"/>
      <c r="K71" s="204"/>
      <c r="L71" s="204"/>
      <c r="M71" s="204"/>
      <c r="N71" s="204"/>
      <c r="O71" s="204"/>
      <c r="P71" s="204"/>
      <c r="Q71" s="204"/>
      <c r="R71" s="204"/>
      <c r="S71" s="204"/>
    </row>
    <row r="72" spans="1:19" ht="15.75" customHeight="1">
      <c r="A72" s="204"/>
      <c r="B72" s="204"/>
      <c r="C72" s="204"/>
      <c r="D72" s="204"/>
      <c r="E72" s="204"/>
      <c r="F72" s="204"/>
      <c r="G72" s="204"/>
      <c r="H72" s="204"/>
      <c r="I72" s="204"/>
      <c r="J72" s="204"/>
      <c r="K72" s="204"/>
      <c r="L72" s="204"/>
      <c r="M72" s="204"/>
      <c r="N72" s="204"/>
      <c r="O72" s="204"/>
      <c r="P72" s="204"/>
      <c r="Q72" s="204"/>
      <c r="R72" s="204"/>
      <c r="S72" s="204"/>
    </row>
    <row r="73" spans="1:19" ht="15.75" customHeight="1">
      <c r="A73" s="204"/>
      <c r="B73" s="204"/>
      <c r="C73" s="204"/>
      <c r="D73" s="204"/>
      <c r="E73" s="204"/>
      <c r="F73" s="204"/>
      <c r="G73" s="204"/>
      <c r="H73" s="204"/>
      <c r="I73" s="204"/>
      <c r="J73" s="204"/>
      <c r="K73" s="204"/>
      <c r="L73" s="204"/>
      <c r="M73" s="204"/>
      <c r="N73" s="204"/>
      <c r="O73" s="204"/>
      <c r="P73" s="204"/>
      <c r="Q73" s="204"/>
      <c r="R73" s="204"/>
      <c r="S73" s="204"/>
    </row>
    <row r="74" spans="1:19" ht="15.75" customHeight="1">
      <c r="A74" s="204"/>
      <c r="B74" s="204"/>
      <c r="C74" s="204"/>
      <c r="D74" s="204"/>
      <c r="E74" s="204"/>
      <c r="F74" s="204"/>
      <c r="G74" s="204"/>
      <c r="H74" s="204"/>
      <c r="I74" s="204"/>
      <c r="J74" s="204"/>
      <c r="K74" s="204"/>
      <c r="L74" s="204"/>
      <c r="M74" s="204"/>
      <c r="N74" s="204"/>
      <c r="O74" s="204"/>
      <c r="P74" s="204"/>
      <c r="Q74" s="204"/>
      <c r="R74" s="204"/>
      <c r="S74" s="204"/>
    </row>
    <row r="75" spans="1:19" ht="15.75" customHeight="1">
      <c r="A75" s="204"/>
      <c r="B75" s="204"/>
      <c r="C75" s="204"/>
      <c r="D75" s="204"/>
      <c r="E75" s="204"/>
      <c r="F75" s="204"/>
      <c r="G75" s="204"/>
      <c r="H75" s="204"/>
      <c r="I75" s="204"/>
      <c r="J75" s="204"/>
      <c r="K75" s="204"/>
      <c r="L75" s="204"/>
      <c r="M75" s="204"/>
      <c r="N75" s="204"/>
      <c r="O75" s="204"/>
      <c r="P75" s="204"/>
      <c r="Q75" s="204"/>
      <c r="R75" s="204"/>
      <c r="S75" s="204"/>
    </row>
    <row r="76" spans="1:19" ht="15.75" customHeight="1">
      <c r="A76" s="204"/>
      <c r="B76" s="204"/>
      <c r="C76" s="204"/>
      <c r="D76" s="204"/>
      <c r="E76" s="204"/>
      <c r="F76" s="204"/>
      <c r="G76" s="204"/>
      <c r="H76" s="204"/>
      <c r="I76" s="204"/>
      <c r="J76" s="204"/>
      <c r="K76" s="204"/>
      <c r="L76" s="204"/>
      <c r="M76" s="204"/>
      <c r="N76" s="204"/>
      <c r="O76" s="204"/>
      <c r="P76" s="204"/>
      <c r="Q76" s="204"/>
      <c r="R76" s="204"/>
      <c r="S76" s="204"/>
    </row>
    <row r="77" spans="1:19" ht="15.75" customHeight="1">
      <c r="A77" s="204"/>
      <c r="B77" s="204"/>
      <c r="C77" s="204"/>
      <c r="D77" s="204"/>
      <c r="E77" s="204"/>
      <c r="F77" s="204"/>
      <c r="G77" s="204"/>
      <c r="H77" s="204"/>
      <c r="I77" s="204"/>
      <c r="J77" s="204"/>
      <c r="K77" s="204"/>
      <c r="L77" s="204"/>
      <c r="M77" s="204"/>
      <c r="N77" s="204"/>
      <c r="O77" s="204"/>
      <c r="P77" s="204"/>
      <c r="Q77" s="204"/>
      <c r="R77" s="204"/>
      <c r="S77" s="204"/>
    </row>
    <row r="78" spans="1:19" ht="15.75" customHeight="1">
      <c r="A78" s="204"/>
      <c r="B78" s="204"/>
      <c r="C78" s="204"/>
      <c r="D78" s="204"/>
      <c r="E78" s="204"/>
      <c r="F78" s="204"/>
      <c r="G78" s="204"/>
      <c r="H78" s="204"/>
      <c r="I78" s="204"/>
      <c r="J78" s="204"/>
      <c r="K78" s="204"/>
      <c r="L78" s="204"/>
      <c r="M78" s="204"/>
      <c r="N78" s="204"/>
      <c r="O78" s="204"/>
      <c r="P78" s="204"/>
      <c r="Q78" s="204"/>
      <c r="R78" s="204"/>
      <c r="S78" s="204"/>
    </row>
    <row r="79" spans="1:19" ht="15.75" customHeight="1">
      <c r="A79" s="204"/>
      <c r="B79" s="204"/>
      <c r="C79" s="204"/>
      <c r="D79" s="204"/>
      <c r="E79" s="204"/>
      <c r="F79" s="204"/>
      <c r="G79" s="204"/>
      <c r="H79" s="204"/>
      <c r="I79" s="204"/>
      <c r="J79" s="204"/>
      <c r="K79" s="204"/>
      <c r="L79" s="204"/>
      <c r="M79" s="204"/>
      <c r="N79" s="204"/>
      <c r="O79" s="204"/>
      <c r="P79" s="204"/>
      <c r="Q79" s="204"/>
      <c r="R79" s="204"/>
      <c r="S79" s="204"/>
    </row>
    <row r="80" spans="1:19" ht="15.75" customHeight="1">
      <c r="A80" s="204"/>
      <c r="B80" s="204"/>
      <c r="C80" s="204"/>
      <c r="D80" s="204"/>
      <c r="E80" s="204"/>
      <c r="F80" s="204"/>
      <c r="G80" s="204"/>
      <c r="H80" s="204"/>
      <c r="I80" s="204"/>
      <c r="J80" s="204"/>
      <c r="K80" s="204"/>
      <c r="L80" s="204"/>
      <c r="M80" s="204"/>
      <c r="N80" s="204"/>
      <c r="O80" s="204"/>
      <c r="P80" s="204"/>
      <c r="Q80" s="204"/>
      <c r="R80" s="204"/>
      <c r="S80" s="204"/>
    </row>
    <row r="81" spans="1:19" ht="15.75" customHeight="1">
      <c r="A81" s="204"/>
      <c r="B81" s="204"/>
      <c r="C81" s="204"/>
      <c r="D81" s="204"/>
      <c r="E81" s="204"/>
      <c r="F81" s="204"/>
      <c r="G81" s="204"/>
      <c r="H81" s="204"/>
      <c r="I81" s="204"/>
      <c r="J81" s="204"/>
      <c r="K81" s="204"/>
      <c r="L81" s="204"/>
      <c r="M81" s="204"/>
      <c r="N81" s="204"/>
      <c r="O81" s="204"/>
      <c r="P81" s="204"/>
      <c r="Q81" s="204"/>
      <c r="R81" s="204"/>
      <c r="S81" s="204"/>
    </row>
    <row r="82" spans="1:19" ht="15.75" customHeight="1">
      <c r="A82" s="204"/>
      <c r="B82" s="204"/>
      <c r="C82" s="204"/>
      <c r="D82" s="204"/>
      <c r="E82" s="204"/>
      <c r="F82" s="204"/>
      <c r="G82" s="204"/>
      <c r="H82" s="204"/>
      <c r="I82" s="204"/>
      <c r="J82" s="204"/>
      <c r="K82" s="204"/>
      <c r="L82" s="204"/>
      <c r="M82" s="204"/>
      <c r="N82" s="204"/>
      <c r="O82" s="204"/>
      <c r="P82" s="204"/>
      <c r="Q82" s="204"/>
      <c r="R82" s="204"/>
      <c r="S82" s="204"/>
    </row>
    <row r="83" spans="1:19" ht="15.75" customHeight="1">
      <c r="A83" s="204"/>
      <c r="B83" s="204"/>
      <c r="C83" s="204"/>
      <c r="D83" s="204"/>
      <c r="E83" s="204"/>
      <c r="F83" s="204"/>
      <c r="G83" s="204"/>
      <c r="H83" s="204"/>
      <c r="I83" s="204"/>
      <c r="J83" s="204"/>
      <c r="K83" s="204"/>
      <c r="L83" s="204"/>
      <c r="M83" s="204"/>
      <c r="N83" s="204"/>
      <c r="O83" s="204"/>
      <c r="P83" s="204"/>
      <c r="Q83" s="204"/>
      <c r="R83" s="204"/>
      <c r="S83" s="204"/>
    </row>
    <row r="84" spans="1:19" ht="15.75" customHeight="1">
      <c r="A84" s="204"/>
      <c r="B84" s="204"/>
      <c r="C84" s="204"/>
      <c r="D84" s="204"/>
      <c r="E84" s="204"/>
      <c r="F84" s="204"/>
      <c r="G84" s="204"/>
      <c r="H84" s="204"/>
      <c r="I84" s="204"/>
      <c r="J84" s="204"/>
      <c r="K84" s="204"/>
      <c r="L84" s="204"/>
      <c r="M84" s="204"/>
      <c r="N84" s="204"/>
      <c r="O84" s="204"/>
      <c r="P84" s="204"/>
      <c r="Q84" s="204"/>
      <c r="R84" s="204"/>
      <c r="S84" s="204"/>
    </row>
    <row r="85" spans="1:19" ht="15.75" customHeight="1">
      <c r="A85" s="204"/>
      <c r="B85" s="204"/>
      <c r="C85" s="204"/>
      <c r="D85" s="204"/>
      <c r="E85" s="204"/>
      <c r="F85" s="204"/>
      <c r="G85" s="204"/>
      <c r="H85" s="204"/>
      <c r="I85" s="204"/>
      <c r="J85" s="204"/>
      <c r="K85" s="204"/>
      <c r="L85" s="204"/>
      <c r="M85" s="204"/>
      <c r="N85" s="204"/>
      <c r="O85" s="204"/>
      <c r="P85" s="204"/>
      <c r="Q85" s="204"/>
      <c r="R85" s="204"/>
      <c r="S85" s="204"/>
    </row>
    <row r="86" spans="1:19" ht="15.75" customHeight="1">
      <c r="A86" s="204"/>
      <c r="B86" s="204"/>
      <c r="C86" s="204"/>
      <c r="D86" s="204"/>
      <c r="E86" s="204"/>
      <c r="F86" s="204"/>
      <c r="G86" s="204"/>
      <c r="H86" s="204"/>
      <c r="I86" s="204"/>
      <c r="J86" s="204"/>
      <c r="K86" s="204"/>
      <c r="L86" s="204"/>
      <c r="M86" s="204"/>
      <c r="N86" s="204"/>
      <c r="O86" s="204"/>
      <c r="P86" s="204"/>
      <c r="Q86" s="204"/>
      <c r="R86" s="204"/>
      <c r="S86" s="204"/>
    </row>
    <row r="87" spans="1:19" ht="15.75" customHeight="1">
      <c r="A87" s="204"/>
      <c r="B87" s="204"/>
      <c r="C87" s="204"/>
      <c r="D87" s="204"/>
      <c r="E87" s="204"/>
      <c r="F87" s="204"/>
      <c r="G87" s="204"/>
      <c r="H87" s="204"/>
      <c r="I87" s="204"/>
      <c r="J87" s="204"/>
      <c r="K87" s="204"/>
      <c r="L87" s="204"/>
      <c r="M87" s="204"/>
      <c r="N87" s="204"/>
      <c r="O87" s="204"/>
      <c r="P87" s="204"/>
      <c r="Q87" s="204"/>
      <c r="R87" s="204"/>
      <c r="S87" s="204"/>
    </row>
    <row r="88" spans="1:19" ht="15.75" customHeight="1">
      <c r="A88" s="204"/>
      <c r="B88" s="204"/>
      <c r="C88" s="204"/>
      <c r="D88" s="204"/>
      <c r="E88" s="204"/>
      <c r="F88" s="204"/>
      <c r="G88" s="204"/>
      <c r="H88" s="204"/>
      <c r="I88" s="204"/>
      <c r="J88" s="204"/>
      <c r="K88" s="204"/>
      <c r="L88" s="204"/>
      <c r="M88" s="204"/>
      <c r="N88" s="204"/>
      <c r="O88" s="204"/>
      <c r="P88" s="204"/>
      <c r="Q88" s="204"/>
      <c r="R88" s="204"/>
      <c r="S88" s="204"/>
    </row>
    <row r="89" spans="1:19" ht="15.75" customHeight="1">
      <c r="A89" s="204"/>
      <c r="B89" s="204"/>
      <c r="C89" s="204"/>
      <c r="D89" s="204"/>
      <c r="E89" s="204"/>
      <c r="F89" s="204"/>
      <c r="G89" s="204"/>
      <c r="H89" s="204"/>
      <c r="I89" s="204"/>
      <c r="J89" s="204"/>
      <c r="K89" s="204"/>
      <c r="L89" s="204"/>
      <c r="M89" s="204"/>
      <c r="N89" s="204"/>
      <c r="O89" s="204"/>
      <c r="P89" s="204"/>
      <c r="Q89" s="204"/>
      <c r="R89" s="204"/>
      <c r="S89" s="204"/>
    </row>
    <row r="90" spans="1:19" ht="15.75" customHeight="1">
      <c r="A90" s="204"/>
      <c r="B90" s="204"/>
      <c r="C90" s="204"/>
      <c r="D90" s="204"/>
      <c r="E90" s="204"/>
      <c r="F90" s="204"/>
      <c r="G90" s="204"/>
      <c r="H90" s="204"/>
      <c r="I90" s="204"/>
      <c r="J90" s="204"/>
      <c r="K90" s="204"/>
      <c r="L90" s="204"/>
      <c r="M90" s="204"/>
      <c r="N90" s="204"/>
      <c r="O90" s="204"/>
      <c r="P90" s="204"/>
      <c r="Q90" s="204"/>
      <c r="R90" s="204"/>
      <c r="S90" s="204"/>
    </row>
    <row r="91" spans="1:19" ht="15.75" customHeight="1">
      <c r="A91" s="204"/>
      <c r="B91" s="204"/>
      <c r="C91" s="204"/>
      <c r="D91" s="204"/>
      <c r="E91" s="204"/>
      <c r="F91" s="204"/>
      <c r="G91" s="204"/>
      <c r="H91" s="204"/>
      <c r="I91" s="204"/>
      <c r="J91" s="204"/>
      <c r="K91" s="204"/>
      <c r="L91" s="204"/>
      <c r="M91" s="204"/>
      <c r="N91" s="204"/>
      <c r="O91" s="204"/>
      <c r="P91" s="204"/>
      <c r="Q91" s="204"/>
      <c r="R91" s="204"/>
      <c r="S91" s="204"/>
    </row>
    <row r="92" spans="1:19" ht="15.75" customHeight="1">
      <c r="A92" s="204"/>
      <c r="B92" s="204"/>
      <c r="C92" s="204"/>
      <c r="D92" s="204"/>
      <c r="E92" s="204"/>
      <c r="F92" s="204"/>
      <c r="G92" s="204"/>
      <c r="H92" s="204"/>
      <c r="I92" s="204"/>
      <c r="J92" s="204"/>
      <c r="K92" s="204"/>
      <c r="L92" s="204"/>
      <c r="M92" s="204"/>
      <c r="N92" s="204"/>
      <c r="O92" s="204"/>
      <c r="P92" s="204"/>
      <c r="Q92" s="204"/>
      <c r="R92" s="204"/>
      <c r="S92" s="204"/>
    </row>
    <row r="93" spans="1:19" ht="15.75" customHeight="1">
      <c r="A93" s="204"/>
      <c r="B93" s="204"/>
      <c r="C93" s="204"/>
      <c r="D93" s="204"/>
      <c r="E93" s="204"/>
      <c r="F93" s="204"/>
      <c r="G93" s="204"/>
      <c r="H93" s="204"/>
      <c r="I93" s="204"/>
      <c r="J93" s="204"/>
      <c r="K93" s="204"/>
      <c r="L93" s="204"/>
      <c r="M93" s="204"/>
      <c r="N93" s="204"/>
      <c r="O93" s="204"/>
      <c r="P93" s="204"/>
      <c r="Q93" s="204"/>
      <c r="R93" s="204"/>
      <c r="S93" s="204"/>
    </row>
    <row r="94" spans="1:19" ht="15.75" customHeight="1">
      <c r="A94" s="204"/>
      <c r="B94" s="204"/>
      <c r="C94" s="204"/>
      <c r="D94" s="204"/>
      <c r="E94" s="204"/>
      <c r="F94" s="204"/>
      <c r="G94" s="204"/>
      <c r="H94" s="204"/>
      <c r="I94" s="204"/>
      <c r="J94" s="204"/>
      <c r="K94" s="204"/>
      <c r="L94" s="204"/>
      <c r="M94" s="204"/>
      <c r="N94" s="204"/>
      <c r="O94" s="204"/>
      <c r="P94" s="204"/>
      <c r="Q94" s="204"/>
      <c r="R94" s="204"/>
      <c r="S94" s="204"/>
    </row>
    <row r="95" spans="1:19" ht="15.75" customHeight="1">
      <c r="A95" s="204"/>
      <c r="B95" s="204"/>
      <c r="C95" s="204"/>
      <c r="D95" s="204"/>
      <c r="E95" s="204"/>
      <c r="F95" s="204"/>
      <c r="G95" s="204"/>
      <c r="H95" s="204"/>
      <c r="I95" s="204"/>
      <c r="J95" s="204"/>
      <c r="K95" s="204"/>
      <c r="L95" s="204"/>
      <c r="M95" s="204"/>
      <c r="N95" s="204"/>
      <c r="O95" s="204"/>
      <c r="P95" s="204"/>
      <c r="Q95" s="204"/>
      <c r="R95" s="204"/>
      <c r="S95" s="204"/>
    </row>
    <row r="96" spans="1:19" ht="15.75" customHeight="1">
      <c r="A96" s="204"/>
      <c r="B96" s="204"/>
      <c r="C96" s="204"/>
      <c r="D96" s="204"/>
      <c r="E96" s="204"/>
      <c r="F96" s="204"/>
      <c r="G96" s="204"/>
      <c r="H96" s="204"/>
      <c r="I96" s="204"/>
      <c r="J96" s="204"/>
      <c r="K96" s="204"/>
      <c r="L96" s="204"/>
      <c r="M96" s="204"/>
      <c r="N96" s="204"/>
      <c r="O96" s="204"/>
      <c r="P96" s="204"/>
      <c r="Q96" s="204"/>
      <c r="R96" s="204"/>
      <c r="S96" s="204"/>
    </row>
    <row r="97" spans="1:19" ht="15.75" customHeight="1">
      <c r="A97" s="204"/>
      <c r="B97" s="204"/>
      <c r="C97" s="204"/>
      <c r="D97" s="204"/>
      <c r="E97" s="204"/>
      <c r="F97" s="204"/>
      <c r="G97" s="204"/>
      <c r="H97" s="204"/>
      <c r="I97" s="204"/>
      <c r="J97" s="204"/>
      <c r="K97" s="204"/>
      <c r="L97" s="204"/>
      <c r="M97" s="204"/>
      <c r="N97" s="204"/>
      <c r="O97" s="204"/>
      <c r="P97" s="204"/>
      <c r="Q97" s="204"/>
      <c r="R97" s="204"/>
      <c r="S97" s="204"/>
    </row>
    <row r="98" spans="1:19" ht="15.75" customHeight="1">
      <c r="A98" s="204"/>
      <c r="B98" s="204"/>
      <c r="C98" s="204"/>
      <c r="D98" s="204"/>
      <c r="E98" s="204"/>
      <c r="F98" s="204"/>
      <c r="G98" s="204"/>
      <c r="H98" s="204"/>
      <c r="I98" s="204"/>
      <c r="J98" s="204"/>
      <c r="K98" s="204"/>
      <c r="L98" s="204"/>
      <c r="M98" s="204"/>
      <c r="N98" s="204"/>
      <c r="O98" s="204"/>
      <c r="P98" s="204"/>
      <c r="Q98" s="204"/>
      <c r="R98" s="204"/>
      <c r="S98" s="204"/>
    </row>
    <row r="99" spans="1:19" ht="15.75" customHeight="1">
      <c r="A99" s="204"/>
      <c r="B99" s="204"/>
      <c r="C99" s="204"/>
      <c r="D99" s="204"/>
      <c r="E99" s="204"/>
      <c r="F99" s="204"/>
      <c r="G99" s="204"/>
      <c r="H99" s="204"/>
      <c r="I99" s="204"/>
      <c r="J99" s="204"/>
      <c r="K99" s="204"/>
      <c r="L99" s="204"/>
      <c r="M99" s="204"/>
      <c r="N99" s="204"/>
      <c r="O99" s="204"/>
      <c r="P99" s="204"/>
      <c r="Q99" s="204"/>
      <c r="R99" s="204"/>
      <c r="S99" s="204"/>
    </row>
    <row r="100" spans="1:19" ht="15.75" customHeight="1">
      <c r="A100" s="204"/>
      <c r="B100" s="204"/>
      <c r="C100" s="204"/>
      <c r="D100" s="204"/>
      <c r="E100" s="204"/>
      <c r="F100" s="204"/>
      <c r="G100" s="204"/>
      <c r="H100" s="204"/>
      <c r="I100" s="204"/>
      <c r="J100" s="204"/>
      <c r="K100" s="204"/>
      <c r="L100" s="204"/>
      <c r="M100" s="204"/>
      <c r="N100" s="204"/>
      <c r="O100" s="204"/>
      <c r="P100" s="204"/>
      <c r="Q100" s="204"/>
      <c r="R100" s="204"/>
      <c r="S100" s="204"/>
    </row>
  </sheetData>
  <mergeCells count="42">
    <mergeCell ref="A1:L1"/>
    <mergeCell ref="M6:S6"/>
    <mergeCell ref="A6:A8"/>
    <mergeCell ref="A9:A11"/>
    <mergeCell ref="A12:A14"/>
    <mergeCell ref="B6:B8"/>
    <mergeCell ref="B9:B11"/>
    <mergeCell ref="B12:B14"/>
    <mergeCell ref="K6:K8"/>
    <mergeCell ref="K9:K11"/>
    <mergeCell ref="K12:K14"/>
    <mergeCell ref="L6:L8"/>
    <mergeCell ref="L9:L11"/>
    <mergeCell ref="L12:L14"/>
    <mergeCell ref="A15:A17"/>
    <mergeCell ref="A18:A20"/>
    <mergeCell ref="A22:A23"/>
    <mergeCell ref="A24:A26"/>
    <mergeCell ref="A27:A29"/>
    <mergeCell ref="B15:B17"/>
    <mergeCell ref="B18:B20"/>
    <mergeCell ref="B22:B23"/>
    <mergeCell ref="B27:B29"/>
    <mergeCell ref="D6:D8"/>
    <mergeCell ref="D9:D11"/>
    <mergeCell ref="D12:D14"/>
    <mergeCell ref="D15:D17"/>
    <mergeCell ref="D18:D20"/>
    <mergeCell ref="D22:D23"/>
    <mergeCell ref="D24:D26"/>
    <mergeCell ref="D27:D29"/>
    <mergeCell ref="L27:L29"/>
    <mergeCell ref="K15:K17"/>
    <mergeCell ref="K18:K20"/>
    <mergeCell ref="K22:K23"/>
    <mergeCell ref="K24:K26"/>
    <mergeCell ref="K27:K29"/>
    <mergeCell ref="N16:Q18"/>
    <mergeCell ref="L15:L17"/>
    <mergeCell ref="L18:L20"/>
    <mergeCell ref="L22:L23"/>
    <mergeCell ref="L24:L26"/>
  </mergeCells>
  <pageMargins left="0.78740157480314998" right="0.78740157480314998" top="1.1811023622047201" bottom="0.78740157480314998" header="0" footer="0"/>
  <pageSetup paperSize="9" fitToHeight="0" orientation="landscape"/>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G47"/>
  <sheetViews>
    <sheetView zoomScale="85" zoomScaleNormal="85" workbookViewId="0">
      <selection activeCell="G10" sqref="G10"/>
    </sheetView>
  </sheetViews>
  <sheetFormatPr defaultColWidth="9" defaultRowHeight="14.4"/>
  <cols>
    <col min="2" max="2" width="35.5546875" customWidth="1"/>
    <col min="7" max="7" width="43.5546875" customWidth="1"/>
  </cols>
  <sheetData>
    <row r="1" spans="1:7" ht="23.4" customHeight="1">
      <c r="A1" s="1074" t="s">
        <v>837</v>
      </c>
      <c r="B1" s="1074"/>
      <c r="C1" s="1074"/>
      <c r="D1" s="1074"/>
      <c r="E1" s="1074"/>
      <c r="F1" s="1074"/>
      <c r="G1" s="1074"/>
    </row>
    <row r="3" spans="1:7" ht="15.6">
      <c r="A3" s="1076" t="s">
        <v>348</v>
      </c>
      <c r="B3" s="1076" t="s">
        <v>838</v>
      </c>
      <c r="C3" s="1075" t="s">
        <v>839</v>
      </c>
      <c r="D3" s="1075"/>
      <c r="E3" s="1075"/>
      <c r="F3" s="1075"/>
      <c r="G3" s="1076" t="s">
        <v>5</v>
      </c>
    </row>
    <row r="4" spans="1:7" ht="33.6">
      <c r="A4" s="1076"/>
      <c r="B4" s="1076"/>
      <c r="C4" s="477" t="s">
        <v>776</v>
      </c>
      <c r="D4" s="477" t="s">
        <v>777</v>
      </c>
      <c r="E4" s="477" t="s">
        <v>778</v>
      </c>
      <c r="F4" s="477" t="s">
        <v>779</v>
      </c>
      <c r="G4" s="1077" t="s">
        <v>840</v>
      </c>
    </row>
    <row r="5" spans="1:7" ht="15.6">
      <c r="A5" s="478">
        <v>1</v>
      </c>
      <c r="B5" s="479" t="s">
        <v>841</v>
      </c>
      <c r="C5" s="480"/>
      <c r="D5" s="481"/>
      <c r="E5" s="481"/>
      <c r="F5" s="498"/>
      <c r="G5" s="499"/>
    </row>
    <row r="6" spans="1:7" ht="69" customHeight="1">
      <c r="A6" s="482"/>
      <c r="B6" s="483" t="s">
        <v>842</v>
      </c>
      <c r="C6" s="484">
        <v>3</v>
      </c>
      <c r="D6" s="484">
        <v>3</v>
      </c>
      <c r="E6" s="484">
        <v>3</v>
      </c>
      <c r="F6" s="500">
        <v>3</v>
      </c>
      <c r="G6" s="501" t="s">
        <v>843</v>
      </c>
    </row>
    <row r="7" spans="1:7" ht="66.75" customHeight="1">
      <c r="A7" s="482"/>
      <c r="B7" s="483" t="s">
        <v>844</v>
      </c>
      <c r="C7" s="485">
        <v>3</v>
      </c>
      <c r="D7" s="485">
        <v>3</v>
      </c>
      <c r="E7" s="485">
        <v>3</v>
      </c>
      <c r="F7" s="502">
        <v>3</v>
      </c>
      <c r="G7" s="501" t="s">
        <v>845</v>
      </c>
    </row>
    <row r="8" spans="1:7" ht="33" customHeight="1">
      <c r="A8" s="482"/>
      <c r="B8" s="483" t="s">
        <v>846</v>
      </c>
      <c r="C8" s="484">
        <v>3</v>
      </c>
      <c r="D8" s="484">
        <v>3</v>
      </c>
      <c r="E8" s="484">
        <v>3</v>
      </c>
      <c r="F8" s="500">
        <v>3</v>
      </c>
      <c r="G8" s="501" t="s">
        <v>847</v>
      </c>
    </row>
    <row r="9" spans="1:7" ht="31.2">
      <c r="A9" s="482"/>
      <c r="B9" s="483" t="s">
        <v>848</v>
      </c>
      <c r="C9" s="485">
        <v>3</v>
      </c>
      <c r="D9" s="485">
        <v>3</v>
      </c>
      <c r="E9" s="485">
        <v>3</v>
      </c>
      <c r="F9" s="502">
        <v>3</v>
      </c>
      <c r="G9" s="501" t="s">
        <v>849</v>
      </c>
    </row>
    <row r="10" spans="1:7" ht="48" customHeight="1">
      <c r="A10" s="482"/>
      <c r="B10" s="483" t="s">
        <v>850</v>
      </c>
      <c r="C10" s="485">
        <v>0</v>
      </c>
      <c r="D10" s="485">
        <v>3</v>
      </c>
      <c r="E10" s="485">
        <v>3</v>
      </c>
      <c r="F10" s="502">
        <v>0</v>
      </c>
      <c r="G10" s="503" t="s">
        <v>851</v>
      </c>
    </row>
    <row r="11" spans="1:7" ht="31.2">
      <c r="A11" s="482"/>
      <c r="B11" s="483" t="s">
        <v>852</v>
      </c>
      <c r="C11" s="485">
        <v>0</v>
      </c>
      <c r="D11" s="485">
        <v>0</v>
      </c>
      <c r="E11" s="485">
        <v>0</v>
      </c>
      <c r="F11" s="502">
        <v>0</v>
      </c>
      <c r="G11" s="503" t="s">
        <v>853</v>
      </c>
    </row>
    <row r="12" spans="1:7" ht="15.6">
      <c r="A12" s="482"/>
      <c r="B12" s="483" t="s">
        <v>854</v>
      </c>
      <c r="C12" s="485">
        <v>0</v>
      </c>
      <c r="D12" s="485">
        <v>0</v>
      </c>
      <c r="E12" s="485">
        <v>0</v>
      </c>
      <c r="F12" s="502">
        <v>0</v>
      </c>
      <c r="G12" s="504"/>
    </row>
    <row r="13" spans="1:7" ht="15.6">
      <c r="A13" s="482"/>
      <c r="B13" s="483" t="s">
        <v>855</v>
      </c>
      <c r="C13" s="485">
        <v>3</v>
      </c>
      <c r="D13" s="485">
        <v>3</v>
      </c>
      <c r="E13" s="485">
        <v>3</v>
      </c>
      <c r="F13" s="502">
        <v>3</v>
      </c>
      <c r="G13" s="504"/>
    </row>
    <row r="14" spans="1:7" ht="15.6">
      <c r="A14" s="482"/>
      <c r="B14" s="483" t="s">
        <v>856</v>
      </c>
      <c r="C14" s="485">
        <v>0</v>
      </c>
      <c r="D14" s="485">
        <v>0</v>
      </c>
      <c r="E14" s="485">
        <v>0</v>
      </c>
      <c r="F14" s="502">
        <v>0</v>
      </c>
      <c r="G14" s="504"/>
    </row>
    <row r="15" spans="1:7" ht="15.6">
      <c r="A15" s="482"/>
      <c r="B15" s="483" t="s">
        <v>857</v>
      </c>
      <c r="C15" s="485">
        <v>0</v>
      </c>
      <c r="D15" s="485">
        <v>0</v>
      </c>
      <c r="E15" s="485">
        <v>0</v>
      </c>
      <c r="F15" s="502">
        <v>0</v>
      </c>
      <c r="G15" s="504"/>
    </row>
    <row r="16" spans="1:7" ht="15.6">
      <c r="A16" s="482"/>
      <c r="B16" s="483" t="s">
        <v>858</v>
      </c>
      <c r="C16" s="485">
        <v>3</v>
      </c>
      <c r="D16" s="485">
        <v>3</v>
      </c>
      <c r="E16" s="485">
        <v>3</v>
      </c>
      <c r="F16" s="502">
        <v>3</v>
      </c>
      <c r="G16" s="504"/>
    </row>
    <row r="17" spans="1:7" ht="15.6">
      <c r="A17" s="482"/>
      <c r="B17" s="483" t="s">
        <v>859</v>
      </c>
      <c r="C17" s="485">
        <v>0</v>
      </c>
      <c r="D17" s="485">
        <v>0</v>
      </c>
      <c r="E17" s="485">
        <v>0</v>
      </c>
      <c r="F17" s="502">
        <v>0</v>
      </c>
      <c r="G17" s="504"/>
    </row>
    <row r="18" spans="1:7" ht="15.6">
      <c r="A18" s="482"/>
      <c r="B18" s="483" t="s">
        <v>860</v>
      </c>
      <c r="C18" s="485">
        <v>3</v>
      </c>
      <c r="D18" s="485">
        <v>3</v>
      </c>
      <c r="E18" s="485">
        <v>3</v>
      </c>
      <c r="F18" s="502">
        <v>3</v>
      </c>
      <c r="G18" s="504"/>
    </row>
    <row r="19" spans="1:7" ht="15.6">
      <c r="A19" s="478">
        <v>2</v>
      </c>
      <c r="B19" s="486" t="s">
        <v>861</v>
      </c>
      <c r="C19" s="487"/>
      <c r="D19" s="487"/>
      <c r="E19" s="505"/>
      <c r="F19" s="506"/>
      <c r="G19" s="504"/>
    </row>
    <row r="20" spans="1:7" ht="15.6">
      <c r="A20" s="482"/>
      <c r="B20" s="483" t="s">
        <v>862</v>
      </c>
      <c r="C20" s="488">
        <v>0</v>
      </c>
      <c r="D20" s="488">
        <v>0</v>
      </c>
      <c r="E20" s="488">
        <v>3</v>
      </c>
      <c r="F20" s="507">
        <v>0</v>
      </c>
      <c r="G20" s="504"/>
    </row>
    <row r="21" spans="1:7" ht="15.6">
      <c r="A21" s="482"/>
      <c r="B21" s="483" t="s">
        <v>863</v>
      </c>
      <c r="C21" s="488">
        <v>0</v>
      </c>
      <c r="D21" s="488">
        <v>0</v>
      </c>
      <c r="E21" s="488">
        <v>0</v>
      </c>
      <c r="F21" s="507">
        <v>0</v>
      </c>
      <c r="G21" s="504"/>
    </row>
    <row r="22" spans="1:7" ht="15.6">
      <c r="A22" s="482"/>
      <c r="B22" s="483" t="s">
        <v>864</v>
      </c>
      <c r="C22" s="488">
        <v>0</v>
      </c>
      <c r="D22" s="488">
        <v>0</v>
      </c>
      <c r="E22" s="488">
        <v>0</v>
      </c>
      <c r="F22" s="507">
        <v>3</v>
      </c>
      <c r="G22" s="504"/>
    </row>
    <row r="23" spans="1:7" ht="15.6">
      <c r="A23" s="482"/>
      <c r="B23" s="483" t="s">
        <v>865</v>
      </c>
      <c r="C23" s="488">
        <v>0</v>
      </c>
      <c r="D23" s="488">
        <v>0</v>
      </c>
      <c r="E23" s="488">
        <v>0</v>
      </c>
      <c r="F23" s="507">
        <v>0</v>
      </c>
      <c r="G23" s="504"/>
    </row>
    <row r="24" spans="1:7" ht="15.6">
      <c r="A24" s="482"/>
      <c r="B24" s="483" t="s">
        <v>866</v>
      </c>
      <c r="C24" s="488">
        <v>3</v>
      </c>
      <c r="D24" s="488">
        <v>3</v>
      </c>
      <c r="E24" s="488">
        <v>3</v>
      </c>
      <c r="F24" s="507">
        <v>3</v>
      </c>
      <c r="G24" s="504"/>
    </row>
    <row r="25" spans="1:7" ht="15.6">
      <c r="A25" s="482"/>
      <c r="B25" s="483" t="s">
        <v>867</v>
      </c>
      <c r="C25" s="488">
        <v>0</v>
      </c>
      <c r="D25" s="488">
        <v>0</v>
      </c>
      <c r="E25" s="488">
        <v>0</v>
      </c>
      <c r="F25" s="507">
        <v>0</v>
      </c>
      <c r="G25" s="504"/>
    </row>
    <row r="26" spans="1:7" ht="15.6">
      <c r="A26" s="482"/>
      <c r="B26" s="483" t="s">
        <v>868</v>
      </c>
      <c r="C26" s="488">
        <v>3</v>
      </c>
      <c r="D26" s="488">
        <v>3</v>
      </c>
      <c r="E26" s="488">
        <v>3</v>
      </c>
      <c r="F26" s="507">
        <v>3</v>
      </c>
      <c r="G26" s="504"/>
    </row>
    <row r="27" spans="1:7" ht="15.6">
      <c r="A27" s="482"/>
      <c r="B27" s="483" t="s">
        <v>869</v>
      </c>
      <c r="C27" s="488">
        <v>3</v>
      </c>
      <c r="D27" s="488">
        <v>3</v>
      </c>
      <c r="E27" s="488">
        <v>3</v>
      </c>
      <c r="F27" s="507">
        <v>3</v>
      </c>
      <c r="G27" s="504"/>
    </row>
    <row r="28" spans="1:7" ht="15.6">
      <c r="A28" s="482"/>
      <c r="B28" s="483" t="s">
        <v>870</v>
      </c>
      <c r="C28" s="488">
        <v>3</v>
      </c>
      <c r="D28" s="488">
        <v>3</v>
      </c>
      <c r="E28" s="488">
        <v>3</v>
      </c>
      <c r="F28" s="507">
        <v>3</v>
      </c>
      <c r="G28" s="504"/>
    </row>
    <row r="29" spans="1:7" ht="15.6">
      <c r="A29" s="482"/>
      <c r="B29" s="483" t="s">
        <v>871</v>
      </c>
      <c r="C29" s="488">
        <v>3</v>
      </c>
      <c r="D29" s="488">
        <v>3</v>
      </c>
      <c r="E29" s="488">
        <v>3</v>
      </c>
      <c r="F29" s="507">
        <v>3</v>
      </c>
      <c r="G29" s="504"/>
    </row>
    <row r="30" spans="1:7" ht="15.6">
      <c r="A30" s="482"/>
      <c r="B30" s="483" t="s">
        <v>872</v>
      </c>
      <c r="C30" s="488">
        <v>0</v>
      </c>
      <c r="D30" s="488">
        <v>3</v>
      </c>
      <c r="E30" s="488">
        <v>3</v>
      </c>
      <c r="F30" s="507">
        <v>0</v>
      </c>
      <c r="G30" s="504"/>
    </row>
    <row r="31" spans="1:7" ht="15.6">
      <c r="A31" s="482"/>
      <c r="B31" s="483" t="s">
        <v>873</v>
      </c>
      <c r="C31" s="489">
        <v>0</v>
      </c>
      <c r="D31" s="489">
        <v>3</v>
      </c>
      <c r="E31" s="489">
        <v>3</v>
      </c>
      <c r="F31" s="508">
        <v>3</v>
      </c>
      <c r="G31" s="504"/>
    </row>
    <row r="32" spans="1:7" ht="15.6">
      <c r="A32" s="482"/>
      <c r="B32" s="483" t="s">
        <v>874</v>
      </c>
      <c r="C32" s="488">
        <v>3</v>
      </c>
      <c r="D32" s="488">
        <v>3</v>
      </c>
      <c r="E32" s="488">
        <v>3</v>
      </c>
      <c r="F32" s="507">
        <v>3</v>
      </c>
      <c r="G32" s="504"/>
    </row>
    <row r="33" spans="1:7" ht="15.6">
      <c r="A33" s="482"/>
      <c r="B33" s="483" t="s">
        <v>875</v>
      </c>
      <c r="C33" s="489">
        <v>3</v>
      </c>
      <c r="D33" s="489">
        <v>3</v>
      </c>
      <c r="E33" s="489">
        <v>3</v>
      </c>
      <c r="F33" s="508">
        <v>3</v>
      </c>
      <c r="G33" s="504"/>
    </row>
    <row r="34" spans="1:7" ht="15.6">
      <c r="A34" s="482"/>
      <c r="B34" s="483" t="s">
        <v>876</v>
      </c>
      <c r="C34" s="488">
        <v>3</v>
      </c>
      <c r="D34" s="488">
        <v>3</v>
      </c>
      <c r="E34" s="488">
        <v>3</v>
      </c>
      <c r="F34" s="507">
        <v>3</v>
      </c>
      <c r="G34" s="504"/>
    </row>
    <row r="35" spans="1:7" ht="15.6">
      <c r="A35" s="482"/>
      <c r="B35" s="483" t="s">
        <v>877</v>
      </c>
      <c r="C35" s="488">
        <v>3</v>
      </c>
      <c r="D35" s="488">
        <v>3</v>
      </c>
      <c r="E35" s="488">
        <v>3</v>
      </c>
      <c r="F35" s="507">
        <v>3</v>
      </c>
      <c r="G35" s="504"/>
    </row>
    <row r="36" spans="1:7" ht="15.6">
      <c r="A36" s="482"/>
      <c r="B36" s="483" t="s">
        <v>878</v>
      </c>
      <c r="C36" s="489">
        <v>3</v>
      </c>
      <c r="D36" s="489">
        <v>3</v>
      </c>
      <c r="E36" s="489">
        <v>3</v>
      </c>
      <c r="F36" s="508">
        <v>3</v>
      </c>
      <c r="G36" s="504"/>
    </row>
    <row r="37" spans="1:7" ht="15.6">
      <c r="A37" s="482"/>
      <c r="B37" s="483" t="s">
        <v>879</v>
      </c>
      <c r="C37" s="489">
        <v>3</v>
      </c>
      <c r="D37" s="489">
        <v>3</v>
      </c>
      <c r="E37" s="489">
        <v>3</v>
      </c>
      <c r="F37" s="508">
        <v>3</v>
      </c>
      <c r="G37" s="504"/>
    </row>
    <row r="38" spans="1:7" ht="15.6">
      <c r="A38" s="482"/>
      <c r="B38" s="483" t="s">
        <v>880</v>
      </c>
      <c r="C38" s="489">
        <v>3</v>
      </c>
      <c r="D38" s="489">
        <v>3</v>
      </c>
      <c r="E38" s="489">
        <v>3</v>
      </c>
      <c r="F38" s="508">
        <v>3</v>
      </c>
      <c r="G38" s="504"/>
    </row>
    <row r="39" spans="1:7" ht="15.6">
      <c r="A39" s="482"/>
      <c r="B39" s="483" t="s">
        <v>881</v>
      </c>
      <c r="C39" s="489">
        <v>3</v>
      </c>
      <c r="D39" s="489">
        <v>3</v>
      </c>
      <c r="E39" s="489">
        <v>3</v>
      </c>
      <c r="F39" s="508">
        <v>3</v>
      </c>
      <c r="G39" s="504"/>
    </row>
    <row r="40" spans="1:7" ht="15.6">
      <c r="A40" s="482"/>
      <c r="B40" s="483" t="s">
        <v>882</v>
      </c>
      <c r="C40" s="488">
        <v>3</v>
      </c>
      <c r="D40" s="488">
        <v>3</v>
      </c>
      <c r="E40" s="488">
        <v>3</v>
      </c>
      <c r="F40" s="507">
        <v>3</v>
      </c>
      <c r="G40" s="504"/>
    </row>
    <row r="41" spans="1:7" ht="15.6">
      <c r="A41" s="482"/>
      <c r="B41" s="483" t="s">
        <v>883</v>
      </c>
      <c r="C41" s="489">
        <v>3</v>
      </c>
      <c r="D41" s="489">
        <v>3</v>
      </c>
      <c r="E41" s="489">
        <v>3</v>
      </c>
      <c r="F41" s="508">
        <v>3</v>
      </c>
      <c r="G41" s="504"/>
    </row>
    <row r="42" spans="1:7" ht="31.2">
      <c r="A42" s="490">
        <v>3</v>
      </c>
      <c r="B42" s="491" t="s">
        <v>884</v>
      </c>
      <c r="C42" s="492"/>
      <c r="D42" s="493"/>
      <c r="E42" s="493"/>
      <c r="F42" s="509"/>
      <c r="G42" s="504"/>
    </row>
    <row r="43" spans="1:7" ht="62.4">
      <c r="A43" s="494">
        <v>1</v>
      </c>
      <c r="B43" s="170" t="s">
        <v>885</v>
      </c>
      <c r="C43" s="495">
        <f>HSTDMT!E6</f>
        <v>3</v>
      </c>
      <c r="D43" s="495">
        <f>HSTDMT!F6</f>
        <v>3</v>
      </c>
      <c r="E43" s="495">
        <f>HSTDMT!G6</f>
        <v>3</v>
      </c>
      <c r="F43" s="495">
        <f>HSTDMT!H6</f>
        <v>1</v>
      </c>
      <c r="G43" s="504"/>
    </row>
    <row r="44" spans="1:7" ht="31.2">
      <c r="A44" s="494">
        <v>2</v>
      </c>
      <c r="B44" s="170" t="s">
        <v>793</v>
      </c>
      <c r="C44" s="496">
        <f>HSTDMT!E9</f>
        <v>3</v>
      </c>
      <c r="D44" s="496">
        <f>HSTDMT!F9</f>
        <v>3</v>
      </c>
      <c r="E44" s="496">
        <f>HSTDMT!G9</f>
        <v>3</v>
      </c>
      <c r="F44" s="496">
        <f>HSTDMT!H9</f>
        <v>3</v>
      </c>
      <c r="G44" s="504"/>
    </row>
    <row r="45" spans="1:7" ht="31.2">
      <c r="A45" s="494">
        <v>3</v>
      </c>
      <c r="B45" s="170" t="s">
        <v>798</v>
      </c>
      <c r="C45" s="497">
        <f>HSTDMT!E12</f>
        <v>3</v>
      </c>
      <c r="D45" s="497">
        <f>HSTDMT!F12</f>
        <v>3</v>
      </c>
      <c r="E45" s="497">
        <f>HSTDMT!G12</f>
        <v>3</v>
      </c>
      <c r="F45" s="497">
        <f>HSTDMT!H12</f>
        <v>3</v>
      </c>
      <c r="G45" s="504"/>
    </row>
    <row r="46" spans="1:7" ht="15.6">
      <c r="A46" s="494">
        <v>4</v>
      </c>
      <c r="B46" s="170" t="s">
        <v>803</v>
      </c>
      <c r="C46" s="496">
        <f>HSTDMT!E15</f>
        <v>3</v>
      </c>
      <c r="D46" s="496">
        <f>HSTDMT!F15</f>
        <v>3</v>
      </c>
      <c r="E46" s="496">
        <f>HSTDMT!G15</f>
        <v>1</v>
      </c>
      <c r="F46" s="496">
        <f>HSTDMT!H15</f>
        <v>1</v>
      </c>
      <c r="G46" s="504"/>
    </row>
    <row r="47" spans="1:7" ht="15.6">
      <c r="A47" s="494">
        <v>5</v>
      </c>
      <c r="B47" s="170" t="s">
        <v>886</v>
      </c>
      <c r="C47" s="497">
        <f>HSTDMT!E18</f>
        <v>5</v>
      </c>
      <c r="D47" s="497">
        <f>HSTDMT!F18</f>
        <v>3</v>
      </c>
      <c r="E47" s="497">
        <f>HSTDMT!G18</f>
        <v>1</v>
      </c>
      <c r="F47" s="497">
        <f>HSTDMT!H18</f>
        <v>1</v>
      </c>
      <c r="G47" s="504"/>
    </row>
  </sheetData>
  <mergeCells count="5">
    <mergeCell ref="A1:G1"/>
    <mergeCell ref="C3:F3"/>
    <mergeCell ref="A3:A4"/>
    <mergeCell ref="B3:B4"/>
    <mergeCell ref="G3:G4"/>
  </mergeCell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100"/>
  <sheetViews>
    <sheetView workbookViewId="0"/>
  </sheetViews>
  <sheetFormatPr defaultColWidth="14.44140625" defaultRowHeight="15" customHeight="1"/>
  <cols>
    <col min="1" max="1" width="5.109375" customWidth="1"/>
    <col min="2" max="2" width="55.88671875" customWidth="1"/>
    <col min="3" max="3" width="16.109375" customWidth="1"/>
    <col min="4" max="4" width="13.44140625" customWidth="1"/>
    <col min="5" max="5" width="11.109375" customWidth="1"/>
    <col min="6" max="6" width="16.109375" customWidth="1"/>
    <col min="7" max="7" width="19.109375" customWidth="1"/>
    <col min="8" max="11" width="9.109375" customWidth="1"/>
  </cols>
  <sheetData>
    <row r="1" spans="1:11" ht="15.6">
      <c r="A1" s="204"/>
      <c r="B1" s="204"/>
      <c r="C1" s="204"/>
      <c r="D1" s="204"/>
      <c r="E1" s="204"/>
      <c r="F1" s="204"/>
      <c r="G1" s="204"/>
      <c r="H1" s="204"/>
      <c r="I1" s="204"/>
      <c r="J1" s="204"/>
      <c r="K1" s="204"/>
    </row>
    <row r="2" spans="1:11" ht="15.6">
      <c r="A2" s="1028" t="s">
        <v>887</v>
      </c>
      <c r="B2" s="973"/>
      <c r="C2" s="973"/>
      <c r="D2" s="973"/>
      <c r="E2" s="973"/>
      <c r="F2" s="973"/>
      <c r="G2" s="204"/>
      <c r="H2" s="204"/>
      <c r="I2" s="204"/>
      <c r="J2" s="204"/>
      <c r="K2" s="204"/>
    </row>
    <row r="3" spans="1:11" ht="15.6">
      <c r="A3" s="204"/>
      <c r="B3" s="204"/>
      <c r="C3" s="204"/>
      <c r="D3" s="204"/>
      <c r="E3" s="204"/>
      <c r="F3" s="204"/>
      <c r="G3" s="204"/>
      <c r="H3" s="204"/>
      <c r="I3" s="204"/>
      <c r="J3" s="204"/>
      <c r="K3" s="204"/>
    </row>
    <row r="4" spans="1:11" ht="31.2">
      <c r="A4" s="462" t="s">
        <v>1</v>
      </c>
      <c r="B4" s="462" t="s">
        <v>2</v>
      </c>
      <c r="C4" s="462" t="s">
        <v>246</v>
      </c>
      <c r="D4" s="462" t="s">
        <v>146</v>
      </c>
      <c r="E4" s="462" t="s">
        <v>888</v>
      </c>
      <c r="F4" s="462" t="s">
        <v>157</v>
      </c>
      <c r="G4" s="462" t="s">
        <v>5</v>
      </c>
      <c r="H4" s="204"/>
      <c r="I4" s="204"/>
      <c r="J4" s="204"/>
      <c r="K4" s="204"/>
    </row>
    <row r="5" spans="1:11" ht="15.6">
      <c r="A5" s="173"/>
      <c r="B5" s="463" t="s">
        <v>889</v>
      </c>
      <c r="C5" s="173"/>
      <c r="D5" s="173"/>
      <c r="E5" s="173"/>
      <c r="F5" s="173"/>
      <c r="G5" s="173"/>
      <c r="H5" s="204"/>
      <c r="I5" s="204"/>
      <c r="J5" s="204"/>
      <c r="K5" s="204"/>
    </row>
    <row r="6" spans="1:11" ht="31.2">
      <c r="A6" s="464" t="s">
        <v>11</v>
      </c>
      <c r="B6" s="465" t="s">
        <v>890</v>
      </c>
      <c r="C6" s="464"/>
      <c r="D6" s="464"/>
      <c r="E6" s="464"/>
      <c r="F6" s="471">
        <f>SUM(F7:F14)</f>
        <v>7365420</v>
      </c>
      <c r="G6" s="468" t="s">
        <v>891</v>
      </c>
      <c r="H6" s="204"/>
      <c r="I6" s="204"/>
      <c r="J6" s="204"/>
      <c r="K6" s="204"/>
    </row>
    <row r="7" spans="1:11" ht="31.2">
      <c r="A7" s="90">
        <v>1</v>
      </c>
      <c r="B7" s="91" t="s">
        <v>892</v>
      </c>
      <c r="C7" s="90" t="s">
        <v>893</v>
      </c>
      <c r="D7" s="90">
        <v>2</v>
      </c>
      <c r="E7" s="472">
        <f>Bangluong!E12</f>
        <v>491028</v>
      </c>
      <c r="F7" s="472">
        <f t="shared" ref="F7:F14" si="0">D7*E7</f>
        <v>982056</v>
      </c>
      <c r="G7" s="193"/>
      <c r="H7" s="204"/>
      <c r="I7" s="204"/>
      <c r="J7" s="204"/>
      <c r="K7" s="204"/>
    </row>
    <row r="8" spans="1:11" ht="15.75" customHeight="1">
      <c r="A8" s="90">
        <f t="shared" ref="A8:A14" si="1">A7+1</f>
        <v>2</v>
      </c>
      <c r="B8" s="91" t="s">
        <v>894</v>
      </c>
      <c r="C8" s="90" t="s">
        <v>893</v>
      </c>
      <c r="D8" s="90">
        <v>2</v>
      </c>
      <c r="E8" s="472">
        <f t="shared" ref="E8:E14" si="2">E7</f>
        <v>491028</v>
      </c>
      <c r="F8" s="472">
        <f t="shared" si="0"/>
        <v>982056</v>
      </c>
      <c r="G8" s="193"/>
      <c r="H8" s="204"/>
      <c r="I8" s="204"/>
      <c r="J8" s="204"/>
      <c r="K8" s="204"/>
    </row>
    <row r="9" spans="1:11" ht="15.75" customHeight="1">
      <c r="A9" s="90">
        <f t="shared" si="1"/>
        <v>3</v>
      </c>
      <c r="B9" s="91" t="s">
        <v>895</v>
      </c>
      <c r="C9" s="90" t="s">
        <v>893</v>
      </c>
      <c r="D9" s="90">
        <v>2</v>
      </c>
      <c r="E9" s="472">
        <f t="shared" si="2"/>
        <v>491028</v>
      </c>
      <c r="F9" s="472">
        <f t="shared" si="0"/>
        <v>982056</v>
      </c>
      <c r="G9" s="193"/>
      <c r="H9" s="204"/>
      <c r="I9" s="204"/>
      <c r="J9" s="204"/>
      <c r="K9" s="204"/>
    </row>
    <row r="10" spans="1:11" ht="15.75" customHeight="1">
      <c r="A10" s="90">
        <f t="shared" si="1"/>
        <v>4</v>
      </c>
      <c r="B10" s="91" t="s">
        <v>896</v>
      </c>
      <c r="C10" s="90" t="s">
        <v>893</v>
      </c>
      <c r="D10" s="90">
        <v>2</v>
      </c>
      <c r="E10" s="472">
        <f t="shared" si="2"/>
        <v>491028</v>
      </c>
      <c r="F10" s="472">
        <f t="shared" si="0"/>
        <v>982056</v>
      </c>
      <c r="G10" s="193"/>
      <c r="H10" s="204"/>
      <c r="I10" s="204"/>
      <c r="J10" s="204"/>
      <c r="K10" s="204"/>
    </row>
    <row r="11" spans="1:11" ht="15.75" customHeight="1">
      <c r="A11" s="90">
        <f t="shared" si="1"/>
        <v>5</v>
      </c>
      <c r="B11" s="91" t="s">
        <v>897</v>
      </c>
      <c r="C11" s="90" t="s">
        <v>893</v>
      </c>
      <c r="D11" s="90">
        <v>1</v>
      </c>
      <c r="E11" s="472">
        <f t="shared" si="2"/>
        <v>491028</v>
      </c>
      <c r="F11" s="472">
        <f t="shared" si="0"/>
        <v>491028</v>
      </c>
      <c r="G11" s="193"/>
      <c r="H11" s="204"/>
      <c r="I11" s="204"/>
      <c r="J11" s="204"/>
      <c r="K11" s="204"/>
    </row>
    <row r="12" spans="1:11" ht="21.75" customHeight="1">
      <c r="A12" s="90">
        <f t="shared" si="1"/>
        <v>6</v>
      </c>
      <c r="B12" s="91" t="s">
        <v>898</v>
      </c>
      <c r="C12" s="90" t="s">
        <v>893</v>
      </c>
      <c r="D12" s="90">
        <v>2</v>
      </c>
      <c r="E12" s="472">
        <f t="shared" si="2"/>
        <v>491028</v>
      </c>
      <c r="F12" s="472">
        <f t="shared" si="0"/>
        <v>982056</v>
      </c>
      <c r="G12" s="193"/>
      <c r="H12" s="204"/>
      <c r="I12" s="204"/>
      <c r="J12" s="204"/>
      <c r="K12" s="204"/>
    </row>
    <row r="13" spans="1:11" ht="15.75" customHeight="1">
      <c r="A13" s="90">
        <f t="shared" si="1"/>
        <v>7</v>
      </c>
      <c r="B13" s="91" t="s">
        <v>899</v>
      </c>
      <c r="C13" s="90" t="s">
        <v>893</v>
      </c>
      <c r="D13" s="90">
        <v>2</v>
      </c>
      <c r="E13" s="472">
        <f t="shared" si="2"/>
        <v>491028</v>
      </c>
      <c r="F13" s="472">
        <f t="shared" si="0"/>
        <v>982056</v>
      </c>
      <c r="G13" s="193"/>
      <c r="H13" s="204"/>
      <c r="I13" s="204"/>
      <c r="J13" s="204"/>
      <c r="K13" s="204"/>
    </row>
    <row r="14" spans="1:11" ht="15.75" customHeight="1">
      <c r="A14" s="90">
        <f t="shared" si="1"/>
        <v>8</v>
      </c>
      <c r="B14" s="91" t="s">
        <v>900</v>
      </c>
      <c r="C14" s="90" t="s">
        <v>893</v>
      </c>
      <c r="D14" s="90">
        <v>2</v>
      </c>
      <c r="E14" s="472">
        <f t="shared" si="2"/>
        <v>491028</v>
      </c>
      <c r="F14" s="472">
        <f t="shared" si="0"/>
        <v>982056</v>
      </c>
      <c r="G14" s="193"/>
      <c r="H14" s="204"/>
      <c r="I14" s="204"/>
      <c r="J14" s="204"/>
      <c r="K14" s="204"/>
    </row>
    <row r="15" spans="1:11" ht="31.2">
      <c r="A15" s="464" t="s">
        <v>14</v>
      </c>
      <c r="B15" s="465" t="s">
        <v>901</v>
      </c>
      <c r="C15" s="464"/>
      <c r="D15" s="464"/>
      <c r="E15" s="464"/>
      <c r="F15" s="471" t="e">
        <f>#REF!</f>
        <v>#REF!</v>
      </c>
      <c r="G15" s="468" t="s">
        <v>891</v>
      </c>
      <c r="H15" s="204"/>
      <c r="I15" s="204"/>
      <c r="J15" s="204"/>
      <c r="K15" s="204"/>
    </row>
    <row r="16" spans="1:11" ht="15.6">
      <c r="A16" s="466" t="s">
        <v>457</v>
      </c>
      <c r="B16" s="467" t="s">
        <v>902</v>
      </c>
      <c r="C16" s="466"/>
      <c r="D16" s="466"/>
      <c r="E16" s="466"/>
      <c r="F16" s="473">
        <f>SUM(F17:F20)</f>
        <v>613785</v>
      </c>
      <c r="G16" s="474"/>
      <c r="H16" s="204"/>
      <c r="I16" s="204"/>
      <c r="J16" s="204"/>
      <c r="K16" s="204"/>
    </row>
    <row r="17" spans="1:11" ht="31.2">
      <c r="A17" s="90">
        <v>1</v>
      </c>
      <c r="B17" s="91" t="s">
        <v>892</v>
      </c>
      <c r="C17" s="90" t="s">
        <v>893</v>
      </c>
      <c r="D17" s="90">
        <v>0.25</v>
      </c>
      <c r="E17" s="472">
        <f>E7</f>
        <v>491028</v>
      </c>
      <c r="F17" s="472">
        <f>D17*E17</f>
        <v>122757</v>
      </c>
      <c r="G17" s="193"/>
      <c r="H17" s="204"/>
      <c r="I17" s="204"/>
      <c r="J17" s="204"/>
      <c r="K17" s="204"/>
    </row>
    <row r="18" spans="1:11" ht="15.75" customHeight="1">
      <c r="A18" s="90">
        <f>A17+1</f>
        <v>2</v>
      </c>
      <c r="B18" s="91" t="s">
        <v>903</v>
      </c>
      <c r="C18" s="90" t="s">
        <v>893</v>
      </c>
      <c r="D18" s="90">
        <v>0.5</v>
      </c>
      <c r="E18" s="472">
        <f>E17</f>
        <v>491028</v>
      </c>
      <c r="F18" s="472">
        <f>D18*E18</f>
        <v>245514</v>
      </c>
      <c r="G18" s="193"/>
      <c r="H18" s="204"/>
      <c r="I18" s="204"/>
      <c r="J18" s="204"/>
      <c r="K18" s="204"/>
    </row>
    <row r="19" spans="1:11" ht="15.75" customHeight="1">
      <c r="A19" s="90">
        <f>A18+1</f>
        <v>3</v>
      </c>
      <c r="B19" s="91" t="s">
        <v>904</v>
      </c>
      <c r="C19" s="90" t="s">
        <v>893</v>
      </c>
      <c r="D19" s="90">
        <v>0.25</v>
      </c>
      <c r="E19" s="472">
        <f>E18</f>
        <v>491028</v>
      </c>
      <c r="F19" s="472">
        <f>D19*E19</f>
        <v>122757</v>
      </c>
      <c r="G19" s="193"/>
      <c r="H19" s="204"/>
      <c r="I19" s="204"/>
      <c r="J19" s="204"/>
      <c r="K19" s="204"/>
    </row>
    <row r="20" spans="1:11" ht="15.75" customHeight="1">
      <c r="A20" s="90">
        <f>A19+1</f>
        <v>4</v>
      </c>
      <c r="B20" s="91" t="s">
        <v>899</v>
      </c>
      <c r="C20" s="90" t="s">
        <v>893</v>
      </c>
      <c r="D20" s="90">
        <v>0.25</v>
      </c>
      <c r="E20" s="472">
        <f>E19</f>
        <v>491028</v>
      </c>
      <c r="F20" s="472">
        <f>D20*E20</f>
        <v>122757</v>
      </c>
      <c r="G20" s="193"/>
      <c r="H20" s="204"/>
      <c r="I20" s="204"/>
      <c r="J20" s="204"/>
      <c r="K20" s="204"/>
    </row>
    <row r="21" spans="1:11" ht="21" customHeight="1">
      <c r="A21" s="464" t="s">
        <v>16</v>
      </c>
      <c r="B21" s="465" t="s">
        <v>905</v>
      </c>
      <c r="C21" s="468"/>
      <c r="D21" s="468"/>
      <c r="E21" s="475"/>
      <c r="F21" s="471" t="s">
        <v>906</v>
      </c>
      <c r="G21" s="468"/>
      <c r="H21" s="204"/>
      <c r="I21" s="204"/>
      <c r="J21" s="204"/>
      <c r="K21" s="204"/>
    </row>
    <row r="22" spans="1:11" ht="15.75" customHeight="1">
      <c r="A22" s="469"/>
      <c r="B22" s="470" t="s">
        <v>907</v>
      </c>
      <c r="C22" s="470"/>
      <c r="D22" s="470"/>
      <c r="E22" s="470"/>
      <c r="F22" s="476" t="e">
        <f>F6+F15</f>
        <v>#REF!</v>
      </c>
      <c r="G22" s="469"/>
      <c r="H22" s="204"/>
      <c r="I22" s="204"/>
      <c r="J22" s="204"/>
      <c r="K22" s="204"/>
    </row>
    <row r="23" spans="1:11" ht="15.75" customHeight="1">
      <c r="A23" s="204"/>
      <c r="B23" s="204"/>
      <c r="C23" s="204"/>
      <c r="D23" s="204"/>
      <c r="E23" s="204"/>
      <c r="F23" s="219"/>
      <c r="G23" s="204"/>
      <c r="H23" s="204"/>
      <c r="I23" s="204"/>
      <c r="J23" s="204"/>
      <c r="K23" s="204"/>
    </row>
    <row r="24" spans="1:11" ht="15.75" customHeight="1">
      <c r="A24" s="204"/>
      <c r="B24" s="204"/>
      <c r="C24" s="204"/>
      <c r="D24" s="204"/>
      <c r="E24" s="204"/>
      <c r="F24" s="204"/>
      <c r="G24" s="204"/>
      <c r="H24" s="204"/>
      <c r="I24" s="204"/>
      <c r="J24" s="204"/>
      <c r="K24" s="204"/>
    </row>
    <row r="25" spans="1:11" ht="15.75" customHeight="1">
      <c r="A25" s="204"/>
      <c r="B25" s="204"/>
      <c r="C25" s="204"/>
      <c r="D25" s="204"/>
      <c r="E25" s="204"/>
      <c r="F25" s="204"/>
      <c r="G25" s="204"/>
      <c r="H25" s="204"/>
      <c r="I25" s="204"/>
      <c r="J25" s="204"/>
      <c r="K25" s="204"/>
    </row>
    <row r="26" spans="1:11" ht="15.75" customHeight="1">
      <c r="A26" s="204"/>
      <c r="B26" s="204"/>
      <c r="C26" s="204"/>
      <c r="D26" s="204"/>
      <c r="E26" s="204"/>
      <c r="F26" s="204"/>
      <c r="G26" s="204"/>
      <c r="H26" s="204"/>
      <c r="I26" s="204"/>
      <c r="J26" s="204"/>
      <c r="K26" s="204"/>
    </row>
    <row r="27" spans="1:11" ht="15.75" customHeight="1">
      <c r="A27" s="204"/>
      <c r="B27" s="204"/>
      <c r="C27" s="204"/>
      <c r="D27" s="204"/>
      <c r="E27" s="204"/>
      <c r="F27" s="204"/>
      <c r="G27" s="204"/>
      <c r="H27" s="204"/>
      <c r="I27" s="204"/>
      <c r="J27" s="204"/>
      <c r="K27" s="204"/>
    </row>
    <row r="28" spans="1:11" ht="15.75" customHeight="1">
      <c r="A28" s="204"/>
      <c r="B28" s="204"/>
      <c r="C28" s="204"/>
      <c r="D28" s="204"/>
      <c r="E28" s="204"/>
      <c r="F28" s="204"/>
      <c r="G28" s="204"/>
      <c r="H28" s="204"/>
      <c r="I28" s="204"/>
      <c r="J28" s="204"/>
      <c r="K28" s="204"/>
    </row>
    <row r="29" spans="1:11" ht="15.75" customHeight="1">
      <c r="A29" s="204"/>
      <c r="B29" s="204"/>
      <c r="C29" s="204"/>
      <c r="D29" s="204"/>
      <c r="E29" s="204"/>
      <c r="F29" s="204"/>
      <c r="G29" s="204"/>
      <c r="H29" s="204"/>
      <c r="I29" s="204"/>
      <c r="J29" s="204"/>
      <c r="K29" s="204"/>
    </row>
    <row r="30" spans="1:11" ht="15.75" customHeight="1">
      <c r="A30" s="204"/>
      <c r="B30" s="204"/>
      <c r="C30" s="204"/>
      <c r="D30" s="204"/>
      <c r="E30" s="204"/>
      <c r="F30" s="204"/>
      <c r="G30" s="204"/>
      <c r="H30" s="204"/>
      <c r="I30" s="204"/>
      <c r="J30" s="204"/>
      <c r="K30" s="204"/>
    </row>
    <row r="31" spans="1:11" ht="15.75" customHeight="1">
      <c r="A31" s="204"/>
      <c r="B31" s="204"/>
      <c r="C31" s="204"/>
      <c r="D31" s="204"/>
      <c r="E31" s="204"/>
      <c r="F31" s="204"/>
      <c r="G31" s="204"/>
      <c r="H31" s="204"/>
      <c r="I31" s="204"/>
      <c r="J31" s="204"/>
      <c r="K31" s="204"/>
    </row>
    <row r="32" spans="1:11" ht="15.75" customHeight="1">
      <c r="A32" s="204"/>
      <c r="B32" s="204"/>
      <c r="C32" s="204"/>
      <c r="D32" s="204"/>
      <c r="E32" s="204"/>
      <c r="F32" s="204"/>
      <c r="G32" s="204"/>
      <c r="H32" s="204"/>
      <c r="I32" s="204"/>
      <c r="J32" s="204"/>
      <c r="K32" s="204"/>
    </row>
    <row r="33" spans="1:11" ht="15.75" customHeight="1">
      <c r="A33" s="204"/>
      <c r="B33" s="204"/>
      <c r="C33" s="204"/>
      <c r="D33" s="204"/>
      <c r="E33" s="204"/>
      <c r="F33" s="204"/>
      <c r="G33" s="204"/>
      <c r="H33" s="204"/>
      <c r="I33" s="204"/>
      <c r="J33" s="204"/>
      <c r="K33" s="204"/>
    </row>
    <row r="34" spans="1:11" ht="15.75" customHeight="1">
      <c r="A34" s="204"/>
      <c r="B34" s="204"/>
      <c r="C34" s="204"/>
      <c r="D34" s="204"/>
      <c r="E34" s="204"/>
      <c r="F34" s="204"/>
      <c r="G34" s="204"/>
      <c r="H34" s="204"/>
      <c r="I34" s="204"/>
      <c r="J34" s="204"/>
      <c r="K34" s="204"/>
    </row>
    <row r="35" spans="1:11" ht="15.75" customHeight="1">
      <c r="A35" s="204"/>
      <c r="B35" s="204"/>
      <c r="C35" s="204"/>
      <c r="D35" s="204"/>
      <c r="E35" s="204"/>
      <c r="F35" s="204"/>
      <c r="G35" s="204"/>
      <c r="H35" s="204"/>
      <c r="I35" s="204"/>
      <c r="J35" s="204"/>
      <c r="K35" s="204"/>
    </row>
    <row r="36" spans="1:11" ht="15.75" customHeight="1">
      <c r="A36" s="204"/>
      <c r="B36" s="204"/>
      <c r="C36" s="204"/>
      <c r="D36" s="204"/>
      <c r="E36" s="204"/>
      <c r="F36" s="204"/>
      <c r="G36" s="204"/>
      <c r="H36" s="204"/>
      <c r="I36" s="204"/>
      <c r="J36" s="204"/>
      <c r="K36" s="204"/>
    </row>
    <row r="37" spans="1:11" ht="15.75" customHeight="1">
      <c r="A37" s="204"/>
      <c r="B37" s="204"/>
      <c r="C37" s="204"/>
      <c r="D37" s="204"/>
      <c r="E37" s="204"/>
      <c r="F37" s="204"/>
      <c r="G37" s="204"/>
      <c r="H37" s="204"/>
      <c r="I37" s="204"/>
      <c r="J37" s="204"/>
      <c r="K37" s="204"/>
    </row>
    <row r="38" spans="1:11" ht="15.75" customHeight="1">
      <c r="A38" s="204"/>
      <c r="B38" s="204"/>
      <c r="C38" s="204"/>
      <c r="D38" s="204"/>
      <c r="E38" s="204"/>
      <c r="F38" s="204"/>
      <c r="G38" s="204"/>
      <c r="H38" s="204"/>
      <c r="I38" s="204"/>
      <c r="J38" s="204"/>
      <c r="K38" s="204"/>
    </row>
    <row r="39" spans="1:11" ht="15.75" customHeight="1">
      <c r="A39" s="204"/>
      <c r="B39" s="204"/>
      <c r="C39" s="204"/>
      <c r="D39" s="204"/>
      <c r="E39" s="204"/>
      <c r="F39" s="204"/>
      <c r="G39" s="204"/>
      <c r="H39" s="204"/>
      <c r="I39" s="204"/>
      <c r="J39" s="204"/>
      <c r="K39" s="204"/>
    </row>
    <row r="40" spans="1:11" ht="15.75" customHeight="1">
      <c r="A40" s="204"/>
      <c r="B40" s="204"/>
      <c r="C40" s="204"/>
      <c r="D40" s="204"/>
      <c r="E40" s="204"/>
      <c r="F40" s="204"/>
      <c r="G40" s="204"/>
      <c r="H40" s="204"/>
      <c r="I40" s="204"/>
      <c r="J40" s="204"/>
      <c r="K40" s="204"/>
    </row>
    <row r="41" spans="1:11" ht="15.75" customHeight="1">
      <c r="A41" s="204"/>
      <c r="B41" s="204"/>
      <c r="C41" s="204"/>
      <c r="D41" s="204"/>
      <c r="E41" s="204"/>
      <c r="F41" s="204"/>
      <c r="G41" s="204"/>
      <c r="H41" s="204"/>
      <c r="I41" s="204"/>
      <c r="J41" s="204"/>
      <c r="K41" s="204"/>
    </row>
    <row r="42" spans="1:11" ht="15.75" customHeight="1">
      <c r="A42" s="204"/>
      <c r="B42" s="204"/>
      <c r="C42" s="204"/>
      <c r="D42" s="204"/>
      <c r="E42" s="204"/>
      <c r="F42" s="204"/>
      <c r="G42" s="204"/>
      <c r="H42" s="204"/>
      <c r="I42" s="204"/>
      <c r="J42" s="204"/>
      <c r="K42" s="204"/>
    </row>
    <row r="43" spans="1:11" ht="15.75" customHeight="1">
      <c r="A43" s="204"/>
      <c r="B43" s="204"/>
      <c r="C43" s="204"/>
      <c r="D43" s="204"/>
      <c r="E43" s="204"/>
      <c r="F43" s="204"/>
      <c r="G43" s="204"/>
      <c r="H43" s="204"/>
      <c r="I43" s="204"/>
      <c r="J43" s="204"/>
      <c r="K43" s="204"/>
    </row>
    <row r="44" spans="1:11" ht="15.75" customHeight="1">
      <c r="A44" s="204"/>
      <c r="B44" s="204"/>
      <c r="C44" s="204"/>
      <c r="D44" s="204"/>
      <c r="E44" s="204"/>
      <c r="F44" s="204"/>
      <c r="G44" s="204"/>
      <c r="H44" s="204"/>
      <c r="I44" s="204"/>
      <c r="J44" s="204"/>
      <c r="K44" s="204"/>
    </row>
    <row r="45" spans="1:11" ht="15.75" customHeight="1">
      <c r="A45" s="204"/>
      <c r="B45" s="204"/>
      <c r="C45" s="204"/>
      <c r="D45" s="204"/>
      <c r="E45" s="204"/>
      <c r="F45" s="204"/>
      <c r="G45" s="204"/>
      <c r="H45" s="204"/>
      <c r="I45" s="204"/>
      <c r="J45" s="204"/>
      <c r="K45" s="204"/>
    </row>
    <row r="46" spans="1:11" ht="15.75" customHeight="1">
      <c r="A46" s="204"/>
      <c r="B46" s="204"/>
      <c r="C46" s="204"/>
      <c r="D46" s="204"/>
      <c r="E46" s="204"/>
      <c r="F46" s="204"/>
      <c r="G46" s="204"/>
      <c r="H46" s="204"/>
      <c r="I46" s="204"/>
      <c r="J46" s="204"/>
      <c r="K46" s="204"/>
    </row>
    <row r="47" spans="1:11" ht="15.75" customHeight="1">
      <c r="A47" s="204"/>
      <c r="B47" s="204"/>
      <c r="C47" s="204"/>
      <c r="D47" s="204"/>
      <c r="E47" s="204"/>
      <c r="F47" s="204"/>
      <c r="G47" s="204"/>
      <c r="H47" s="204"/>
      <c r="I47" s="204"/>
      <c r="J47" s="204"/>
      <c r="K47" s="204"/>
    </row>
    <row r="48" spans="1:11" ht="15.75" customHeight="1">
      <c r="A48" s="204"/>
      <c r="B48" s="204"/>
      <c r="C48" s="204"/>
      <c r="D48" s="204"/>
      <c r="E48" s="204"/>
      <c r="F48" s="204"/>
      <c r="G48" s="204"/>
      <c r="H48" s="204"/>
      <c r="I48" s="204"/>
      <c r="J48" s="204"/>
      <c r="K48" s="204"/>
    </row>
    <row r="49" spans="1:11" ht="15.75" customHeight="1">
      <c r="A49" s="204"/>
      <c r="B49" s="204"/>
      <c r="C49" s="204"/>
      <c r="D49" s="204"/>
      <c r="E49" s="204"/>
      <c r="F49" s="204"/>
      <c r="G49" s="204"/>
      <c r="H49" s="204"/>
      <c r="I49" s="204"/>
      <c r="J49" s="204"/>
      <c r="K49" s="204"/>
    </row>
    <row r="50" spans="1:11" ht="15.75" customHeight="1">
      <c r="A50" s="204"/>
      <c r="B50" s="204"/>
      <c r="C50" s="204"/>
      <c r="D50" s="204"/>
      <c r="E50" s="204"/>
      <c r="F50" s="204"/>
      <c r="G50" s="204"/>
      <c r="H50" s="204"/>
      <c r="I50" s="204"/>
      <c r="J50" s="204"/>
      <c r="K50" s="204"/>
    </row>
    <row r="51" spans="1:11" ht="15.75" customHeight="1">
      <c r="A51" s="204"/>
      <c r="B51" s="204"/>
      <c r="C51" s="204"/>
      <c r="D51" s="204"/>
      <c r="E51" s="204"/>
      <c r="F51" s="204"/>
      <c r="G51" s="204"/>
      <c r="H51" s="204"/>
      <c r="I51" s="204"/>
      <c r="J51" s="204"/>
      <c r="K51" s="204"/>
    </row>
    <row r="52" spans="1:11" ht="15.75" customHeight="1">
      <c r="A52" s="204"/>
      <c r="B52" s="204"/>
      <c r="C52" s="204"/>
      <c r="D52" s="204"/>
      <c r="E52" s="204"/>
      <c r="F52" s="204"/>
      <c r="G52" s="204"/>
      <c r="H52" s="204"/>
      <c r="I52" s="204"/>
      <c r="J52" s="204"/>
      <c r="K52" s="204"/>
    </row>
    <row r="53" spans="1:11" ht="15.75" customHeight="1">
      <c r="A53" s="204"/>
      <c r="B53" s="204"/>
      <c r="C53" s="204"/>
      <c r="D53" s="204"/>
      <c r="E53" s="204"/>
      <c r="F53" s="204"/>
      <c r="G53" s="204"/>
      <c r="H53" s="204"/>
      <c r="I53" s="204"/>
      <c r="J53" s="204"/>
      <c r="K53" s="204"/>
    </row>
    <row r="54" spans="1:11" ht="15.75" customHeight="1">
      <c r="A54" s="204"/>
      <c r="B54" s="204"/>
      <c r="C54" s="204"/>
      <c r="D54" s="204"/>
      <c r="E54" s="204"/>
      <c r="F54" s="204"/>
      <c r="G54" s="204"/>
      <c r="H54" s="204"/>
      <c r="I54" s="204"/>
      <c r="J54" s="204"/>
      <c r="K54" s="204"/>
    </row>
    <row r="55" spans="1:11" ht="15.75" customHeight="1">
      <c r="A55" s="204"/>
      <c r="B55" s="204"/>
      <c r="C55" s="204"/>
      <c r="D55" s="204"/>
      <c r="E55" s="204"/>
      <c r="F55" s="204"/>
      <c r="G55" s="204"/>
      <c r="H55" s="204"/>
      <c r="I55" s="204"/>
      <c r="J55" s="204"/>
      <c r="K55" s="204"/>
    </row>
    <row r="56" spans="1:11" ht="15.75" customHeight="1">
      <c r="A56" s="204"/>
      <c r="B56" s="204"/>
      <c r="C56" s="204"/>
      <c r="D56" s="204"/>
      <c r="E56" s="204"/>
      <c r="F56" s="204"/>
      <c r="G56" s="204"/>
      <c r="H56" s="204"/>
      <c r="I56" s="204"/>
      <c r="J56" s="204"/>
      <c r="K56" s="204"/>
    </row>
    <row r="57" spans="1:11" ht="15.75" customHeight="1">
      <c r="A57" s="204"/>
      <c r="B57" s="204"/>
      <c r="C57" s="204"/>
      <c r="D57" s="204"/>
      <c r="E57" s="204"/>
      <c r="F57" s="204"/>
      <c r="G57" s="204"/>
      <c r="H57" s="204"/>
      <c r="I57" s="204"/>
      <c r="J57" s="204"/>
      <c r="K57" s="204"/>
    </row>
    <row r="58" spans="1:11" ht="15.75" customHeight="1">
      <c r="A58" s="204"/>
      <c r="B58" s="204"/>
      <c r="C58" s="204"/>
      <c r="D58" s="204"/>
      <c r="E58" s="204"/>
      <c r="F58" s="204"/>
      <c r="G58" s="204"/>
      <c r="H58" s="204"/>
      <c r="I58" s="204"/>
      <c r="J58" s="204"/>
      <c r="K58" s="204"/>
    </row>
    <row r="59" spans="1:11" ht="15.75" customHeight="1">
      <c r="A59" s="204"/>
      <c r="B59" s="204"/>
      <c r="C59" s="204"/>
      <c r="D59" s="204"/>
      <c r="E59" s="204"/>
      <c r="F59" s="204"/>
      <c r="G59" s="204"/>
      <c r="H59" s="204"/>
      <c r="I59" s="204"/>
      <c r="J59" s="204"/>
      <c r="K59" s="204"/>
    </row>
    <row r="60" spans="1:11" ht="15.75" customHeight="1">
      <c r="A60" s="204"/>
      <c r="B60" s="204"/>
      <c r="C60" s="204"/>
      <c r="D60" s="204"/>
      <c r="E60" s="204"/>
      <c r="F60" s="204"/>
      <c r="G60" s="204"/>
      <c r="H60" s="204"/>
      <c r="I60" s="204"/>
      <c r="J60" s="204"/>
      <c r="K60" s="204"/>
    </row>
    <row r="61" spans="1:11" ht="15.75" customHeight="1">
      <c r="A61" s="204"/>
      <c r="B61" s="204"/>
      <c r="C61" s="204"/>
      <c r="D61" s="204"/>
      <c r="E61" s="204"/>
      <c r="F61" s="204"/>
      <c r="G61" s="204"/>
      <c r="H61" s="204"/>
      <c r="I61" s="204"/>
      <c r="J61" s="204"/>
      <c r="K61" s="204"/>
    </row>
    <row r="62" spans="1:11" ht="15.75" customHeight="1">
      <c r="A62" s="204"/>
      <c r="B62" s="204"/>
      <c r="C62" s="204"/>
      <c r="D62" s="204"/>
      <c r="E62" s="204"/>
      <c r="F62" s="204"/>
      <c r="G62" s="204"/>
      <c r="H62" s="204"/>
      <c r="I62" s="204"/>
      <c r="J62" s="204"/>
      <c r="K62" s="204"/>
    </row>
    <row r="63" spans="1:11" ht="15.75" customHeight="1">
      <c r="A63" s="204"/>
      <c r="B63" s="204"/>
      <c r="C63" s="204"/>
      <c r="D63" s="204"/>
      <c r="E63" s="204"/>
      <c r="F63" s="204"/>
      <c r="G63" s="204"/>
      <c r="H63" s="204"/>
      <c r="I63" s="204"/>
      <c r="J63" s="204"/>
      <c r="K63" s="204"/>
    </row>
    <row r="64" spans="1:11" ht="15.75" customHeight="1">
      <c r="A64" s="204"/>
      <c r="B64" s="204"/>
      <c r="C64" s="204"/>
      <c r="D64" s="204"/>
      <c r="E64" s="204"/>
      <c r="F64" s="204"/>
      <c r="G64" s="204"/>
      <c r="H64" s="204"/>
      <c r="I64" s="204"/>
      <c r="J64" s="204"/>
      <c r="K64" s="204"/>
    </row>
    <row r="65" spans="1:11" ht="15.75" customHeight="1">
      <c r="A65" s="204"/>
      <c r="B65" s="204"/>
      <c r="C65" s="204"/>
      <c r="D65" s="204"/>
      <c r="E65" s="204"/>
      <c r="F65" s="204"/>
      <c r="G65" s="204"/>
      <c r="H65" s="204"/>
      <c r="I65" s="204"/>
      <c r="J65" s="204"/>
      <c r="K65" s="204"/>
    </row>
    <row r="66" spans="1:11" ht="15.75" customHeight="1">
      <c r="A66" s="204"/>
      <c r="B66" s="204"/>
      <c r="C66" s="204"/>
      <c r="D66" s="204"/>
      <c r="E66" s="204"/>
      <c r="F66" s="204"/>
      <c r="G66" s="204"/>
      <c r="H66" s="204"/>
      <c r="I66" s="204"/>
      <c r="J66" s="204"/>
      <c r="K66" s="204"/>
    </row>
    <row r="67" spans="1:11" ht="15.75" customHeight="1">
      <c r="A67" s="204"/>
      <c r="B67" s="204"/>
      <c r="C67" s="204"/>
      <c r="D67" s="204"/>
      <c r="E67" s="204"/>
      <c r="F67" s="204"/>
      <c r="G67" s="204"/>
      <c r="H67" s="204"/>
      <c r="I67" s="204"/>
      <c r="J67" s="204"/>
      <c r="K67" s="204"/>
    </row>
    <row r="68" spans="1:11" ht="15.75" customHeight="1">
      <c r="A68" s="204"/>
      <c r="B68" s="204"/>
      <c r="C68" s="204"/>
      <c r="D68" s="204"/>
      <c r="E68" s="204"/>
      <c r="F68" s="204"/>
      <c r="G68" s="204"/>
      <c r="H68" s="204"/>
      <c r="I68" s="204"/>
      <c r="J68" s="204"/>
      <c r="K68" s="204"/>
    </row>
    <row r="69" spans="1:11" ht="15.75" customHeight="1">
      <c r="A69" s="204"/>
      <c r="B69" s="204"/>
      <c r="C69" s="204"/>
      <c r="D69" s="204"/>
      <c r="E69" s="204"/>
      <c r="F69" s="204"/>
      <c r="G69" s="204"/>
      <c r="H69" s="204"/>
      <c r="I69" s="204"/>
      <c r="J69" s="204"/>
      <c r="K69" s="204"/>
    </row>
    <row r="70" spans="1:11" ht="15.75" customHeight="1">
      <c r="A70" s="204"/>
      <c r="B70" s="204"/>
      <c r="C70" s="204"/>
      <c r="D70" s="204"/>
      <c r="E70" s="204"/>
      <c r="F70" s="204"/>
      <c r="G70" s="204"/>
      <c r="H70" s="204"/>
      <c r="I70" s="204"/>
      <c r="J70" s="204"/>
      <c r="K70" s="204"/>
    </row>
    <row r="71" spans="1:11" ht="15.75" customHeight="1">
      <c r="A71" s="204"/>
      <c r="B71" s="204"/>
      <c r="C71" s="204"/>
      <c r="D71" s="204"/>
      <c r="E71" s="204"/>
      <c r="F71" s="204"/>
      <c r="G71" s="204"/>
      <c r="H71" s="204"/>
      <c r="I71" s="204"/>
      <c r="J71" s="204"/>
      <c r="K71" s="204"/>
    </row>
    <row r="72" spans="1:11" ht="15.75" customHeight="1">
      <c r="A72" s="204"/>
      <c r="B72" s="204"/>
      <c r="C72" s="204"/>
      <c r="D72" s="204"/>
      <c r="E72" s="204"/>
      <c r="F72" s="204"/>
      <c r="G72" s="204"/>
      <c r="H72" s="204"/>
      <c r="I72" s="204"/>
      <c r="J72" s="204"/>
      <c r="K72" s="204"/>
    </row>
    <row r="73" spans="1:11" ht="15.75" customHeight="1">
      <c r="A73" s="204"/>
      <c r="B73" s="204"/>
      <c r="C73" s="204"/>
      <c r="D73" s="204"/>
      <c r="E73" s="204"/>
      <c r="F73" s="204"/>
      <c r="G73" s="204"/>
      <c r="H73" s="204"/>
      <c r="I73" s="204"/>
      <c r="J73" s="204"/>
      <c r="K73" s="204"/>
    </row>
    <row r="74" spans="1:11" ht="15.75" customHeight="1">
      <c r="A74" s="204"/>
      <c r="B74" s="204"/>
      <c r="C74" s="204"/>
      <c r="D74" s="204"/>
      <c r="E74" s="204"/>
      <c r="F74" s="204"/>
      <c r="G74" s="204"/>
      <c r="H74" s="204"/>
      <c r="I74" s="204"/>
      <c r="J74" s="204"/>
      <c r="K74" s="204"/>
    </row>
    <row r="75" spans="1:11" ht="15.75" customHeight="1">
      <c r="A75" s="204"/>
      <c r="B75" s="204"/>
      <c r="C75" s="204"/>
      <c r="D75" s="204"/>
      <c r="E75" s="204"/>
      <c r="F75" s="204"/>
      <c r="G75" s="204"/>
      <c r="H75" s="204"/>
      <c r="I75" s="204"/>
      <c r="J75" s="204"/>
      <c r="K75" s="204"/>
    </row>
    <row r="76" spans="1:11" ht="15.75" customHeight="1">
      <c r="A76" s="204"/>
      <c r="B76" s="204"/>
      <c r="C76" s="204"/>
      <c r="D76" s="204"/>
      <c r="E76" s="204"/>
      <c r="F76" s="204"/>
      <c r="G76" s="204"/>
      <c r="H76" s="204"/>
      <c r="I76" s="204"/>
      <c r="J76" s="204"/>
      <c r="K76" s="204"/>
    </row>
    <row r="77" spans="1:11" ht="15.75" customHeight="1">
      <c r="A77" s="204"/>
      <c r="B77" s="204"/>
      <c r="C77" s="204"/>
      <c r="D77" s="204"/>
      <c r="E77" s="204"/>
      <c r="F77" s="204"/>
      <c r="G77" s="204"/>
      <c r="H77" s="204"/>
      <c r="I77" s="204"/>
      <c r="J77" s="204"/>
      <c r="K77" s="204"/>
    </row>
    <row r="78" spans="1:11" ht="15.75" customHeight="1">
      <c r="A78" s="204"/>
      <c r="B78" s="204"/>
      <c r="C78" s="204"/>
      <c r="D78" s="204"/>
      <c r="E78" s="204"/>
      <c r="F78" s="204"/>
      <c r="G78" s="204"/>
      <c r="H78" s="204"/>
      <c r="I78" s="204"/>
      <c r="J78" s="204"/>
      <c r="K78" s="204"/>
    </row>
    <row r="79" spans="1:11" ht="15.75" customHeight="1">
      <c r="A79" s="204"/>
      <c r="B79" s="204"/>
      <c r="C79" s="204"/>
      <c r="D79" s="204"/>
      <c r="E79" s="204"/>
      <c r="F79" s="204"/>
      <c r="G79" s="204"/>
      <c r="H79" s="204"/>
      <c r="I79" s="204"/>
      <c r="J79" s="204"/>
      <c r="K79" s="204"/>
    </row>
    <row r="80" spans="1:11" ht="15.75" customHeight="1">
      <c r="A80" s="204"/>
      <c r="B80" s="204"/>
      <c r="C80" s="204"/>
      <c r="D80" s="204"/>
      <c r="E80" s="204"/>
      <c r="F80" s="204"/>
      <c r="G80" s="204"/>
      <c r="H80" s="204"/>
      <c r="I80" s="204"/>
      <c r="J80" s="204"/>
      <c r="K80" s="204"/>
    </row>
    <row r="81" spans="1:11" ht="15.75" customHeight="1">
      <c r="A81" s="204"/>
      <c r="B81" s="204"/>
      <c r="C81" s="204"/>
      <c r="D81" s="204"/>
      <c r="E81" s="204"/>
      <c r="F81" s="204"/>
      <c r="G81" s="204"/>
      <c r="H81" s="204"/>
      <c r="I81" s="204"/>
      <c r="J81" s="204"/>
      <c r="K81" s="204"/>
    </row>
    <row r="82" spans="1:11" ht="15.75" customHeight="1">
      <c r="A82" s="204"/>
      <c r="B82" s="204"/>
      <c r="C82" s="204"/>
      <c r="D82" s="204"/>
      <c r="E82" s="204"/>
      <c r="F82" s="204"/>
      <c r="G82" s="204"/>
      <c r="H82" s="204"/>
      <c r="I82" s="204"/>
      <c r="J82" s="204"/>
      <c r="K82" s="204"/>
    </row>
    <row r="83" spans="1:11" ht="15.75" customHeight="1">
      <c r="A83" s="204"/>
      <c r="B83" s="204"/>
      <c r="C83" s="204"/>
      <c r="D83" s="204"/>
      <c r="E83" s="204"/>
      <c r="F83" s="204"/>
      <c r="G83" s="204"/>
      <c r="H83" s="204"/>
      <c r="I83" s="204"/>
      <c r="J83" s="204"/>
      <c r="K83" s="204"/>
    </row>
    <row r="84" spans="1:11" ht="15.75" customHeight="1">
      <c r="A84" s="204"/>
      <c r="B84" s="204"/>
      <c r="C84" s="204"/>
      <c r="D84" s="204"/>
      <c r="E84" s="204"/>
      <c r="F84" s="204"/>
      <c r="G84" s="204"/>
      <c r="H84" s="204"/>
      <c r="I84" s="204"/>
      <c r="J84" s="204"/>
      <c r="K84" s="204"/>
    </row>
    <row r="85" spans="1:11" ht="15.75" customHeight="1">
      <c r="A85" s="204"/>
      <c r="B85" s="204"/>
      <c r="C85" s="204"/>
      <c r="D85" s="204"/>
      <c r="E85" s="204"/>
      <c r="F85" s="204"/>
      <c r="G85" s="204"/>
      <c r="H85" s="204"/>
      <c r="I85" s="204"/>
      <c r="J85" s="204"/>
      <c r="K85" s="204"/>
    </row>
    <row r="86" spans="1:11" ht="15.75" customHeight="1">
      <c r="A86" s="204"/>
      <c r="B86" s="204"/>
      <c r="C86" s="204"/>
      <c r="D86" s="204"/>
      <c r="E86" s="204"/>
      <c r="F86" s="204"/>
      <c r="G86" s="204"/>
      <c r="H86" s="204"/>
      <c r="I86" s="204"/>
      <c r="J86" s="204"/>
      <c r="K86" s="204"/>
    </row>
    <row r="87" spans="1:11" ht="15.75" customHeight="1">
      <c r="A87" s="204"/>
      <c r="B87" s="204"/>
      <c r="C87" s="204"/>
      <c r="D87" s="204"/>
      <c r="E87" s="204"/>
      <c r="F87" s="204"/>
      <c r="G87" s="204"/>
      <c r="H87" s="204"/>
      <c r="I87" s="204"/>
      <c r="J87" s="204"/>
      <c r="K87" s="204"/>
    </row>
    <row r="88" spans="1:11" ht="15.75" customHeight="1">
      <c r="A88" s="204"/>
      <c r="B88" s="204"/>
      <c r="C88" s="204"/>
      <c r="D88" s="204"/>
      <c r="E88" s="204"/>
      <c r="F88" s="204"/>
      <c r="G88" s="204"/>
      <c r="H88" s="204"/>
      <c r="I88" s="204"/>
      <c r="J88" s="204"/>
      <c r="K88" s="204"/>
    </row>
    <row r="89" spans="1:11" ht="15.75" customHeight="1">
      <c r="A89" s="204"/>
      <c r="B89" s="204"/>
      <c r="C89" s="204"/>
      <c r="D89" s="204"/>
      <c r="E89" s="204"/>
      <c r="F89" s="204"/>
      <c r="G89" s="204"/>
      <c r="H89" s="204"/>
      <c r="I89" s="204"/>
      <c r="J89" s="204"/>
      <c r="K89" s="204"/>
    </row>
    <row r="90" spans="1:11" ht="15.75" customHeight="1">
      <c r="A90" s="204"/>
      <c r="B90" s="204"/>
      <c r="C90" s="204"/>
      <c r="D90" s="204"/>
      <c r="E90" s="204"/>
      <c r="F90" s="204"/>
      <c r="G90" s="204"/>
      <c r="H90" s="204"/>
      <c r="I90" s="204"/>
      <c r="J90" s="204"/>
      <c r="K90" s="204"/>
    </row>
    <row r="91" spans="1:11" ht="15.75" customHeight="1">
      <c r="A91" s="204"/>
      <c r="B91" s="204"/>
      <c r="C91" s="204"/>
      <c r="D91" s="204"/>
      <c r="E91" s="204"/>
      <c r="F91" s="204"/>
      <c r="G91" s="204"/>
      <c r="H91" s="204"/>
      <c r="I91" s="204"/>
      <c r="J91" s="204"/>
      <c r="K91" s="204"/>
    </row>
    <row r="92" spans="1:11" ht="15.75" customHeight="1">
      <c r="A92" s="204"/>
      <c r="B92" s="204"/>
      <c r="C92" s="204"/>
      <c r="D92" s="204"/>
      <c r="E92" s="204"/>
      <c r="F92" s="204"/>
      <c r="G92" s="204"/>
      <c r="H92" s="204"/>
      <c r="I92" s="204"/>
      <c r="J92" s="204"/>
      <c r="K92" s="204"/>
    </row>
    <row r="93" spans="1:11" ht="15.75" customHeight="1">
      <c r="A93" s="204"/>
      <c r="B93" s="204"/>
      <c r="C93" s="204"/>
      <c r="D93" s="204"/>
      <c r="E93" s="204"/>
      <c r="F93" s="204"/>
      <c r="G93" s="204"/>
      <c r="H93" s="204"/>
      <c r="I93" s="204"/>
      <c r="J93" s="204"/>
      <c r="K93" s="204"/>
    </row>
    <row r="94" spans="1:11" ht="15.75" customHeight="1">
      <c r="A94" s="204"/>
      <c r="B94" s="204"/>
      <c r="C94" s="204"/>
      <c r="D94" s="204"/>
      <c r="E94" s="204"/>
      <c r="F94" s="204"/>
      <c r="G94" s="204"/>
      <c r="H94" s="204"/>
      <c r="I94" s="204"/>
      <c r="J94" s="204"/>
      <c r="K94" s="204"/>
    </row>
    <row r="95" spans="1:11" ht="15.75" customHeight="1">
      <c r="A95" s="204"/>
      <c r="B95" s="204"/>
      <c r="C95" s="204"/>
      <c r="D95" s="204"/>
      <c r="E95" s="204"/>
      <c r="F95" s="204"/>
      <c r="G95" s="204"/>
      <c r="H95" s="204"/>
      <c r="I95" s="204"/>
      <c r="J95" s="204"/>
      <c r="K95" s="204"/>
    </row>
    <row r="96" spans="1:11" ht="15.75" customHeight="1">
      <c r="A96" s="204"/>
      <c r="B96" s="204"/>
      <c r="C96" s="204"/>
      <c r="D96" s="204"/>
      <c r="E96" s="204"/>
      <c r="F96" s="204"/>
      <c r="G96" s="204"/>
      <c r="H96" s="204"/>
      <c r="I96" s="204"/>
      <c r="J96" s="204"/>
      <c r="K96" s="204"/>
    </row>
    <row r="97" spans="1:11" ht="15.75" customHeight="1">
      <c r="A97" s="204"/>
      <c r="B97" s="204"/>
      <c r="C97" s="204"/>
      <c r="D97" s="204"/>
      <c r="E97" s="204"/>
      <c r="F97" s="204"/>
      <c r="G97" s="204"/>
      <c r="H97" s="204"/>
      <c r="I97" s="204"/>
      <c r="J97" s="204"/>
      <c r="K97" s="204"/>
    </row>
    <row r="98" spans="1:11" ht="15.75" customHeight="1">
      <c r="A98" s="204"/>
      <c r="B98" s="204"/>
      <c r="C98" s="204"/>
      <c r="D98" s="204"/>
      <c r="E98" s="204"/>
      <c r="F98" s="204"/>
      <c r="G98" s="204"/>
      <c r="H98" s="204"/>
      <c r="I98" s="204"/>
      <c r="J98" s="204"/>
      <c r="K98" s="204"/>
    </row>
    <row r="99" spans="1:11" ht="15.75" customHeight="1">
      <c r="A99" s="204"/>
      <c r="B99" s="204"/>
      <c r="C99" s="204"/>
      <c r="D99" s="204"/>
      <c r="E99" s="204"/>
      <c r="F99" s="204"/>
      <c r="G99" s="204"/>
      <c r="H99" s="204"/>
      <c r="I99" s="204"/>
      <c r="J99" s="204"/>
      <c r="K99" s="204"/>
    </row>
    <row r="100" spans="1:11" ht="15.75" customHeight="1">
      <c r="A100" s="204"/>
      <c r="B100" s="204"/>
      <c r="C100" s="204"/>
      <c r="D100" s="204"/>
      <c r="E100" s="204"/>
      <c r="F100" s="204"/>
      <c r="G100" s="204"/>
      <c r="H100" s="204"/>
      <c r="I100" s="204"/>
      <c r="J100" s="204"/>
      <c r="K100" s="204"/>
    </row>
  </sheetData>
  <mergeCells count="1">
    <mergeCell ref="A2:F2"/>
  </mergeCells>
  <pageMargins left="0.78740157480314998" right="0.78740157480314998" top="1.1811023622047201" bottom="0.78740157480314998" header="0" footer="0"/>
  <pageSetup paperSize="9" fitToHeight="0"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204"/>
  <sheetViews>
    <sheetView workbookViewId="0"/>
  </sheetViews>
  <sheetFormatPr defaultColWidth="14.44140625" defaultRowHeight="15" customHeight="1"/>
  <cols>
    <col min="1" max="1" width="5" customWidth="1"/>
    <col min="2" max="2" width="14.88671875" customWidth="1"/>
    <col min="3" max="3" width="48.88671875" customWidth="1"/>
    <col min="4" max="4" width="13.109375" customWidth="1"/>
    <col min="5" max="5" width="9.109375" customWidth="1"/>
    <col min="6" max="6" width="10" customWidth="1"/>
    <col min="7" max="7" width="11" customWidth="1"/>
    <col min="8" max="8" width="13.5546875" customWidth="1"/>
    <col min="9" max="11" width="9.109375" customWidth="1"/>
  </cols>
  <sheetData>
    <row r="1" spans="1:11" ht="12.75" customHeight="1">
      <c r="A1" s="325"/>
      <c r="B1" s="326"/>
      <c r="C1" s="326"/>
      <c r="D1" s="326"/>
      <c r="E1" s="371"/>
      <c r="F1" s="372"/>
      <c r="G1" s="326"/>
      <c r="H1" s="326"/>
      <c r="I1" s="326"/>
      <c r="J1" s="326"/>
      <c r="K1" s="326"/>
    </row>
    <row r="2" spans="1:11" ht="12.75" customHeight="1">
      <c r="A2" s="325"/>
      <c r="B2" s="326"/>
      <c r="C2" s="326"/>
      <c r="D2" s="326"/>
      <c r="E2" s="371"/>
      <c r="F2" s="372"/>
      <c r="G2" s="326"/>
      <c r="H2" s="326"/>
      <c r="I2" s="326"/>
      <c r="J2" s="326"/>
      <c r="K2" s="326"/>
    </row>
    <row r="3" spans="1:11" ht="12.75" customHeight="1">
      <c r="A3" s="325"/>
      <c r="B3" s="326"/>
      <c r="C3" s="326"/>
      <c r="D3" s="326"/>
      <c r="E3" s="371"/>
      <c r="F3" s="372"/>
      <c r="G3" s="326"/>
      <c r="H3" s="326"/>
      <c r="I3" s="326"/>
      <c r="J3" s="326"/>
      <c r="K3" s="326"/>
    </row>
    <row r="4" spans="1:11" ht="12.75" customHeight="1">
      <c r="A4" s="1084" t="s">
        <v>908</v>
      </c>
      <c r="B4" s="973"/>
      <c r="C4" s="973"/>
      <c r="D4" s="973"/>
      <c r="E4" s="973"/>
      <c r="F4" s="973"/>
      <c r="G4" s="973"/>
      <c r="H4" s="973"/>
      <c r="I4" s="326"/>
      <c r="J4" s="326"/>
      <c r="K4" s="326"/>
    </row>
    <row r="5" spans="1:11" ht="12.75" customHeight="1">
      <c r="A5" s="325"/>
      <c r="B5" s="326"/>
      <c r="C5" s="326"/>
      <c r="D5" s="326"/>
      <c r="E5" s="371"/>
      <c r="F5" s="372"/>
      <c r="G5" s="326"/>
      <c r="H5" s="326"/>
      <c r="I5" s="326"/>
      <c r="J5" s="326"/>
      <c r="K5" s="326"/>
    </row>
    <row r="6" spans="1:11" ht="12.75" customHeight="1">
      <c r="A6" s="325"/>
      <c r="B6" s="326"/>
      <c r="C6" s="326"/>
      <c r="D6" s="326"/>
      <c r="E6" s="371"/>
      <c r="F6" s="372"/>
      <c r="G6" s="326"/>
      <c r="H6" s="326"/>
      <c r="I6" s="326"/>
      <c r="J6" s="326"/>
      <c r="K6" s="326"/>
    </row>
    <row r="7" spans="1:11" ht="12.75" customHeight="1">
      <c r="A7" s="1080" t="s">
        <v>1</v>
      </c>
      <c r="B7" s="1080" t="s">
        <v>909</v>
      </c>
      <c r="C7" s="1081" t="s">
        <v>910</v>
      </c>
      <c r="D7" s="1080" t="s">
        <v>911</v>
      </c>
      <c r="E7" s="1085" t="s">
        <v>912</v>
      </c>
      <c r="F7" s="994"/>
      <c r="G7" s="994"/>
      <c r="H7" s="995"/>
      <c r="I7" s="326"/>
      <c r="J7" s="326"/>
      <c r="K7" s="326"/>
    </row>
    <row r="8" spans="1:11" ht="12.75" customHeight="1">
      <c r="A8" s="976"/>
      <c r="B8" s="976"/>
      <c r="C8" s="976"/>
      <c r="D8" s="976"/>
      <c r="E8" s="373" t="s">
        <v>913</v>
      </c>
      <c r="F8" s="374" t="s">
        <v>168</v>
      </c>
      <c r="G8" s="375" t="s">
        <v>914</v>
      </c>
      <c r="H8" s="375" t="s">
        <v>915</v>
      </c>
      <c r="I8" s="326"/>
      <c r="J8" s="326"/>
      <c r="K8" s="326"/>
    </row>
    <row r="9" spans="1:11" ht="12.75" customHeight="1">
      <c r="A9" s="327">
        <v>3</v>
      </c>
      <c r="B9" s="328" t="s">
        <v>916</v>
      </c>
      <c r="C9" s="329" t="s">
        <v>917</v>
      </c>
      <c r="D9" s="330" t="s">
        <v>918</v>
      </c>
      <c r="E9" s="376">
        <v>2</v>
      </c>
      <c r="F9" s="377"/>
      <c r="G9" s="378"/>
      <c r="H9" s="378"/>
      <c r="I9" s="326"/>
      <c r="J9" s="326"/>
      <c r="K9" s="326"/>
    </row>
    <row r="10" spans="1:11" ht="12.75" customHeight="1">
      <c r="A10" s="331"/>
      <c r="B10" s="332"/>
      <c r="C10" s="332" t="s">
        <v>919</v>
      </c>
      <c r="D10" s="333"/>
      <c r="E10" s="379"/>
      <c r="F10" s="380"/>
      <c r="G10" s="381"/>
      <c r="H10" s="381"/>
      <c r="I10" s="326"/>
      <c r="J10" s="326"/>
      <c r="K10" s="326"/>
    </row>
    <row r="11" spans="1:11" ht="12.75" customHeight="1">
      <c r="A11" s="334"/>
      <c r="B11" s="335"/>
      <c r="C11" s="335" t="s">
        <v>920</v>
      </c>
      <c r="D11" s="336" t="s">
        <v>921</v>
      </c>
      <c r="E11" s="382"/>
      <c r="F11" s="383">
        <v>4</v>
      </c>
      <c r="G11" s="384">
        <v>1.2</v>
      </c>
      <c r="H11" s="384">
        <f>G11*F11*E9</f>
        <v>9.6</v>
      </c>
      <c r="I11" s="326"/>
      <c r="J11" s="326"/>
      <c r="K11" s="326"/>
    </row>
    <row r="12" spans="1:11" ht="12.75" customHeight="1">
      <c r="A12" s="331"/>
      <c r="B12" s="332"/>
      <c r="C12" s="332" t="s">
        <v>922</v>
      </c>
      <c r="D12" s="333"/>
      <c r="E12" s="379"/>
      <c r="F12" s="380"/>
      <c r="G12" s="381"/>
      <c r="H12" s="381"/>
      <c r="I12" s="326"/>
      <c r="J12" s="326"/>
      <c r="K12" s="326"/>
    </row>
    <row r="13" spans="1:11" ht="12.75" customHeight="1">
      <c r="A13" s="334"/>
      <c r="B13" s="335"/>
      <c r="C13" s="335" t="s">
        <v>923</v>
      </c>
      <c r="D13" s="336" t="s">
        <v>924</v>
      </c>
      <c r="E13" s="382"/>
      <c r="F13" s="383">
        <v>3.9</v>
      </c>
      <c r="G13" s="384">
        <v>1.2</v>
      </c>
      <c r="H13" s="384">
        <f>G13*F13*E9</f>
        <v>9.36</v>
      </c>
      <c r="I13" s="326"/>
      <c r="J13" s="326"/>
      <c r="K13" s="326"/>
    </row>
    <row r="14" spans="1:11" ht="12.75" customHeight="1">
      <c r="A14" s="331"/>
      <c r="B14" s="332"/>
      <c r="C14" s="332" t="s">
        <v>925</v>
      </c>
      <c r="D14" s="333"/>
      <c r="E14" s="379"/>
      <c r="F14" s="380"/>
      <c r="G14" s="385"/>
      <c r="H14" s="381"/>
      <c r="I14" s="326"/>
      <c r="J14" s="326"/>
      <c r="K14" s="326"/>
    </row>
    <row r="15" spans="1:11" ht="12.75" customHeight="1">
      <c r="A15" s="334"/>
      <c r="B15" s="335"/>
      <c r="C15" s="335" t="s">
        <v>926</v>
      </c>
      <c r="D15" s="336" t="s">
        <v>927</v>
      </c>
      <c r="E15" s="382"/>
      <c r="F15" s="383">
        <v>3.4</v>
      </c>
      <c r="G15" s="386">
        <v>1.2</v>
      </c>
      <c r="H15" s="384">
        <f>G15*F15*E9</f>
        <v>8.16</v>
      </c>
      <c r="I15" s="326"/>
      <c r="J15" s="326"/>
      <c r="K15" s="326"/>
    </row>
    <row r="16" spans="1:11" ht="12.75" customHeight="1">
      <c r="A16" s="325"/>
      <c r="B16" s="326"/>
      <c r="C16" s="326"/>
      <c r="D16" s="326"/>
      <c r="E16" s="371"/>
      <c r="F16" s="372"/>
      <c r="G16" s="326"/>
      <c r="H16" s="326"/>
      <c r="I16" s="326"/>
      <c r="J16" s="326"/>
      <c r="K16" s="326"/>
    </row>
    <row r="17" spans="1:11" ht="12.75" customHeight="1">
      <c r="A17" s="325"/>
      <c r="B17" s="326"/>
      <c r="C17" s="326"/>
      <c r="D17" s="326"/>
      <c r="E17" s="371"/>
      <c r="F17" s="372"/>
      <c r="G17" s="326"/>
      <c r="H17" s="326"/>
      <c r="I17" s="326"/>
      <c r="J17" s="326"/>
      <c r="K17" s="326"/>
    </row>
    <row r="18" spans="1:11" ht="12.75" customHeight="1">
      <c r="A18" s="325"/>
      <c r="B18" s="326"/>
      <c r="C18" s="326"/>
      <c r="D18" s="326"/>
      <c r="E18" s="371"/>
      <c r="F18" s="372"/>
      <c r="G18" s="326"/>
      <c r="H18" s="326"/>
      <c r="I18" s="326"/>
      <c r="J18" s="326"/>
      <c r="K18" s="326"/>
    </row>
    <row r="19" spans="1:11" ht="12.75" customHeight="1">
      <c r="A19" s="1084" t="s">
        <v>928</v>
      </c>
      <c r="B19" s="973"/>
      <c r="C19" s="973"/>
      <c r="D19" s="973"/>
      <c r="E19" s="973"/>
      <c r="F19" s="973"/>
      <c r="G19" s="973"/>
      <c r="H19" s="973"/>
      <c r="I19" s="326"/>
      <c r="J19" s="326"/>
      <c r="K19" s="326"/>
    </row>
    <row r="20" spans="1:11" ht="12.75" customHeight="1">
      <c r="A20" s="325"/>
      <c r="B20" s="326"/>
      <c r="C20" s="326"/>
      <c r="D20" s="326"/>
      <c r="E20" s="371"/>
      <c r="F20" s="372"/>
      <c r="G20" s="326"/>
      <c r="H20" s="326"/>
      <c r="I20" s="326"/>
      <c r="J20" s="326"/>
      <c r="K20" s="326"/>
    </row>
    <row r="21" spans="1:11" ht="12.75" customHeight="1">
      <c r="A21" s="1080" t="s">
        <v>1</v>
      </c>
      <c r="B21" s="1080" t="s">
        <v>909</v>
      </c>
      <c r="C21" s="1081" t="s">
        <v>910</v>
      </c>
      <c r="D21" s="1080" t="s">
        <v>911</v>
      </c>
      <c r="E21" s="1085" t="s">
        <v>912</v>
      </c>
      <c r="F21" s="994"/>
      <c r="G21" s="994"/>
      <c r="H21" s="995"/>
      <c r="I21" s="326"/>
      <c r="J21" s="326"/>
      <c r="K21" s="326"/>
    </row>
    <row r="22" spans="1:11" ht="12.75" customHeight="1">
      <c r="A22" s="976"/>
      <c r="B22" s="976"/>
      <c r="C22" s="976"/>
      <c r="D22" s="976"/>
      <c r="E22" s="373" t="s">
        <v>913</v>
      </c>
      <c r="F22" s="374" t="s">
        <v>168</v>
      </c>
      <c r="G22" s="375" t="s">
        <v>914</v>
      </c>
      <c r="H22" s="375" t="s">
        <v>915</v>
      </c>
      <c r="I22" s="326"/>
      <c r="J22" s="326"/>
      <c r="K22" s="326"/>
    </row>
    <row r="23" spans="1:11" ht="23.25" customHeight="1">
      <c r="A23" s="337">
        <v>3</v>
      </c>
      <c r="B23" s="328" t="s">
        <v>929</v>
      </c>
      <c r="C23" s="338" t="s">
        <v>930</v>
      </c>
      <c r="D23" s="339" t="s">
        <v>931</v>
      </c>
      <c r="E23" s="387">
        <v>1</v>
      </c>
      <c r="F23" s="388"/>
      <c r="G23" s="389"/>
      <c r="H23" s="389"/>
      <c r="I23" s="326"/>
      <c r="J23" s="326"/>
      <c r="K23" s="326"/>
    </row>
    <row r="24" spans="1:11" ht="12.75" customHeight="1">
      <c r="A24" s="340"/>
      <c r="B24" s="341"/>
      <c r="C24" s="332" t="s">
        <v>922</v>
      </c>
      <c r="D24" s="333"/>
      <c r="E24" s="379"/>
      <c r="F24" s="380"/>
      <c r="G24" s="381"/>
      <c r="H24" s="381"/>
      <c r="I24" s="326"/>
      <c r="J24" s="326"/>
      <c r="K24" s="326"/>
    </row>
    <row r="25" spans="1:11" ht="12.75" customHeight="1">
      <c r="A25" s="340"/>
      <c r="B25" s="341"/>
      <c r="C25" s="335" t="s">
        <v>932</v>
      </c>
      <c r="D25" s="336" t="s">
        <v>924</v>
      </c>
      <c r="E25" s="382"/>
      <c r="F25" s="383">
        <v>0.1</v>
      </c>
      <c r="G25" s="384"/>
      <c r="H25" s="384">
        <f>F25*E23</f>
        <v>0.1</v>
      </c>
      <c r="I25" s="326"/>
      <c r="J25" s="326"/>
      <c r="K25" s="326"/>
    </row>
    <row r="26" spans="1:11" ht="12.75" customHeight="1">
      <c r="A26" s="340"/>
      <c r="B26" s="341"/>
      <c r="C26" s="332" t="s">
        <v>925</v>
      </c>
      <c r="D26" s="333"/>
      <c r="E26" s="379"/>
      <c r="F26" s="380"/>
      <c r="G26" s="381"/>
      <c r="H26" s="381"/>
      <c r="I26" s="326"/>
      <c r="J26" s="326"/>
      <c r="K26" s="326"/>
    </row>
    <row r="27" spans="1:11" ht="12.75" customHeight="1">
      <c r="A27" s="340"/>
      <c r="B27" s="341"/>
      <c r="C27" s="335" t="s">
        <v>926</v>
      </c>
      <c r="D27" s="336" t="s">
        <v>927</v>
      </c>
      <c r="E27" s="382"/>
      <c r="F27" s="383">
        <v>0.1</v>
      </c>
      <c r="G27" s="384"/>
      <c r="H27" s="384">
        <f>F27*E23</f>
        <v>0.1</v>
      </c>
      <c r="I27" s="326"/>
      <c r="J27" s="326"/>
      <c r="K27" s="326"/>
    </row>
    <row r="28" spans="1:11" ht="12.75" customHeight="1">
      <c r="A28" s="325"/>
      <c r="B28" s="326"/>
      <c r="C28" s="326"/>
      <c r="D28" s="326"/>
      <c r="E28" s="371"/>
      <c r="F28" s="372"/>
      <c r="G28" s="326"/>
      <c r="H28" s="326"/>
      <c r="I28" s="326"/>
      <c r="J28" s="326"/>
      <c r="K28" s="326"/>
    </row>
    <row r="29" spans="1:11" ht="12.75" customHeight="1">
      <c r="A29" s="325"/>
      <c r="B29" s="326"/>
      <c r="C29" s="326"/>
      <c r="D29" s="326"/>
      <c r="E29" s="371"/>
      <c r="F29" s="372"/>
      <c r="G29" s="326"/>
      <c r="H29" s="326"/>
      <c r="I29" s="326"/>
      <c r="J29" s="326"/>
      <c r="K29" s="326"/>
    </row>
    <row r="30" spans="1:11" ht="12.75" customHeight="1">
      <c r="A30" s="1084" t="s">
        <v>933</v>
      </c>
      <c r="B30" s="973"/>
      <c r="C30" s="973"/>
      <c r="D30" s="973"/>
      <c r="E30" s="973"/>
      <c r="F30" s="973"/>
      <c r="G30" s="973"/>
      <c r="H30" s="973"/>
      <c r="I30" s="326"/>
      <c r="J30" s="326"/>
      <c r="K30" s="326"/>
    </row>
    <row r="31" spans="1:11" ht="12.75" customHeight="1">
      <c r="A31" s="325"/>
      <c r="B31" s="326"/>
      <c r="C31" s="326"/>
      <c r="D31" s="326"/>
      <c r="E31" s="371"/>
      <c r="F31" s="372"/>
      <c r="G31" s="326"/>
      <c r="H31" s="326"/>
      <c r="I31" s="326"/>
      <c r="J31" s="326"/>
      <c r="K31" s="326"/>
    </row>
    <row r="32" spans="1:11" ht="12.75" customHeight="1">
      <c r="A32" s="1080" t="s">
        <v>1</v>
      </c>
      <c r="B32" s="1080" t="s">
        <v>909</v>
      </c>
      <c r="C32" s="1081" t="s">
        <v>934</v>
      </c>
      <c r="D32" s="1080" t="s">
        <v>911</v>
      </c>
      <c r="E32" s="1082" t="s">
        <v>912</v>
      </c>
      <c r="F32" s="979"/>
      <c r="G32" s="979"/>
      <c r="H32" s="980"/>
      <c r="I32" s="326"/>
      <c r="J32" s="326"/>
      <c r="K32" s="326"/>
    </row>
    <row r="33" spans="1:11" ht="12.75" customHeight="1">
      <c r="A33" s="976"/>
      <c r="B33" s="976"/>
      <c r="C33" s="976"/>
      <c r="D33" s="976"/>
      <c r="E33" s="373"/>
      <c r="F33" s="374" t="s">
        <v>168</v>
      </c>
      <c r="G33" s="375"/>
      <c r="H33" s="375"/>
      <c r="I33" s="326"/>
      <c r="J33" s="326"/>
      <c r="K33" s="326"/>
    </row>
    <row r="34" spans="1:11" ht="12.75" customHeight="1">
      <c r="A34" s="342" t="s">
        <v>251</v>
      </c>
      <c r="B34" s="1083" t="s">
        <v>935</v>
      </c>
      <c r="C34" s="995"/>
      <c r="D34" s="342"/>
      <c r="E34" s="390"/>
      <c r="F34" s="391"/>
      <c r="G34" s="392"/>
      <c r="H34" s="392"/>
      <c r="I34" s="326"/>
      <c r="J34" s="326"/>
      <c r="K34" s="326"/>
    </row>
    <row r="35" spans="1:11" ht="12.75" customHeight="1">
      <c r="A35" s="327">
        <v>1</v>
      </c>
      <c r="B35" s="328" t="s">
        <v>936</v>
      </c>
      <c r="C35" s="329" t="s">
        <v>937</v>
      </c>
      <c r="D35" s="337"/>
      <c r="E35" s="376"/>
      <c r="F35" s="377"/>
      <c r="G35" s="393"/>
      <c r="H35" s="394"/>
      <c r="I35" s="326"/>
      <c r="J35" s="326"/>
      <c r="K35" s="326"/>
    </row>
    <row r="36" spans="1:11" ht="12.75" customHeight="1">
      <c r="A36" s="343"/>
      <c r="B36" s="344"/>
      <c r="C36" s="344" t="s">
        <v>938</v>
      </c>
      <c r="D36" s="345"/>
      <c r="E36" s="395"/>
      <c r="F36" s="396"/>
      <c r="G36" s="397"/>
      <c r="H36" s="397"/>
      <c r="I36" s="326"/>
      <c r="J36" s="326"/>
      <c r="K36" s="326"/>
    </row>
    <row r="37" spans="1:11" ht="12.75" customHeight="1">
      <c r="A37" s="346"/>
      <c r="B37" s="347"/>
      <c r="C37" s="347" t="s">
        <v>939</v>
      </c>
      <c r="D37" s="348" t="s">
        <v>940</v>
      </c>
      <c r="E37" s="398"/>
      <c r="F37" s="399">
        <v>3.5</v>
      </c>
      <c r="G37" s="400"/>
      <c r="H37" s="400"/>
      <c r="I37" s="326"/>
      <c r="J37" s="326"/>
      <c r="K37" s="326"/>
    </row>
    <row r="38" spans="1:11" ht="12.75" customHeight="1">
      <c r="A38" s="346"/>
      <c r="B38" s="347"/>
      <c r="C38" s="347" t="s">
        <v>941</v>
      </c>
      <c r="D38" s="348" t="s">
        <v>940</v>
      </c>
      <c r="E38" s="398"/>
      <c r="F38" s="399">
        <v>3.5</v>
      </c>
      <c r="G38" s="400"/>
      <c r="H38" s="400"/>
      <c r="I38" s="326"/>
      <c r="J38" s="326"/>
      <c r="K38" s="326"/>
    </row>
    <row r="39" spans="1:11" ht="12.75" customHeight="1">
      <c r="A39" s="346"/>
      <c r="B39" s="347"/>
      <c r="C39" s="344" t="s">
        <v>942</v>
      </c>
      <c r="D39" s="345"/>
      <c r="E39" s="395"/>
      <c r="F39" s="396"/>
      <c r="G39" s="400"/>
      <c r="H39" s="397"/>
      <c r="I39" s="326"/>
      <c r="J39" s="326"/>
      <c r="K39" s="326"/>
    </row>
    <row r="40" spans="1:11" ht="12.75" customHeight="1">
      <c r="A40" s="343"/>
      <c r="B40" s="344"/>
      <c r="C40" s="347" t="s">
        <v>943</v>
      </c>
      <c r="D40" s="348" t="s">
        <v>944</v>
      </c>
      <c r="E40" s="398"/>
      <c r="F40" s="399">
        <v>0.5</v>
      </c>
      <c r="G40" s="400"/>
      <c r="H40" s="400"/>
      <c r="I40" s="326"/>
      <c r="J40" s="326"/>
      <c r="K40" s="326"/>
    </row>
    <row r="41" spans="1:11" ht="12.75" customHeight="1">
      <c r="A41" s="346"/>
      <c r="B41" s="347"/>
      <c r="C41" s="344" t="s">
        <v>945</v>
      </c>
      <c r="D41" s="345" t="s">
        <v>946</v>
      </c>
      <c r="E41" s="395"/>
      <c r="F41" s="396">
        <v>5</v>
      </c>
      <c r="G41" s="400"/>
      <c r="H41" s="397"/>
      <c r="I41" s="326"/>
      <c r="J41" s="326"/>
      <c r="K41" s="326"/>
    </row>
    <row r="42" spans="1:11" ht="12.75" customHeight="1">
      <c r="A42" s="343"/>
      <c r="B42" s="344"/>
      <c r="C42" s="344" t="s">
        <v>155</v>
      </c>
      <c r="D42" s="345" t="s">
        <v>927</v>
      </c>
      <c r="E42" s="395"/>
      <c r="F42" s="396"/>
      <c r="G42" s="397"/>
      <c r="H42" s="397"/>
      <c r="I42" s="357"/>
      <c r="J42" s="357"/>
      <c r="K42" s="357"/>
    </row>
    <row r="43" spans="1:11" ht="12.75" customHeight="1">
      <c r="A43" s="349"/>
      <c r="B43" s="350"/>
      <c r="C43" s="351" t="s">
        <v>947</v>
      </c>
      <c r="D43" s="326"/>
      <c r="E43" s="401"/>
      <c r="F43" s="402">
        <v>6</v>
      </c>
      <c r="G43" s="403"/>
      <c r="H43" s="403"/>
      <c r="I43" s="326"/>
      <c r="J43" s="326"/>
      <c r="K43" s="326"/>
    </row>
    <row r="44" spans="1:11" ht="12.75" customHeight="1">
      <c r="A44" s="352"/>
      <c r="B44" s="351"/>
      <c r="C44" s="351" t="s">
        <v>948</v>
      </c>
      <c r="D44" s="326"/>
      <c r="E44" s="401"/>
      <c r="F44" s="402">
        <v>0.22500000000000001</v>
      </c>
      <c r="G44" s="403"/>
      <c r="H44" s="403"/>
      <c r="I44" s="326"/>
      <c r="J44" s="326"/>
      <c r="K44" s="326"/>
    </row>
    <row r="45" spans="1:11" ht="12.75" customHeight="1">
      <c r="A45" s="353"/>
      <c r="B45" s="354"/>
      <c r="C45" s="354" t="s">
        <v>949</v>
      </c>
      <c r="D45" s="326"/>
      <c r="E45" s="404"/>
      <c r="F45" s="405">
        <v>7.4999999999999997E-2</v>
      </c>
      <c r="G45" s="406"/>
      <c r="H45" s="406"/>
      <c r="I45" s="326"/>
      <c r="J45" s="326"/>
      <c r="K45" s="326"/>
    </row>
    <row r="46" spans="1:11" ht="12.75" customHeight="1">
      <c r="A46" s="355"/>
      <c r="B46" s="356"/>
      <c r="C46" s="356" t="s">
        <v>950</v>
      </c>
      <c r="D46" s="357"/>
      <c r="E46" s="407"/>
      <c r="F46" s="408">
        <v>3</v>
      </c>
      <c r="G46" s="409"/>
      <c r="H46" s="409"/>
      <c r="I46" s="357"/>
      <c r="J46" s="357"/>
      <c r="K46" s="357"/>
    </row>
    <row r="47" spans="1:11" ht="12.75" customHeight="1">
      <c r="A47" s="327">
        <v>2</v>
      </c>
      <c r="B47" s="328" t="s">
        <v>951</v>
      </c>
      <c r="C47" s="329" t="s">
        <v>952</v>
      </c>
      <c r="D47" s="358"/>
      <c r="E47" s="376"/>
      <c r="F47" s="377"/>
      <c r="G47" s="378"/>
      <c r="H47" s="378"/>
      <c r="I47" s="326"/>
      <c r="J47" s="326"/>
      <c r="K47" s="326"/>
    </row>
    <row r="48" spans="1:11" ht="12.75" customHeight="1">
      <c r="A48" s="359"/>
      <c r="B48" s="344"/>
      <c r="C48" s="344" t="s">
        <v>938</v>
      </c>
      <c r="D48" s="348" t="s">
        <v>940</v>
      </c>
      <c r="E48" s="395"/>
      <c r="F48" s="396"/>
      <c r="G48" s="397"/>
      <c r="H48" s="397"/>
      <c r="I48" s="326"/>
      <c r="J48" s="326"/>
      <c r="K48" s="326"/>
    </row>
    <row r="49" spans="1:11" ht="12.75" customHeight="1">
      <c r="A49" s="360"/>
      <c r="B49" s="347"/>
      <c r="C49" s="347" t="s">
        <v>953</v>
      </c>
      <c r="D49" s="326"/>
      <c r="E49" s="398"/>
      <c r="F49" s="399">
        <v>2.56</v>
      </c>
      <c r="G49" s="400"/>
      <c r="H49" s="400"/>
      <c r="I49" s="326"/>
      <c r="J49" s="326"/>
      <c r="K49" s="326"/>
    </row>
    <row r="50" spans="1:11" ht="12.75" customHeight="1">
      <c r="A50" s="360"/>
      <c r="B50" s="347"/>
      <c r="C50" s="347" t="s">
        <v>954</v>
      </c>
      <c r="D50" s="348"/>
      <c r="E50" s="398"/>
      <c r="F50" s="399">
        <v>2</v>
      </c>
      <c r="G50" s="400"/>
      <c r="H50" s="400"/>
      <c r="I50" s="326"/>
      <c r="J50" s="326"/>
      <c r="K50" s="326"/>
    </row>
    <row r="51" spans="1:11" ht="12.75" customHeight="1">
      <c r="A51" s="360"/>
      <c r="B51" s="347"/>
      <c r="C51" s="344" t="s">
        <v>942</v>
      </c>
      <c r="D51" s="345"/>
      <c r="E51" s="395"/>
      <c r="F51" s="396"/>
      <c r="G51" s="400"/>
      <c r="H51" s="400"/>
      <c r="I51" s="326"/>
      <c r="J51" s="326"/>
      <c r="K51" s="326"/>
    </row>
    <row r="52" spans="1:11" ht="12.75" customHeight="1">
      <c r="A52" s="359"/>
      <c r="B52" s="344"/>
      <c r="C52" s="347" t="s">
        <v>943</v>
      </c>
      <c r="D52" s="348" t="s">
        <v>944</v>
      </c>
      <c r="E52" s="398"/>
      <c r="F52" s="399">
        <v>0.06</v>
      </c>
      <c r="G52" s="400"/>
      <c r="H52" s="400"/>
      <c r="I52" s="326"/>
      <c r="J52" s="326"/>
      <c r="K52" s="326"/>
    </row>
    <row r="53" spans="1:11" ht="12.75" customHeight="1">
      <c r="A53" s="360"/>
      <c r="B53" s="347"/>
      <c r="C53" s="344" t="s">
        <v>945</v>
      </c>
      <c r="D53" s="345" t="s">
        <v>946</v>
      </c>
      <c r="E53" s="395"/>
      <c r="F53" s="396">
        <v>5</v>
      </c>
      <c r="G53" s="397"/>
      <c r="H53" s="397"/>
      <c r="I53" s="326"/>
      <c r="J53" s="326"/>
      <c r="K53" s="326"/>
    </row>
    <row r="54" spans="1:11" ht="12.75" customHeight="1">
      <c r="A54" s="359"/>
      <c r="B54" s="344"/>
      <c r="C54" s="344" t="s">
        <v>155</v>
      </c>
      <c r="D54" s="345" t="s">
        <v>927</v>
      </c>
      <c r="E54" s="395"/>
      <c r="F54" s="396"/>
      <c r="G54" s="400"/>
      <c r="H54" s="400"/>
      <c r="I54" s="326"/>
      <c r="J54" s="326"/>
      <c r="K54" s="326"/>
    </row>
    <row r="55" spans="1:11" ht="12.75" customHeight="1">
      <c r="A55" s="361"/>
      <c r="B55" s="351"/>
      <c r="C55" s="351" t="s">
        <v>947</v>
      </c>
      <c r="D55" s="326"/>
      <c r="E55" s="401"/>
      <c r="F55" s="402">
        <v>3</v>
      </c>
      <c r="G55" s="397"/>
      <c r="H55" s="397"/>
      <c r="I55" s="326"/>
      <c r="J55" s="326"/>
      <c r="K55" s="326"/>
    </row>
    <row r="56" spans="1:11" ht="12.75" customHeight="1">
      <c r="A56" s="362"/>
      <c r="B56" s="354"/>
      <c r="C56" s="351" t="s">
        <v>948</v>
      </c>
      <c r="D56" s="326"/>
      <c r="E56" s="401"/>
      <c r="F56" s="402">
        <v>4.4999999999999998E-2</v>
      </c>
      <c r="G56" s="410"/>
      <c r="H56" s="397"/>
      <c r="I56" s="326"/>
      <c r="J56" s="326"/>
      <c r="K56" s="326"/>
    </row>
    <row r="57" spans="1:11" ht="12.75" customHeight="1">
      <c r="A57" s="362"/>
      <c r="B57" s="354"/>
      <c r="C57" s="354" t="s">
        <v>949</v>
      </c>
      <c r="D57" s="326"/>
      <c r="E57" s="404"/>
      <c r="F57" s="405">
        <v>0.03</v>
      </c>
      <c r="G57" s="410"/>
      <c r="H57" s="397"/>
      <c r="I57" s="326"/>
      <c r="J57" s="326"/>
      <c r="K57" s="326"/>
    </row>
    <row r="58" spans="1:11" ht="12.75" customHeight="1">
      <c r="A58" s="363"/>
      <c r="B58" s="364"/>
      <c r="C58" s="356" t="s">
        <v>950</v>
      </c>
      <c r="D58" s="357"/>
      <c r="E58" s="407"/>
      <c r="F58" s="408">
        <v>3</v>
      </c>
      <c r="G58" s="403"/>
      <c r="H58" s="400"/>
      <c r="I58" s="326"/>
      <c r="J58" s="326"/>
      <c r="K58" s="326"/>
    </row>
    <row r="59" spans="1:11" ht="12.75" customHeight="1">
      <c r="A59" s="365">
        <v>3</v>
      </c>
      <c r="B59" s="328" t="s">
        <v>955</v>
      </c>
      <c r="C59" s="329" t="s">
        <v>956</v>
      </c>
      <c r="D59" s="366"/>
      <c r="E59" s="411"/>
      <c r="F59" s="412"/>
      <c r="G59" s="413"/>
      <c r="H59" s="413"/>
      <c r="I59" s="326"/>
      <c r="J59" s="326"/>
      <c r="K59" s="326"/>
    </row>
    <row r="60" spans="1:11" ht="12.75" customHeight="1">
      <c r="A60" s="367"/>
      <c r="B60" s="368" t="s">
        <v>957</v>
      </c>
      <c r="C60" s="369" t="s">
        <v>958</v>
      </c>
      <c r="D60" s="370"/>
      <c r="E60" s="414"/>
      <c r="F60" s="415"/>
      <c r="G60" s="416"/>
      <c r="H60" s="416"/>
      <c r="I60" s="368"/>
      <c r="J60" s="368"/>
      <c r="K60" s="368"/>
    </row>
    <row r="61" spans="1:11" ht="12.75" customHeight="1">
      <c r="A61" s="360"/>
      <c r="B61" s="347"/>
      <c r="C61" s="344" t="s">
        <v>938</v>
      </c>
      <c r="D61" s="348" t="s">
        <v>959</v>
      </c>
      <c r="E61" s="398"/>
      <c r="F61" s="399">
        <v>3.3000000000000002E-2</v>
      </c>
      <c r="G61" s="400"/>
      <c r="H61" s="400"/>
      <c r="I61" s="326"/>
      <c r="J61" s="326"/>
      <c r="K61" s="326"/>
    </row>
    <row r="62" spans="1:11" ht="12.75" customHeight="1">
      <c r="A62" s="360"/>
      <c r="B62" s="347"/>
      <c r="C62" s="347" t="s">
        <v>960</v>
      </c>
      <c r="D62" s="348" t="s">
        <v>946</v>
      </c>
      <c r="E62" s="398"/>
      <c r="F62" s="399">
        <v>5</v>
      </c>
      <c r="G62" s="400"/>
      <c r="H62" s="400"/>
      <c r="I62" s="326"/>
      <c r="J62" s="326"/>
      <c r="K62" s="326"/>
    </row>
    <row r="63" spans="1:11" ht="12.75" customHeight="1">
      <c r="A63" s="359"/>
      <c r="B63" s="344"/>
      <c r="C63" s="344" t="s">
        <v>155</v>
      </c>
      <c r="D63" s="345"/>
      <c r="E63" s="395"/>
      <c r="F63" s="396"/>
      <c r="G63" s="397"/>
      <c r="H63" s="397"/>
      <c r="I63" s="326"/>
      <c r="J63" s="326"/>
      <c r="K63" s="326"/>
    </row>
    <row r="64" spans="1:11" ht="12.75" customHeight="1">
      <c r="A64" s="360"/>
      <c r="B64" s="347"/>
      <c r="C64" s="347" t="s">
        <v>947</v>
      </c>
      <c r="D64" s="348" t="s">
        <v>924</v>
      </c>
      <c r="E64" s="398"/>
      <c r="F64" s="399">
        <v>0.5</v>
      </c>
      <c r="G64" s="400"/>
      <c r="H64" s="400"/>
      <c r="I64" s="326"/>
      <c r="J64" s="326"/>
      <c r="K64" s="326"/>
    </row>
    <row r="65" spans="1:11" ht="12.75" customHeight="1">
      <c r="A65" s="360"/>
      <c r="B65" s="347"/>
      <c r="C65" s="344" t="s">
        <v>950</v>
      </c>
      <c r="D65" s="348" t="s">
        <v>924</v>
      </c>
      <c r="E65" s="398"/>
      <c r="F65" s="399">
        <v>2</v>
      </c>
      <c r="G65" s="400"/>
      <c r="H65" s="400"/>
      <c r="I65" s="326"/>
      <c r="J65" s="326"/>
      <c r="K65" s="326"/>
    </row>
    <row r="66" spans="1:11" ht="12.75" customHeight="1">
      <c r="A66" s="367"/>
      <c r="B66" s="368" t="s">
        <v>961</v>
      </c>
      <c r="C66" s="369" t="s">
        <v>962</v>
      </c>
      <c r="D66" s="370"/>
      <c r="E66" s="414"/>
      <c r="F66" s="415"/>
      <c r="G66" s="416"/>
      <c r="H66" s="416"/>
      <c r="I66" s="368"/>
      <c r="J66" s="368"/>
      <c r="K66" s="368"/>
    </row>
    <row r="67" spans="1:11" ht="12.75" customHeight="1">
      <c r="A67" s="361"/>
      <c r="B67" s="351"/>
      <c r="C67" s="344" t="s">
        <v>938</v>
      </c>
      <c r="D67" s="348" t="s">
        <v>963</v>
      </c>
      <c r="E67" s="395"/>
      <c r="F67" s="396"/>
      <c r="G67" s="403"/>
      <c r="H67" s="403"/>
      <c r="I67" s="326"/>
      <c r="J67" s="326"/>
      <c r="K67" s="326"/>
    </row>
    <row r="68" spans="1:11" ht="12.75" customHeight="1">
      <c r="A68" s="362"/>
      <c r="B68" s="354"/>
      <c r="C68" s="347" t="s">
        <v>964</v>
      </c>
      <c r="D68" s="326"/>
      <c r="E68" s="398"/>
      <c r="F68" s="399">
        <v>8.0000000000000004E-4</v>
      </c>
      <c r="G68" s="406"/>
      <c r="H68" s="406"/>
      <c r="I68" s="326"/>
      <c r="J68" s="326"/>
      <c r="K68" s="326"/>
    </row>
    <row r="69" spans="1:11" ht="12.75" customHeight="1">
      <c r="A69" s="362"/>
      <c r="B69" s="354"/>
      <c r="C69" s="344" t="s">
        <v>942</v>
      </c>
      <c r="D69" s="345"/>
      <c r="E69" s="395"/>
      <c r="F69" s="396"/>
      <c r="G69" s="406"/>
      <c r="H69" s="406"/>
      <c r="I69" s="326"/>
      <c r="J69" s="326"/>
      <c r="K69" s="326"/>
    </row>
    <row r="70" spans="1:11" ht="12.75" customHeight="1">
      <c r="A70" s="362"/>
      <c r="B70" s="354"/>
      <c r="C70" s="347" t="s">
        <v>943</v>
      </c>
      <c r="D70" s="348" t="s">
        <v>944</v>
      </c>
      <c r="E70" s="398"/>
      <c r="F70" s="399">
        <v>2.2000000000000001E-3</v>
      </c>
      <c r="G70" s="406"/>
      <c r="H70" s="406"/>
      <c r="I70" s="326"/>
      <c r="J70" s="326"/>
      <c r="K70" s="326"/>
    </row>
    <row r="71" spans="1:11" ht="12.75" customHeight="1">
      <c r="A71" s="362"/>
      <c r="B71" s="354"/>
      <c r="C71" s="344" t="s">
        <v>945</v>
      </c>
      <c r="D71" s="345" t="s">
        <v>946</v>
      </c>
      <c r="E71" s="395"/>
      <c r="F71" s="396">
        <v>5</v>
      </c>
      <c r="G71" s="406"/>
      <c r="H71" s="406"/>
      <c r="I71" s="326"/>
      <c r="J71" s="326"/>
      <c r="K71" s="326"/>
    </row>
    <row r="72" spans="1:11" ht="12.75" customHeight="1">
      <c r="A72" s="362"/>
      <c r="B72" s="354"/>
      <c r="C72" s="344" t="s">
        <v>155</v>
      </c>
      <c r="D72" s="345" t="s">
        <v>927</v>
      </c>
      <c r="E72" s="395"/>
      <c r="F72" s="396"/>
      <c r="G72" s="406"/>
      <c r="H72" s="406"/>
      <c r="I72" s="326"/>
      <c r="J72" s="326"/>
      <c r="K72" s="326"/>
    </row>
    <row r="73" spans="1:11" ht="12.75" customHeight="1">
      <c r="A73" s="362"/>
      <c r="B73" s="354"/>
      <c r="C73" s="354" t="s">
        <v>949</v>
      </c>
      <c r="D73" s="326"/>
      <c r="E73" s="404"/>
      <c r="F73" s="405">
        <v>8.0000000000000004E-4</v>
      </c>
      <c r="G73" s="406"/>
      <c r="H73" s="406"/>
      <c r="I73" s="326"/>
      <c r="J73" s="326"/>
      <c r="K73" s="326"/>
    </row>
    <row r="74" spans="1:11" ht="12.75" customHeight="1">
      <c r="A74" s="362"/>
      <c r="B74" s="354"/>
      <c r="C74" s="356" t="s">
        <v>950</v>
      </c>
      <c r="D74" s="357"/>
      <c r="E74" s="407"/>
      <c r="F74" s="408">
        <v>3</v>
      </c>
      <c r="G74" s="406"/>
      <c r="H74" s="406"/>
      <c r="I74" s="326"/>
      <c r="J74" s="326"/>
      <c r="K74" s="326"/>
    </row>
    <row r="75" spans="1:11" ht="12.75" customHeight="1">
      <c r="A75" s="367"/>
      <c r="B75" s="368" t="s">
        <v>965</v>
      </c>
      <c r="C75" s="369" t="s">
        <v>966</v>
      </c>
      <c r="D75" s="370"/>
      <c r="E75" s="414"/>
      <c r="F75" s="415"/>
      <c r="G75" s="416"/>
      <c r="H75" s="416"/>
      <c r="I75" s="368"/>
      <c r="J75" s="368"/>
      <c r="K75" s="368"/>
    </row>
    <row r="76" spans="1:11" ht="12.75" customHeight="1">
      <c r="A76" s="361"/>
      <c r="B76" s="351"/>
      <c r="C76" s="344" t="s">
        <v>938</v>
      </c>
      <c r="D76" s="348" t="s">
        <v>963</v>
      </c>
      <c r="E76" s="395"/>
      <c r="F76" s="396"/>
      <c r="G76" s="403"/>
      <c r="H76" s="403"/>
      <c r="I76" s="326"/>
      <c r="J76" s="326"/>
      <c r="K76" s="326"/>
    </row>
    <row r="77" spans="1:11" ht="12.75" customHeight="1">
      <c r="A77" s="362"/>
      <c r="B77" s="354"/>
      <c r="C77" s="347" t="s">
        <v>964</v>
      </c>
      <c r="D77" s="326"/>
      <c r="E77" s="398"/>
      <c r="F77" s="399">
        <v>8.0000000000000002E-3</v>
      </c>
      <c r="G77" s="406"/>
      <c r="H77" s="406"/>
      <c r="I77" s="326"/>
      <c r="J77" s="326"/>
      <c r="K77" s="326"/>
    </row>
    <row r="78" spans="1:11" ht="12.75" customHeight="1">
      <c r="A78" s="362"/>
      <c r="B78" s="354"/>
      <c r="C78" s="344" t="s">
        <v>967</v>
      </c>
      <c r="D78" s="345"/>
      <c r="E78" s="395"/>
      <c r="F78" s="396"/>
      <c r="G78" s="406"/>
      <c r="H78" s="406"/>
      <c r="I78" s="326"/>
      <c r="J78" s="326"/>
      <c r="K78" s="326"/>
    </row>
    <row r="79" spans="1:11" ht="12.75" customHeight="1">
      <c r="A79" s="362"/>
      <c r="B79" s="354"/>
      <c r="C79" s="347" t="s">
        <v>947</v>
      </c>
      <c r="D79" s="348" t="s">
        <v>944</v>
      </c>
      <c r="E79" s="398"/>
      <c r="F79" s="399">
        <v>8.0000000000000002E-3</v>
      </c>
      <c r="G79" s="406"/>
      <c r="H79" s="406"/>
      <c r="I79" s="326"/>
      <c r="J79" s="326"/>
      <c r="K79" s="326"/>
    </row>
    <row r="80" spans="1:11" ht="12.75" customHeight="1">
      <c r="A80" s="362"/>
      <c r="B80" s="354"/>
      <c r="C80" s="326" t="s">
        <v>968</v>
      </c>
      <c r="D80" s="417"/>
      <c r="E80" s="432"/>
      <c r="F80" s="433">
        <v>6.0000000000000001E-3</v>
      </c>
      <c r="G80" s="406"/>
      <c r="H80" s="406"/>
      <c r="I80" s="326"/>
      <c r="J80" s="326"/>
      <c r="K80" s="326"/>
    </row>
    <row r="81" spans="1:11" ht="12.75" customHeight="1">
      <c r="A81" s="362"/>
      <c r="B81" s="354"/>
      <c r="C81" s="356" t="s">
        <v>950</v>
      </c>
      <c r="D81" s="357"/>
      <c r="E81" s="407"/>
      <c r="F81" s="408">
        <v>3</v>
      </c>
      <c r="G81" s="406"/>
      <c r="H81" s="406"/>
      <c r="I81" s="326"/>
      <c r="J81" s="326"/>
      <c r="K81" s="326"/>
    </row>
    <row r="82" spans="1:11" ht="12.75" customHeight="1">
      <c r="A82" s="367"/>
      <c r="B82" s="368" t="s">
        <v>969</v>
      </c>
      <c r="C82" s="369" t="s">
        <v>970</v>
      </c>
      <c r="D82" s="370"/>
      <c r="E82" s="414"/>
      <c r="F82" s="415"/>
      <c r="G82" s="416"/>
      <c r="H82" s="416"/>
      <c r="I82" s="368"/>
      <c r="J82" s="368"/>
      <c r="K82" s="368"/>
    </row>
    <row r="83" spans="1:11" ht="12.75" customHeight="1">
      <c r="A83" s="361"/>
      <c r="B83" s="351"/>
      <c r="C83" s="344" t="s">
        <v>938</v>
      </c>
      <c r="D83" s="348" t="s">
        <v>963</v>
      </c>
      <c r="E83" s="395"/>
      <c r="F83" s="396"/>
      <c r="G83" s="403"/>
      <c r="H83" s="403"/>
      <c r="I83" s="326"/>
      <c r="J83" s="326"/>
      <c r="K83" s="326"/>
    </row>
    <row r="84" spans="1:11" ht="12.75" customHeight="1">
      <c r="A84" s="362"/>
      <c r="B84" s="354"/>
      <c r="C84" s="347" t="s">
        <v>964</v>
      </c>
      <c r="D84" s="326"/>
      <c r="E84" s="398"/>
      <c r="F84" s="399">
        <v>6.0000000000000001E-3</v>
      </c>
      <c r="G84" s="406"/>
      <c r="H84" s="406"/>
      <c r="I84" s="326"/>
      <c r="J84" s="326"/>
      <c r="K84" s="326"/>
    </row>
    <row r="85" spans="1:11" ht="12.75" customHeight="1">
      <c r="A85" s="362"/>
      <c r="B85" s="354"/>
      <c r="C85" s="344" t="s">
        <v>967</v>
      </c>
      <c r="D85" s="345"/>
      <c r="E85" s="395"/>
      <c r="F85" s="396"/>
      <c r="G85" s="406"/>
      <c r="H85" s="406"/>
      <c r="I85" s="326"/>
      <c r="J85" s="326"/>
      <c r="K85" s="326"/>
    </row>
    <row r="86" spans="1:11" ht="12.75" customHeight="1">
      <c r="A86" s="362"/>
      <c r="B86" s="354"/>
      <c r="C86" s="347" t="s">
        <v>947</v>
      </c>
      <c r="D86" s="348" t="s">
        <v>944</v>
      </c>
      <c r="E86" s="398"/>
      <c r="F86" s="399">
        <v>0.02</v>
      </c>
      <c r="G86" s="406"/>
      <c r="H86" s="406"/>
      <c r="I86" s="326"/>
      <c r="J86" s="326"/>
      <c r="K86" s="326"/>
    </row>
    <row r="87" spans="1:11" ht="12.75" customHeight="1">
      <c r="A87" s="362"/>
      <c r="B87" s="354"/>
      <c r="C87" s="356" t="s">
        <v>950</v>
      </c>
      <c r="D87" s="357"/>
      <c r="E87" s="407"/>
      <c r="F87" s="408">
        <v>5</v>
      </c>
      <c r="G87" s="406"/>
      <c r="H87" s="406"/>
      <c r="I87" s="326"/>
      <c r="J87" s="326"/>
      <c r="K87" s="326"/>
    </row>
    <row r="88" spans="1:11" ht="12.75" customHeight="1">
      <c r="A88" s="367"/>
      <c r="B88" s="368" t="s">
        <v>971</v>
      </c>
      <c r="C88" s="369" t="s">
        <v>972</v>
      </c>
      <c r="D88" s="370"/>
      <c r="E88" s="414"/>
      <c r="F88" s="415"/>
      <c r="G88" s="416"/>
      <c r="H88" s="416"/>
      <c r="I88" s="368"/>
      <c r="J88" s="368"/>
      <c r="K88" s="368"/>
    </row>
    <row r="89" spans="1:11" ht="12.75" customHeight="1">
      <c r="A89" s="361"/>
      <c r="B89" s="351"/>
      <c r="C89" s="344" t="s">
        <v>938</v>
      </c>
      <c r="D89" s="348" t="s">
        <v>963</v>
      </c>
      <c r="E89" s="395"/>
      <c r="F89" s="396"/>
      <c r="G89" s="403"/>
      <c r="H89" s="403"/>
      <c r="I89" s="326"/>
      <c r="J89" s="326"/>
      <c r="K89" s="326"/>
    </row>
    <row r="90" spans="1:11" ht="12.75" customHeight="1">
      <c r="A90" s="362"/>
      <c r="B90" s="354"/>
      <c r="C90" s="347" t="s">
        <v>964</v>
      </c>
      <c r="D90" s="326"/>
      <c r="E90" s="398"/>
      <c r="F90" s="399">
        <v>0.02</v>
      </c>
      <c r="G90" s="406"/>
      <c r="H90" s="406"/>
      <c r="I90" s="326"/>
      <c r="J90" s="326"/>
      <c r="K90" s="326"/>
    </row>
    <row r="91" spans="1:11" ht="12.75" customHeight="1">
      <c r="A91" s="362"/>
      <c r="B91" s="354"/>
      <c r="C91" s="344" t="s">
        <v>973</v>
      </c>
      <c r="D91" s="345"/>
      <c r="E91" s="395"/>
      <c r="F91" s="396"/>
      <c r="G91" s="406"/>
      <c r="H91" s="406"/>
      <c r="I91" s="326"/>
      <c r="J91" s="326"/>
      <c r="K91" s="326"/>
    </row>
    <row r="92" spans="1:11" ht="12.75" customHeight="1">
      <c r="A92" s="362"/>
      <c r="B92" s="354"/>
      <c r="C92" s="347" t="s">
        <v>974</v>
      </c>
      <c r="D92" s="348" t="s">
        <v>921</v>
      </c>
      <c r="E92" s="398"/>
      <c r="F92" s="399">
        <v>1</v>
      </c>
      <c r="G92" s="406"/>
      <c r="H92" s="406"/>
      <c r="I92" s="326"/>
      <c r="J92" s="326"/>
      <c r="K92" s="326"/>
    </row>
    <row r="93" spans="1:11" ht="12.75" customHeight="1">
      <c r="A93" s="418"/>
      <c r="B93" s="356"/>
      <c r="C93" s="419" t="s">
        <v>967</v>
      </c>
      <c r="D93" s="345" t="s">
        <v>927</v>
      </c>
      <c r="E93" s="395"/>
      <c r="F93" s="396"/>
      <c r="G93" s="409"/>
      <c r="H93" s="409"/>
      <c r="I93" s="357"/>
      <c r="J93" s="357"/>
      <c r="K93" s="357"/>
    </row>
    <row r="94" spans="1:11" ht="12.75" customHeight="1">
      <c r="A94" s="362"/>
      <c r="B94" s="354"/>
      <c r="C94" s="326" t="s">
        <v>975</v>
      </c>
      <c r="D94" s="417"/>
      <c r="E94" s="432"/>
      <c r="F94" s="433">
        <v>0.16</v>
      </c>
      <c r="G94" s="406"/>
      <c r="H94" s="406"/>
      <c r="I94" s="326"/>
      <c r="J94" s="326"/>
      <c r="K94" s="326"/>
    </row>
    <row r="95" spans="1:11" ht="12.75" customHeight="1">
      <c r="A95" s="362"/>
      <c r="B95" s="354"/>
      <c r="C95" s="356" t="s">
        <v>950</v>
      </c>
      <c r="D95" s="420" t="s">
        <v>946</v>
      </c>
      <c r="E95" s="407"/>
      <c r="F95" s="408">
        <v>3</v>
      </c>
      <c r="G95" s="406"/>
      <c r="H95" s="406"/>
      <c r="I95" s="326"/>
      <c r="J95" s="326"/>
      <c r="K95" s="326"/>
    </row>
    <row r="96" spans="1:11" ht="12.75" customHeight="1">
      <c r="A96" s="327">
        <v>4</v>
      </c>
      <c r="B96" s="328" t="s">
        <v>976</v>
      </c>
      <c r="C96" s="329" t="s">
        <v>977</v>
      </c>
      <c r="D96" s="358"/>
      <c r="E96" s="376"/>
      <c r="F96" s="377"/>
      <c r="G96" s="378"/>
      <c r="H96" s="378"/>
      <c r="I96" s="326"/>
      <c r="J96" s="326"/>
      <c r="K96" s="326"/>
    </row>
    <row r="97" spans="1:11" ht="12.75" customHeight="1">
      <c r="A97" s="359"/>
      <c r="B97" s="344"/>
      <c r="C97" s="344" t="s">
        <v>938</v>
      </c>
      <c r="D97" s="348" t="s">
        <v>963</v>
      </c>
      <c r="E97" s="395"/>
      <c r="F97" s="396"/>
      <c r="G97" s="397"/>
      <c r="H97" s="397"/>
      <c r="I97" s="326"/>
      <c r="J97" s="326"/>
      <c r="K97" s="326"/>
    </row>
    <row r="98" spans="1:11" ht="12.75" customHeight="1">
      <c r="A98" s="360"/>
      <c r="B98" s="347"/>
      <c r="C98" s="347" t="s">
        <v>964</v>
      </c>
      <c r="D98" s="326"/>
      <c r="E98" s="398"/>
      <c r="F98" s="399">
        <v>1.2E-2</v>
      </c>
      <c r="G98" s="400"/>
      <c r="H98" s="400"/>
      <c r="I98" s="326"/>
      <c r="J98" s="326"/>
      <c r="K98" s="326"/>
    </row>
    <row r="99" spans="1:11" ht="12.75" customHeight="1">
      <c r="A99" s="360"/>
      <c r="B99" s="347"/>
      <c r="C99" s="344" t="s">
        <v>967</v>
      </c>
      <c r="D99" s="345"/>
      <c r="E99" s="395"/>
      <c r="F99" s="396"/>
      <c r="G99" s="400"/>
      <c r="H99" s="400"/>
      <c r="I99" s="326"/>
      <c r="J99" s="326"/>
      <c r="K99" s="326"/>
    </row>
    <row r="100" spans="1:11" ht="12.75" customHeight="1">
      <c r="A100" s="360"/>
      <c r="B100" s="347"/>
      <c r="C100" s="347" t="s">
        <v>947</v>
      </c>
      <c r="D100" s="348" t="s">
        <v>944</v>
      </c>
      <c r="E100" s="398"/>
      <c r="F100" s="399">
        <v>1.2E-2</v>
      </c>
      <c r="G100" s="400"/>
      <c r="H100" s="400"/>
      <c r="I100" s="326"/>
      <c r="J100" s="326"/>
      <c r="K100" s="326"/>
    </row>
    <row r="101" spans="1:11" ht="12.75" customHeight="1">
      <c r="A101" s="359"/>
      <c r="B101" s="344"/>
      <c r="C101" s="356" t="s">
        <v>950</v>
      </c>
      <c r="D101" s="357"/>
      <c r="E101" s="407"/>
      <c r="F101" s="408">
        <v>3</v>
      </c>
      <c r="G101" s="397"/>
      <c r="H101" s="397"/>
      <c r="I101" s="326"/>
      <c r="J101" s="326"/>
      <c r="K101" s="326"/>
    </row>
    <row r="102" spans="1:11" ht="12.75" customHeight="1">
      <c r="A102" s="327">
        <v>5</v>
      </c>
      <c r="B102" s="328" t="s">
        <v>978</v>
      </c>
      <c r="C102" s="329" t="s">
        <v>979</v>
      </c>
      <c r="D102" s="358"/>
      <c r="E102" s="376"/>
      <c r="F102" s="377"/>
      <c r="G102" s="378"/>
      <c r="H102" s="378"/>
      <c r="I102" s="326"/>
      <c r="J102" s="326"/>
      <c r="K102" s="326"/>
    </row>
    <row r="103" spans="1:11" ht="12.75" customHeight="1">
      <c r="A103" s="421"/>
      <c r="B103" s="422" t="s">
        <v>980</v>
      </c>
      <c r="C103" s="423" t="s">
        <v>981</v>
      </c>
      <c r="D103" s="424"/>
      <c r="E103" s="434"/>
      <c r="F103" s="435"/>
      <c r="G103" s="436"/>
      <c r="H103" s="436"/>
      <c r="I103" s="326"/>
      <c r="J103" s="326"/>
      <c r="K103" s="326"/>
    </row>
    <row r="104" spans="1:11" ht="12.75" customHeight="1">
      <c r="A104" s="359"/>
      <c r="B104" s="344"/>
      <c r="C104" s="344" t="s">
        <v>982</v>
      </c>
      <c r="D104" s="345"/>
      <c r="E104" s="395"/>
      <c r="F104" s="396"/>
      <c r="G104" s="397"/>
      <c r="H104" s="397"/>
      <c r="I104" s="326"/>
      <c r="J104" s="326"/>
      <c r="K104" s="326"/>
    </row>
    <row r="105" spans="1:11" ht="12.75" customHeight="1">
      <c r="A105" s="360"/>
      <c r="B105" s="347"/>
      <c r="C105" s="347" t="s">
        <v>983</v>
      </c>
      <c r="D105" s="348" t="s">
        <v>984</v>
      </c>
      <c r="E105" s="398"/>
      <c r="F105" s="399">
        <v>6.0000000000000001E-3</v>
      </c>
      <c r="G105" s="400"/>
      <c r="H105" s="400"/>
      <c r="I105" s="326"/>
      <c r="J105" s="326"/>
      <c r="K105" s="326"/>
    </row>
    <row r="106" spans="1:11" ht="12.75" customHeight="1">
      <c r="A106" s="359"/>
      <c r="B106" s="344"/>
      <c r="C106" s="344" t="s">
        <v>155</v>
      </c>
      <c r="D106" s="345" t="s">
        <v>927</v>
      </c>
      <c r="E106" s="395"/>
      <c r="F106" s="396"/>
      <c r="G106" s="397"/>
      <c r="H106" s="397"/>
      <c r="I106" s="357"/>
      <c r="J106" s="357"/>
      <c r="K106" s="357"/>
    </row>
    <row r="107" spans="1:11" ht="12.75" customHeight="1">
      <c r="A107" s="360"/>
      <c r="B107" s="347"/>
      <c r="C107" s="347" t="s">
        <v>947</v>
      </c>
      <c r="D107" s="348"/>
      <c r="E107" s="398"/>
      <c r="F107" s="399">
        <v>2.3E-3</v>
      </c>
      <c r="G107" s="400"/>
      <c r="H107" s="400"/>
      <c r="I107" s="326"/>
      <c r="J107" s="326"/>
      <c r="K107" s="326"/>
    </row>
    <row r="108" spans="1:11" ht="12.75" customHeight="1">
      <c r="A108" s="360"/>
      <c r="B108" s="347"/>
      <c r="C108" s="347" t="s">
        <v>949</v>
      </c>
      <c r="D108" s="348"/>
      <c r="E108" s="398"/>
      <c r="F108" s="399">
        <v>1E-3</v>
      </c>
      <c r="G108" s="400"/>
      <c r="H108" s="400"/>
      <c r="I108" s="326"/>
      <c r="J108" s="326"/>
      <c r="K108" s="326"/>
    </row>
    <row r="109" spans="1:11" ht="12.75" customHeight="1">
      <c r="A109" s="359"/>
      <c r="B109" s="344"/>
      <c r="C109" s="344" t="s">
        <v>950</v>
      </c>
      <c r="D109" s="345"/>
      <c r="E109" s="395"/>
      <c r="F109" s="396">
        <v>5</v>
      </c>
      <c r="G109" s="397"/>
      <c r="H109" s="397"/>
      <c r="I109" s="326"/>
      <c r="J109" s="326"/>
      <c r="K109" s="326"/>
    </row>
    <row r="110" spans="1:11" ht="12.75" customHeight="1">
      <c r="A110" s="425" t="s">
        <v>256</v>
      </c>
      <c r="B110" s="1078" t="s">
        <v>985</v>
      </c>
      <c r="C110" s="1079"/>
      <c r="D110" s="426"/>
      <c r="E110" s="437"/>
      <c r="F110" s="438"/>
      <c r="G110" s="426"/>
      <c r="H110" s="426"/>
      <c r="I110" s="368"/>
      <c r="J110" s="368"/>
      <c r="K110" s="368"/>
    </row>
    <row r="111" spans="1:11" ht="12.75" customHeight="1">
      <c r="A111" s="427">
        <v>1</v>
      </c>
      <c r="B111" s="328" t="s">
        <v>986</v>
      </c>
      <c r="C111" s="328" t="s">
        <v>987</v>
      </c>
      <c r="D111" s="337"/>
      <c r="E111" s="387"/>
      <c r="F111" s="388"/>
      <c r="G111" s="439"/>
      <c r="H111" s="439"/>
      <c r="I111" s="326"/>
      <c r="J111" s="326"/>
      <c r="K111" s="326"/>
    </row>
    <row r="112" spans="1:11" ht="12.75" customHeight="1">
      <c r="A112" s="359"/>
      <c r="B112" s="344"/>
      <c r="C112" s="344" t="s">
        <v>938</v>
      </c>
      <c r="D112" s="348" t="s">
        <v>988</v>
      </c>
      <c r="E112" s="395"/>
      <c r="F112" s="396"/>
      <c r="G112" s="440"/>
      <c r="H112" s="440"/>
      <c r="I112" s="326"/>
      <c r="J112" s="326"/>
      <c r="K112" s="326"/>
    </row>
    <row r="113" spans="1:11" ht="12.75" customHeight="1">
      <c r="A113" s="360"/>
      <c r="B113" s="347"/>
      <c r="C113" s="347" t="s">
        <v>939</v>
      </c>
      <c r="D113" s="326"/>
      <c r="E113" s="398"/>
      <c r="F113" s="399">
        <v>3</v>
      </c>
      <c r="G113" s="400"/>
      <c r="H113" s="400"/>
      <c r="I113" s="326"/>
      <c r="J113" s="326"/>
      <c r="K113" s="326"/>
    </row>
    <row r="114" spans="1:11" ht="12.75" customHeight="1">
      <c r="A114" s="360"/>
      <c r="B114" s="347"/>
      <c r="C114" s="344" t="s">
        <v>942</v>
      </c>
      <c r="D114" s="345"/>
      <c r="E114" s="395"/>
      <c r="F114" s="396"/>
      <c r="G114" s="400"/>
      <c r="H114" s="400"/>
      <c r="I114" s="326"/>
      <c r="J114" s="326"/>
      <c r="K114" s="326"/>
    </row>
    <row r="115" spans="1:11" ht="12.75" customHeight="1">
      <c r="A115" s="359"/>
      <c r="B115" s="344"/>
      <c r="C115" s="347" t="s">
        <v>943</v>
      </c>
      <c r="D115" s="348" t="s">
        <v>944</v>
      </c>
      <c r="E115" s="398"/>
      <c r="F115" s="399">
        <v>0.15</v>
      </c>
      <c r="G115" s="397"/>
      <c r="H115" s="397"/>
      <c r="I115" s="326"/>
      <c r="J115" s="326"/>
      <c r="K115" s="326"/>
    </row>
    <row r="116" spans="1:11" ht="12.75" customHeight="1">
      <c r="A116" s="360"/>
      <c r="B116" s="347"/>
      <c r="C116" s="344" t="s">
        <v>945</v>
      </c>
      <c r="D116" s="345" t="s">
        <v>946</v>
      </c>
      <c r="E116" s="395"/>
      <c r="F116" s="396">
        <v>5</v>
      </c>
      <c r="G116" s="400"/>
      <c r="H116" s="400"/>
      <c r="I116" s="326"/>
      <c r="J116" s="326"/>
      <c r="K116" s="326"/>
    </row>
    <row r="117" spans="1:11" ht="12.75" customHeight="1">
      <c r="A117" s="360"/>
      <c r="B117" s="347"/>
      <c r="C117" s="344" t="s">
        <v>155</v>
      </c>
      <c r="D117" s="345" t="s">
        <v>927</v>
      </c>
      <c r="E117" s="395"/>
      <c r="F117" s="326"/>
      <c r="G117" s="400"/>
      <c r="H117" s="400"/>
      <c r="I117" s="326"/>
      <c r="J117" s="326"/>
      <c r="K117" s="326"/>
    </row>
    <row r="118" spans="1:11" ht="12.75" customHeight="1">
      <c r="A118" s="360"/>
      <c r="B118" s="347"/>
      <c r="C118" s="347" t="s">
        <v>947</v>
      </c>
      <c r="D118" s="348"/>
      <c r="E118" s="398"/>
      <c r="F118" s="396">
        <v>6.3</v>
      </c>
      <c r="G118" s="400"/>
      <c r="H118" s="400"/>
      <c r="I118" s="326"/>
      <c r="J118" s="326"/>
      <c r="K118" s="326"/>
    </row>
    <row r="119" spans="1:11" ht="12.75" customHeight="1">
      <c r="A119" s="360"/>
      <c r="B119" s="347"/>
      <c r="C119" s="347" t="s">
        <v>989</v>
      </c>
      <c r="D119" s="348"/>
      <c r="E119" s="398"/>
      <c r="F119" s="399">
        <v>0.22500000000000001</v>
      </c>
      <c r="G119" s="400"/>
      <c r="H119" s="400"/>
      <c r="I119" s="326"/>
      <c r="J119" s="326"/>
      <c r="K119" s="326"/>
    </row>
    <row r="120" spans="1:11" ht="12.75" customHeight="1">
      <c r="A120" s="359"/>
      <c r="B120" s="344"/>
      <c r="C120" s="354" t="s">
        <v>949</v>
      </c>
      <c r="D120" s="326"/>
      <c r="E120" s="404"/>
      <c r="F120" s="399">
        <v>0.15</v>
      </c>
      <c r="G120" s="397"/>
      <c r="H120" s="397"/>
      <c r="I120" s="326"/>
      <c r="J120" s="326"/>
      <c r="K120" s="326"/>
    </row>
    <row r="121" spans="1:11" ht="12.75" customHeight="1">
      <c r="A121" s="361"/>
      <c r="B121" s="347"/>
      <c r="C121" s="356" t="s">
        <v>950</v>
      </c>
      <c r="D121" s="357"/>
      <c r="E121" s="407"/>
      <c r="F121" s="408">
        <v>3</v>
      </c>
      <c r="G121" s="403"/>
      <c r="H121" s="403"/>
      <c r="I121" s="326"/>
      <c r="J121" s="326"/>
      <c r="K121" s="326"/>
    </row>
    <row r="122" spans="1:11" ht="12.75" customHeight="1">
      <c r="A122" s="337">
        <v>2</v>
      </c>
      <c r="B122" s="328" t="s">
        <v>990</v>
      </c>
      <c r="C122" s="328" t="s">
        <v>991</v>
      </c>
      <c r="D122" s="330"/>
      <c r="E122" s="387"/>
      <c r="F122" s="388"/>
      <c r="G122" s="389"/>
      <c r="H122" s="389"/>
      <c r="I122" s="326"/>
      <c r="J122" s="326"/>
      <c r="K122" s="326"/>
    </row>
    <row r="123" spans="1:11" ht="12.75" customHeight="1">
      <c r="A123" s="428"/>
      <c r="B123" s="369" t="s">
        <v>992</v>
      </c>
      <c r="C123" s="429" t="s">
        <v>993</v>
      </c>
      <c r="D123" s="430"/>
      <c r="E123" s="441"/>
      <c r="F123" s="442"/>
      <c r="G123" s="443"/>
      <c r="H123" s="443"/>
      <c r="I123" s="368"/>
      <c r="J123" s="368"/>
      <c r="K123" s="368"/>
    </row>
    <row r="124" spans="1:11" ht="12.75" customHeight="1">
      <c r="A124" s="359"/>
      <c r="B124" s="344"/>
      <c r="C124" s="431" t="s">
        <v>994</v>
      </c>
      <c r="D124" s="345" t="s">
        <v>940</v>
      </c>
      <c r="E124" s="395"/>
      <c r="F124" s="396"/>
      <c r="G124" s="397"/>
      <c r="H124" s="397"/>
      <c r="I124" s="357"/>
      <c r="J124" s="357"/>
      <c r="K124" s="357"/>
    </row>
    <row r="125" spans="1:11" ht="12.75" customHeight="1">
      <c r="A125" s="360"/>
      <c r="B125" s="347"/>
      <c r="C125" s="347" t="s">
        <v>995</v>
      </c>
      <c r="D125" s="348"/>
      <c r="E125" s="398"/>
      <c r="F125" s="399">
        <v>0.01</v>
      </c>
      <c r="G125" s="400"/>
      <c r="H125" s="400"/>
      <c r="I125" s="326"/>
      <c r="J125" s="326"/>
      <c r="K125" s="326"/>
    </row>
    <row r="126" spans="1:11" ht="12.75" customHeight="1">
      <c r="A126" s="359"/>
      <c r="B126" s="344"/>
      <c r="C126" s="344" t="s">
        <v>973</v>
      </c>
      <c r="D126" s="345"/>
      <c r="E126" s="395"/>
      <c r="F126" s="396"/>
      <c r="G126" s="397"/>
      <c r="H126" s="397"/>
      <c r="I126" s="357"/>
      <c r="J126" s="357"/>
      <c r="K126" s="357"/>
    </row>
    <row r="127" spans="1:11" ht="12.75" customHeight="1">
      <c r="A127" s="360"/>
      <c r="B127" s="347"/>
      <c r="C127" s="347" t="s">
        <v>996</v>
      </c>
      <c r="D127" s="348" t="s">
        <v>997</v>
      </c>
      <c r="E127" s="398"/>
      <c r="F127" s="399">
        <v>2E-3</v>
      </c>
      <c r="G127" s="400"/>
      <c r="H127" s="400"/>
      <c r="I127" s="326"/>
      <c r="J127" s="326"/>
      <c r="K127" s="326"/>
    </row>
    <row r="128" spans="1:11" ht="12.75" customHeight="1">
      <c r="A128" s="359"/>
      <c r="B128" s="344"/>
      <c r="C128" s="344" t="s">
        <v>945</v>
      </c>
      <c r="D128" s="345" t="s">
        <v>946</v>
      </c>
      <c r="E128" s="395"/>
      <c r="F128" s="396">
        <v>5</v>
      </c>
      <c r="G128" s="397"/>
      <c r="H128" s="397"/>
      <c r="I128" s="357"/>
      <c r="J128" s="357"/>
      <c r="K128" s="357"/>
    </row>
    <row r="129" spans="1:11" ht="12.75" customHeight="1">
      <c r="A129" s="359"/>
      <c r="B129" s="344"/>
      <c r="C129" s="344" t="s">
        <v>967</v>
      </c>
      <c r="D129" s="345" t="s">
        <v>927</v>
      </c>
      <c r="E129" s="395"/>
      <c r="F129" s="396"/>
      <c r="G129" s="397"/>
      <c r="H129" s="397"/>
      <c r="I129" s="326"/>
      <c r="J129" s="326"/>
      <c r="K129" s="326"/>
    </row>
    <row r="130" spans="1:11" ht="12.75" customHeight="1">
      <c r="A130" s="360"/>
      <c r="B130" s="347"/>
      <c r="C130" s="347" t="s">
        <v>947</v>
      </c>
      <c r="D130" s="348"/>
      <c r="E130" s="398"/>
      <c r="F130" s="399">
        <v>7.0000000000000001E-3</v>
      </c>
      <c r="G130" s="400"/>
      <c r="H130" s="400"/>
      <c r="I130" s="326"/>
      <c r="J130" s="326"/>
      <c r="K130" s="326"/>
    </row>
    <row r="131" spans="1:11" ht="12.75" customHeight="1">
      <c r="A131" s="359"/>
      <c r="B131" s="344"/>
      <c r="C131" s="444" t="s">
        <v>948</v>
      </c>
      <c r="D131" s="345"/>
      <c r="E131" s="395"/>
      <c r="F131" s="433">
        <v>5.0000000000000001E-4</v>
      </c>
      <c r="G131" s="397"/>
      <c r="H131" s="397"/>
      <c r="I131" s="326"/>
      <c r="J131" s="326"/>
      <c r="K131" s="326"/>
    </row>
    <row r="132" spans="1:11" ht="12.75" customHeight="1">
      <c r="A132" s="445"/>
      <c r="B132" s="350"/>
      <c r="C132" s="350" t="s">
        <v>950</v>
      </c>
      <c r="D132" s="446" t="s">
        <v>946</v>
      </c>
      <c r="E132" s="454"/>
      <c r="F132" s="455">
        <v>3</v>
      </c>
      <c r="G132" s="410"/>
      <c r="H132" s="410"/>
      <c r="I132" s="357"/>
      <c r="J132" s="357"/>
      <c r="K132" s="357"/>
    </row>
    <row r="133" spans="1:11" ht="12.75" customHeight="1">
      <c r="A133" s="425" t="s">
        <v>284</v>
      </c>
      <c r="B133" s="1078" t="s">
        <v>998</v>
      </c>
      <c r="C133" s="1079"/>
      <c r="D133" s="426"/>
      <c r="E133" s="437"/>
      <c r="F133" s="438"/>
      <c r="G133" s="426"/>
      <c r="H133" s="426"/>
      <c r="I133" s="368"/>
      <c r="J133" s="368"/>
      <c r="K133" s="368"/>
    </row>
    <row r="134" spans="1:11" ht="12.75" customHeight="1">
      <c r="A134" s="337">
        <v>3</v>
      </c>
      <c r="B134" s="328" t="s">
        <v>999</v>
      </c>
      <c r="C134" s="328" t="s">
        <v>1000</v>
      </c>
      <c r="D134" s="439"/>
      <c r="E134" s="387"/>
      <c r="F134" s="388"/>
      <c r="G134" s="389"/>
      <c r="H134" s="389"/>
      <c r="I134" s="326"/>
      <c r="J134" s="326"/>
      <c r="K134" s="326"/>
    </row>
    <row r="135" spans="1:11" ht="12.75" customHeight="1">
      <c r="A135" s="359"/>
      <c r="B135" s="344"/>
      <c r="C135" s="431" t="s">
        <v>994</v>
      </c>
      <c r="D135" s="345" t="s">
        <v>940</v>
      </c>
      <c r="E135" s="395"/>
      <c r="F135" s="396"/>
      <c r="G135" s="397"/>
      <c r="H135" s="397"/>
      <c r="I135" s="326"/>
      <c r="J135" s="326"/>
      <c r="K135" s="326"/>
    </row>
    <row r="136" spans="1:11" ht="12.75" customHeight="1">
      <c r="A136" s="360"/>
      <c r="B136" s="347"/>
      <c r="C136" s="347" t="s">
        <v>1001</v>
      </c>
      <c r="D136" s="348"/>
      <c r="E136" s="398"/>
      <c r="F136" s="399">
        <v>5</v>
      </c>
      <c r="G136" s="400"/>
      <c r="H136" s="400"/>
      <c r="I136" s="326"/>
      <c r="J136" s="326"/>
      <c r="K136" s="326"/>
    </row>
    <row r="137" spans="1:11" ht="12.75" customHeight="1">
      <c r="A137" s="360"/>
      <c r="B137" s="347"/>
      <c r="C137" s="344" t="s">
        <v>973</v>
      </c>
      <c r="D137" s="345"/>
      <c r="E137" s="395"/>
      <c r="F137" s="396"/>
      <c r="G137" s="400"/>
      <c r="H137" s="400"/>
      <c r="I137" s="326"/>
      <c r="J137" s="326"/>
      <c r="K137" s="326"/>
    </row>
    <row r="138" spans="1:11" ht="12.75" customHeight="1">
      <c r="A138" s="359"/>
      <c r="B138" s="344"/>
      <c r="C138" s="347" t="s">
        <v>996</v>
      </c>
      <c r="D138" s="348" t="s">
        <v>997</v>
      </c>
      <c r="E138" s="398"/>
      <c r="F138" s="399">
        <v>0.18</v>
      </c>
      <c r="G138" s="397"/>
      <c r="H138" s="397"/>
      <c r="I138" s="326"/>
      <c r="J138" s="326"/>
      <c r="K138" s="326"/>
    </row>
    <row r="139" spans="1:11" ht="12.75" customHeight="1">
      <c r="A139" s="360"/>
      <c r="B139" s="347"/>
      <c r="C139" s="344" t="s">
        <v>945</v>
      </c>
      <c r="D139" s="345" t="s">
        <v>946</v>
      </c>
      <c r="E139" s="395"/>
      <c r="F139" s="396">
        <v>5</v>
      </c>
      <c r="G139" s="400"/>
      <c r="H139" s="400"/>
      <c r="I139" s="326"/>
      <c r="J139" s="326"/>
      <c r="K139" s="326"/>
    </row>
    <row r="140" spans="1:11" ht="12.75" customHeight="1">
      <c r="A140" s="360"/>
      <c r="B140" s="347"/>
      <c r="C140" s="344" t="s">
        <v>967</v>
      </c>
      <c r="D140" s="345" t="s">
        <v>927</v>
      </c>
      <c r="E140" s="395"/>
      <c r="F140" s="396"/>
      <c r="G140" s="400"/>
      <c r="H140" s="400"/>
      <c r="I140" s="326"/>
      <c r="J140" s="326"/>
      <c r="K140" s="326"/>
    </row>
    <row r="141" spans="1:11" ht="12.75" customHeight="1">
      <c r="A141" s="359"/>
      <c r="B141" s="344"/>
      <c r="C141" s="347" t="s">
        <v>947</v>
      </c>
      <c r="D141" s="348"/>
      <c r="E141" s="398"/>
      <c r="F141" s="399">
        <v>11.25</v>
      </c>
      <c r="G141" s="397"/>
      <c r="H141" s="397"/>
      <c r="I141" s="326"/>
      <c r="J141" s="326"/>
      <c r="K141" s="326"/>
    </row>
    <row r="142" spans="1:11" ht="12.75" customHeight="1">
      <c r="A142" s="447"/>
      <c r="B142" s="448"/>
      <c r="C142" s="444" t="s">
        <v>948</v>
      </c>
      <c r="D142" s="345"/>
      <c r="E142" s="395"/>
      <c r="F142" s="433">
        <v>0.33750000000000002</v>
      </c>
      <c r="G142" s="456"/>
      <c r="H142" s="456"/>
      <c r="I142" s="326"/>
      <c r="J142" s="326"/>
      <c r="K142" s="326"/>
    </row>
    <row r="143" spans="1:11" ht="12.75" customHeight="1">
      <c r="A143" s="325"/>
      <c r="B143" s="326"/>
      <c r="C143" s="350" t="s">
        <v>950</v>
      </c>
      <c r="D143" s="446" t="s">
        <v>946</v>
      </c>
      <c r="E143" s="454"/>
      <c r="F143" s="455">
        <v>3</v>
      </c>
      <c r="G143" s="326"/>
      <c r="H143" s="326"/>
      <c r="I143" s="326"/>
      <c r="J143" s="326"/>
      <c r="K143" s="326"/>
    </row>
    <row r="144" spans="1:11" ht="12.75" customHeight="1">
      <c r="A144" s="425" t="s">
        <v>1002</v>
      </c>
      <c r="B144" s="1078" t="s">
        <v>1003</v>
      </c>
      <c r="C144" s="1079"/>
      <c r="D144" s="426"/>
      <c r="E144" s="437"/>
      <c r="F144" s="438"/>
      <c r="G144" s="426"/>
      <c r="H144" s="426"/>
      <c r="I144" s="368"/>
      <c r="J144" s="368"/>
      <c r="K144" s="368"/>
    </row>
    <row r="145" spans="1:11" ht="12.75" customHeight="1">
      <c r="A145" s="337">
        <v>3</v>
      </c>
      <c r="B145" s="328" t="s">
        <v>1004</v>
      </c>
      <c r="C145" s="328" t="s">
        <v>1005</v>
      </c>
      <c r="D145" s="439"/>
      <c r="E145" s="387"/>
      <c r="F145" s="388"/>
      <c r="G145" s="389"/>
      <c r="H145" s="389"/>
      <c r="I145" s="326"/>
      <c r="J145" s="326"/>
      <c r="K145" s="326"/>
    </row>
    <row r="146" spans="1:11" ht="12.75" customHeight="1">
      <c r="A146" s="359"/>
      <c r="B146" s="344"/>
      <c r="C146" s="431" t="s">
        <v>994</v>
      </c>
      <c r="D146" s="345" t="s">
        <v>940</v>
      </c>
      <c r="E146" s="395"/>
      <c r="F146" s="396"/>
      <c r="G146" s="397"/>
      <c r="H146" s="397"/>
      <c r="I146" s="326"/>
      <c r="J146" s="326"/>
      <c r="K146" s="326"/>
    </row>
    <row r="147" spans="1:11" ht="12.75" customHeight="1">
      <c r="A147" s="360"/>
      <c r="B147" s="347"/>
      <c r="C147" s="347" t="s">
        <v>1006</v>
      </c>
      <c r="D147" s="348"/>
      <c r="E147" s="398"/>
      <c r="F147" s="399">
        <v>4</v>
      </c>
      <c r="G147" s="400"/>
      <c r="H147" s="400"/>
      <c r="I147" s="326"/>
      <c r="J147" s="326"/>
      <c r="K147" s="326"/>
    </row>
    <row r="148" spans="1:11" ht="12.75" customHeight="1">
      <c r="A148" s="360"/>
      <c r="B148" s="347"/>
      <c r="C148" s="344" t="s">
        <v>973</v>
      </c>
      <c r="D148" s="345"/>
      <c r="E148" s="395"/>
      <c r="F148" s="396"/>
      <c r="G148" s="400"/>
      <c r="H148" s="400"/>
      <c r="I148" s="326"/>
      <c r="J148" s="326"/>
      <c r="K148" s="326"/>
    </row>
    <row r="149" spans="1:11" ht="12.75" customHeight="1">
      <c r="A149" s="359"/>
      <c r="B149" s="344"/>
      <c r="C149" s="347" t="s">
        <v>996</v>
      </c>
      <c r="D149" s="348" t="s">
        <v>997</v>
      </c>
      <c r="E149" s="398"/>
      <c r="F149" s="399">
        <v>0.12</v>
      </c>
      <c r="G149" s="397"/>
      <c r="H149" s="397"/>
      <c r="I149" s="326"/>
      <c r="J149" s="326"/>
      <c r="K149" s="326"/>
    </row>
    <row r="150" spans="1:11" ht="12.75" customHeight="1">
      <c r="A150" s="360"/>
      <c r="B150" s="347"/>
      <c r="C150" s="344" t="s">
        <v>945</v>
      </c>
      <c r="D150" s="345" t="s">
        <v>946</v>
      </c>
      <c r="E150" s="395"/>
      <c r="F150" s="396">
        <v>5</v>
      </c>
      <c r="G150" s="400"/>
      <c r="H150" s="400"/>
      <c r="I150" s="326"/>
      <c r="J150" s="326"/>
      <c r="K150" s="326"/>
    </row>
    <row r="151" spans="1:11" ht="12.75" customHeight="1">
      <c r="A151" s="361"/>
      <c r="B151" s="351"/>
      <c r="C151" s="350" t="s">
        <v>967</v>
      </c>
      <c r="D151" s="446" t="s">
        <v>927</v>
      </c>
      <c r="E151" s="454"/>
      <c r="F151" s="455"/>
      <c r="G151" s="403"/>
      <c r="H151" s="403"/>
      <c r="I151" s="326"/>
      <c r="J151" s="326"/>
      <c r="K151" s="326"/>
    </row>
    <row r="152" spans="1:11" ht="12.75" customHeight="1">
      <c r="A152" s="449"/>
      <c r="B152" s="332"/>
      <c r="C152" s="335" t="s">
        <v>947</v>
      </c>
      <c r="D152" s="336"/>
      <c r="E152" s="382"/>
      <c r="F152" s="383">
        <v>3.375</v>
      </c>
      <c r="G152" s="381"/>
      <c r="H152" s="381"/>
      <c r="I152" s="326"/>
      <c r="J152" s="326"/>
      <c r="K152" s="326"/>
    </row>
    <row r="153" spans="1:11" ht="12.75" customHeight="1">
      <c r="A153" s="450"/>
      <c r="B153" s="335"/>
      <c r="C153" s="451" t="s">
        <v>948</v>
      </c>
      <c r="D153" s="333"/>
      <c r="E153" s="379"/>
      <c r="F153" s="457">
        <v>0.126</v>
      </c>
      <c r="G153" s="384"/>
      <c r="H153" s="384"/>
      <c r="I153" s="326"/>
      <c r="J153" s="326"/>
      <c r="K153" s="326"/>
    </row>
    <row r="154" spans="1:11" ht="12.75" customHeight="1">
      <c r="A154" s="450"/>
      <c r="B154" s="335"/>
      <c r="C154" s="451" t="s">
        <v>949</v>
      </c>
      <c r="D154" s="333"/>
      <c r="E154" s="379"/>
      <c r="F154" s="457">
        <v>0.09</v>
      </c>
      <c r="G154" s="384"/>
      <c r="H154" s="384"/>
      <c r="I154" s="326"/>
      <c r="J154" s="326"/>
      <c r="K154" s="326"/>
    </row>
    <row r="155" spans="1:11" ht="12.75" customHeight="1">
      <c r="A155" s="340"/>
      <c r="B155" s="341"/>
      <c r="C155" s="332" t="s">
        <v>950</v>
      </c>
      <c r="D155" s="333" t="s">
        <v>946</v>
      </c>
      <c r="E155" s="379"/>
      <c r="F155" s="380">
        <v>3</v>
      </c>
      <c r="G155" s="341"/>
      <c r="H155" s="341"/>
      <c r="I155" s="326"/>
      <c r="J155" s="326"/>
      <c r="K155" s="326"/>
    </row>
    <row r="156" spans="1:11" ht="12.75" customHeight="1">
      <c r="A156" s="452"/>
      <c r="B156" s="453" t="s">
        <v>1007</v>
      </c>
      <c r="C156" s="453" t="s">
        <v>1008</v>
      </c>
      <c r="D156" s="453"/>
      <c r="E156" s="458"/>
      <c r="F156" s="459"/>
      <c r="G156" s="453"/>
      <c r="H156" s="453"/>
      <c r="I156" s="368"/>
      <c r="J156" s="368"/>
      <c r="K156" s="368"/>
    </row>
    <row r="157" spans="1:11" ht="12.75" customHeight="1">
      <c r="A157" s="359"/>
      <c r="B157" s="344"/>
      <c r="C157" s="431" t="s">
        <v>994</v>
      </c>
      <c r="D157" s="345" t="s">
        <v>940</v>
      </c>
      <c r="E157" s="395"/>
      <c r="F157" s="396"/>
      <c r="G157" s="397"/>
      <c r="H157" s="397"/>
      <c r="I157" s="326"/>
      <c r="J157" s="326"/>
      <c r="K157" s="326"/>
    </row>
    <row r="158" spans="1:11" ht="12.75" customHeight="1">
      <c r="A158" s="360"/>
      <c r="B158" s="347"/>
      <c r="C158" s="347" t="s">
        <v>1009</v>
      </c>
      <c r="D158" s="348"/>
      <c r="E158" s="398"/>
      <c r="F158" s="399">
        <v>2.3999999999999998E-3</v>
      </c>
      <c r="G158" s="400"/>
      <c r="H158" s="400"/>
      <c r="I158" s="326"/>
      <c r="J158" s="326"/>
      <c r="K158" s="326"/>
    </row>
    <row r="159" spans="1:11" ht="12.75" customHeight="1">
      <c r="A159" s="361"/>
      <c r="B159" s="351"/>
      <c r="C159" s="350" t="s">
        <v>967</v>
      </c>
      <c r="D159" s="446" t="s">
        <v>927</v>
      </c>
      <c r="E159" s="454"/>
      <c r="F159" s="455"/>
      <c r="G159" s="403"/>
      <c r="H159" s="403"/>
      <c r="I159" s="326"/>
      <c r="J159" s="326"/>
      <c r="K159" s="326"/>
    </row>
    <row r="160" spans="1:11" ht="12.75" customHeight="1">
      <c r="A160" s="449"/>
      <c r="B160" s="332"/>
      <c r="C160" s="335" t="s">
        <v>947</v>
      </c>
      <c r="D160" s="336"/>
      <c r="E160" s="382"/>
      <c r="F160" s="383">
        <v>2.2499999999999998E-3</v>
      </c>
      <c r="G160" s="381"/>
      <c r="H160" s="381"/>
      <c r="I160" s="326"/>
      <c r="J160" s="326"/>
      <c r="K160" s="326"/>
    </row>
    <row r="161" spans="1:11" ht="12.75" customHeight="1">
      <c r="A161" s="340"/>
      <c r="B161" s="341"/>
      <c r="C161" s="332" t="s">
        <v>950</v>
      </c>
      <c r="D161" s="333" t="s">
        <v>946</v>
      </c>
      <c r="E161" s="379"/>
      <c r="F161" s="380">
        <v>3</v>
      </c>
      <c r="G161" s="341"/>
      <c r="H161" s="341"/>
      <c r="I161" s="326"/>
      <c r="J161" s="326"/>
      <c r="K161" s="326"/>
    </row>
    <row r="162" spans="1:11" ht="12.75" customHeight="1">
      <c r="A162" s="425" t="s">
        <v>424</v>
      </c>
      <c r="B162" s="1078" t="s">
        <v>1010</v>
      </c>
      <c r="C162" s="1079"/>
      <c r="D162" s="426"/>
      <c r="E162" s="437"/>
      <c r="F162" s="438"/>
      <c r="G162" s="426"/>
      <c r="H162" s="426"/>
      <c r="I162" s="368"/>
      <c r="J162" s="368"/>
      <c r="K162" s="368"/>
    </row>
    <row r="163" spans="1:11" ht="12.75" customHeight="1">
      <c r="A163" s="337">
        <v>3</v>
      </c>
      <c r="B163" s="328" t="s">
        <v>1011</v>
      </c>
      <c r="C163" s="328" t="s">
        <v>1012</v>
      </c>
      <c r="D163" s="439"/>
      <c r="E163" s="387"/>
      <c r="F163" s="388"/>
      <c r="G163" s="389"/>
      <c r="H163" s="389"/>
      <c r="I163" s="326"/>
      <c r="J163" s="326"/>
      <c r="K163" s="326"/>
    </row>
    <row r="164" spans="1:11" ht="12.75" customHeight="1">
      <c r="A164" s="359"/>
      <c r="B164" s="344"/>
      <c r="C164" s="431" t="s">
        <v>994</v>
      </c>
      <c r="D164" s="345" t="s">
        <v>940</v>
      </c>
      <c r="E164" s="395"/>
      <c r="F164" s="396"/>
      <c r="G164" s="397"/>
      <c r="H164" s="397"/>
      <c r="I164" s="326"/>
      <c r="J164" s="326"/>
      <c r="K164" s="326"/>
    </row>
    <row r="165" spans="1:11" ht="12.75" customHeight="1">
      <c r="A165" s="360"/>
      <c r="B165" s="347"/>
      <c r="C165" s="347" t="s">
        <v>1006</v>
      </c>
      <c r="D165" s="348"/>
      <c r="E165" s="398"/>
      <c r="F165" s="399">
        <v>4</v>
      </c>
      <c r="G165" s="400"/>
      <c r="H165" s="400"/>
      <c r="I165" s="326"/>
      <c r="J165" s="326"/>
      <c r="K165" s="326"/>
    </row>
    <row r="166" spans="1:11" ht="12.75" customHeight="1">
      <c r="A166" s="360"/>
      <c r="B166" s="347"/>
      <c r="C166" s="344" t="s">
        <v>973</v>
      </c>
      <c r="D166" s="345"/>
      <c r="E166" s="395"/>
      <c r="F166" s="396"/>
      <c r="G166" s="400"/>
      <c r="H166" s="400"/>
      <c r="I166" s="326"/>
      <c r="J166" s="326"/>
      <c r="K166" s="326"/>
    </row>
    <row r="167" spans="1:11" ht="12.75" customHeight="1">
      <c r="A167" s="359"/>
      <c r="B167" s="344"/>
      <c r="C167" s="347" t="s">
        <v>996</v>
      </c>
      <c r="D167" s="348" t="s">
        <v>997</v>
      </c>
      <c r="E167" s="398"/>
      <c r="F167" s="399">
        <v>0.12</v>
      </c>
      <c r="G167" s="397"/>
      <c r="H167" s="397"/>
      <c r="I167" s="326"/>
      <c r="J167" s="326"/>
      <c r="K167" s="326"/>
    </row>
    <row r="168" spans="1:11" ht="12.75" customHeight="1">
      <c r="A168" s="360"/>
      <c r="B168" s="347"/>
      <c r="C168" s="344" t="s">
        <v>945</v>
      </c>
      <c r="D168" s="345" t="s">
        <v>946</v>
      </c>
      <c r="E168" s="395"/>
      <c r="F168" s="396">
        <v>5</v>
      </c>
      <c r="G168" s="400"/>
      <c r="H168" s="400"/>
      <c r="I168" s="326"/>
      <c r="J168" s="326"/>
      <c r="K168" s="326"/>
    </row>
    <row r="169" spans="1:11" ht="12.75" customHeight="1">
      <c r="A169" s="361"/>
      <c r="B169" s="351"/>
      <c r="C169" s="350" t="s">
        <v>967</v>
      </c>
      <c r="D169" s="446" t="s">
        <v>927</v>
      </c>
      <c r="E169" s="454"/>
      <c r="F169" s="455"/>
      <c r="G169" s="403"/>
      <c r="H169" s="403"/>
      <c r="I169" s="326"/>
      <c r="J169" s="326"/>
      <c r="K169" s="326"/>
    </row>
    <row r="170" spans="1:11" ht="12.75" customHeight="1">
      <c r="A170" s="449"/>
      <c r="B170" s="332"/>
      <c r="C170" s="335" t="s">
        <v>947</v>
      </c>
      <c r="D170" s="336"/>
      <c r="E170" s="382"/>
      <c r="F170" s="383">
        <v>3.375</v>
      </c>
      <c r="G170" s="381"/>
      <c r="H170" s="381"/>
      <c r="I170" s="326"/>
      <c r="J170" s="326"/>
      <c r="K170" s="326"/>
    </row>
    <row r="171" spans="1:11" ht="12.75" customHeight="1">
      <c r="A171" s="450"/>
      <c r="B171" s="335"/>
      <c r="C171" s="451" t="s">
        <v>948</v>
      </c>
      <c r="D171" s="333"/>
      <c r="E171" s="379"/>
      <c r="F171" s="457">
        <v>0.126</v>
      </c>
      <c r="G171" s="384"/>
      <c r="H171" s="384"/>
      <c r="I171" s="326"/>
      <c r="J171" s="326"/>
      <c r="K171" s="326"/>
    </row>
    <row r="172" spans="1:11" ht="12.75" customHeight="1">
      <c r="A172" s="450"/>
      <c r="B172" s="335"/>
      <c r="C172" s="451" t="s">
        <v>949</v>
      </c>
      <c r="D172" s="333"/>
      <c r="E172" s="379"/>
      <c r="F172" s="457">
        <v>0.09</v>
      </c>
      <c r="G172" s="384"/>
      <c r="H172" s="384"/>
      <c r="I172" s="326"/>
      <c r="J172" s="326"/>
      <c r="K172" s="326"/>
    </row>
    <row r="173" spans="1:11" ht="12.75" customHeight="1">
      <c r="A173" s="340"/>
      <c r="B173" s="341"/>
      <c r="C173" s="332" t="s">
        <v>950</v>
      </c>
      <c r="D173" s="333" t="s">
        <v>946</v>
      </c>
      <c r="E173" s="379"/>
      <c r="F173" s="380">
        <v>3</v>
      </c>
      <c r="G173" s="341"/>
      <c r="H173" s="341"/>
      <c r="I173" s="326"/>
      <c r="J173" s="326"/>
      <c r="K173" s="326"/>
    </row>
    <row r="174" spans="1:11" ht="12.75" customHeight="1">
      <c r="A174" s="452"/>
      <c r="B174" s="453" t="s">
        <v>1007</v>
      </c>
      <c r="C174" s="453" t="s">
        <v>1008</v>
      </c>
      <c r="D174" s="453"/>
      <c r="E174" s="458"/>
      <c r="F174" s="459"/>
      <c r="G174" s="453"/>
      <c r="H174" s="453"/>
      <c r="I174" s="368"/>
      <c r="J174" s="368"/>
      <c r="K174" s="368"/>
    </row>
    <row r="175" spans="1:11" ht="12.75" customHeight="1">
      <c r="A175" s="359"/>
      <c r="B175" s="344"/>
      <c r="C175" s="431" t="s">
        <v>994</v>
      </c>
      <c r="D175" s="345" t="s">
        <v>940</v>
      </c>
      <c r="E175" s="395"/>
      <c r="F175" s="396"/>
      <c r="G175" s="397"/>
      <c r="H175" s="397"/>
      <c r="I175" s="326"/>
      <c r="J175" s="326"/>
      <c r="K175" s="326"/>
    </row>
    <row r="176" spans="1:11" ht="12.75" customHeight="1">
      <c r="A176" s="360"/>
      <c r="B176" s="347"/>
      <c r="C176" s="347" t="s">
        <v>1009</v>
      </c>
      <c r="D176" s="348"/>
      <c r="E176" s="398"/>
      <c r="F176" s="399">
        <v>3.5</v>
      </c>
      <c r="G176" s="400"/>
      <c r="H176" s="400"/>
      <c r="I176" s="326"/>
      <c r="J176" s="326"/>
      <c r="K176" s="326"/>
    </row>
    <row r="177" spans="1:11" ht="12.75" customHeight="1">
      <c r="A177" s="360"/>
      <c r="B177" s="347"/>
      <c r="C177" s="344" t="s">
        <v>973</v>
      </c>
      <c r="D177" s="345"/>
      <c r="E177" s="395"/>
      <c r="F177" s="396"/>
      <c r="G177" s="400"/>
      <c r="H177" s="400"/>
      <c r="I177" s="326"/>
      <c r="J177" s="326"/>
      <c r="K177" s="326"/>
    </row>
    <row r="178" spans="1:11" ht="12.75" customHeight="1">
      <c r="A178" s="359"/>
      <c r="B178" s="344"/>
      <c r="C178" s="347" t="s">
        <v>996</v>
      </c>
      <c r="D178" s="348" t="s">
        <v>997</v>
      </c>
      <c r="E178" s="398"/>
      <c r="F178" s="399">
        <v>0.14000000000000001</v>
      </c>
      <c r="G178" s="397"/>
      <c r="H178" s="397"/>
      <c r="I178" s="326"/>
      <c r="J178" s="326"/>
      <c r="K178" s="326"/>
    </row>
    <row r="179" spans="1:11" ht="12.75" customHeight="1">
      <c r="A179" s="360"/>
      <c r="B179" s="347"/>
      <c r="C179" s="344" t="s">
        <v>945</v>
      </c>
      <c r="D179" s="345" t="s">
        <v>946</v>
      </c>
      <c r="E179" s="395"/>
      <c r="F179" s="396">
        <v>5</v>
      </c>
      <c r="G179" s="400"/>
      <c r="H179" s="400"/>
      <c r="I179" s="326"/>
      <c r="J179" s="326"/>
      <c r="K179" s="326"/>
    </row>
    <row r="180" spans="1:11" ht="12.75" customHeight="1">
      <c r="A180" s="361"/>
      <c r="B180" s="351"/>
      <c r="C180" s="350" t="s">
        <v>967</v>
      </c>
      <c r="D180" s="446" t="s">
        <v>927</v>
      </c>
      <c r="E180" s="454"/>
      <c r="F180" s="455"/>
      <c r="G180" s="403"/>
      <c r="H180" s="403"/>
      <c r="I180" s="326"/>
      <c r="J180" s="326"/>
      <c r="K180" s="326"/>
    </row>
    <row r="181" spans="1:11" ht="12.75" customHeight="1">
      <c r="A181" s="449"/>
      <c r="B181" s="332"/>
      <c r="C181" s="335" t="s">
        <v>947</v>
      </c>
      <c r="D181" s="336"/>
      <c r="E181" s="382"/>
      <c r="F181" s="383">
        <v>2.25</v>
      </c>
      <c r="G181" s="381"/>
      <c r="H181" s="381"/>
      <c r="I181" s="326"/>
      <c r="J181" s="326"/>
      <c r="K181" s="326"/>
    </row>
    <row r="182" spans="1:11" ht="12.75" customHeight="1">
      <c r="A182" s="449"/>
      <c r="B182" s="332"/>
      <c r="C182" s="335" t="s">
        <v>948</v>
      </c>
      <c r="D182" s="336"/>
      <c r="E182" s="382"/>
      <c r="F182" s="383">
        <v>0.1575</v>
      </c>
      <c r="G182" s="381"/>
      <c r="H182" s="381"/>
      <c r="I182" s="326"/>
      <c r="J182" s="326"/>
      <c r="K182" s="326"/>
    </row>
    <row r="183" spans="1:11" ht="12.75" customHeight="1">
      <c r="A183" s="449"/>
      <c r="B183" s="332"/>
      <c r="C183" s="335" t="s">
        <v>1013</v>
      </c>
      <c r="D183" s="336"/>
      <c r="E183" s="382"/>
      <c r="F183" s="383">
        <v>0.1125</v>
      </c>
      <c r="G183" s="381"/>
      <c r="H183" s="381"/>
      <c r="I183" s="326"/>
      <c r="J183" s="326"/>
      <c r="K183" s="326"/>
    </row>
    <row r="184" spans="1:11" ht="12.75" customHeight="1">
      <c r="A184" s="340"/>
      <c r="B184" s="341"/>
      <c r="C184" s="332" t="s">
        <v>950</v>
      </c>
      <c r="D184" s="333" t="s">
        <v>946</v>
      </c>
      <c r="E184" s="379"/>
      <c r="F184" s="380">
        <v>3</v>
      </c>
      <c r="G184" s="341"/>
      <c r="H184" s="341"/>
      <c r="I184" s="326"/>
      <c r="J184" s="326"/>
      <c r="K184" s="326"/>
    </row>
    <row r="185" spans="1:11" ht="12.75" customHeight="1">
      <c r="A185" s="452"/>
      <c r="B185" s="453" t="s">
        <v>1014</v>
      </c>
      <c r="C185" s="453" t="s">
        <v>1015</v>
      </c>
      <c r="D185" s="453"/>
      <c r="E185" s="458"/>
      <c r="F185" s="459"/>
      <c r="G185" s="453"/>
      <c r="H185" s="453"/>
      <c r="I185" s="368"/>
      <c r="J185" s="368"/>
      <c r="K185" s="368"/>
    </row>
    <row r="186" spans="1:11" ht="12.75" customHeight="1">
      <c r="A186" s="359"/>
      <c r="B186" s="344"/>
      <c r="C186" s="431" t="s">
        <v>994</v>
      </c>
      <c r="D186" s="345" t="s">
        <v>940</v>
      </c>
      <c r="E186" s="395"/>
      <c r="F186" s="396"/>
      <c r="G186" s="397"/>
      <c r="H186" s="397"/>
      <c r="I186" s="326"/>
      <c r="J186" s="326"/>
      <c r="K186" s="326"/>
    </row>
    <row r="187" spans="1:11" ht="12.75" customHeight="1">
      <c r="A187" s="360"/>
      <c r="B187" s="347"/>
      <c r="C187" s="347" t="s">
        <v>1009</v>
      </c>
      <c r="D187" s="348"/>
      <c r="E187" s="398"/>
      <c r="F187" s="399">
        <v>0.4</v>
      </c>
      <c r="G187" s="400"/>
      <c r="H187" s="400"/>
      <c r="I187" s="326"/>
      <c r="J187" s="326"/>
      <c r="K187" s="326"/>
    </row>
    <row r="188" spans="1:11" ht="12.75" customHeight="1">
      <c r="A188" s="361"/>
      <c r="B188" s="351"/>
      <c r="C188" s="350" t="s">
        <v>1016</v>
      </c>
      <c r="D188" s="446" t="s">
        <v>927</v>
      </c>
      <c r="E188" s="454"/>
      <c r="F188" s="455"/>
      <c r="G188" s="403"/>
      <c r="H188" s="403"/>
      <c r="I188" s="326"/>
      <c r="J188" s="326"/>
      <c r="K188" s="326"/>
    </row>
    <row r="189" spans="1:11" ht="12.75" customHeight="1">
      <c r="A189" s="449"/>
      <c r="B189" s="332"/>
      <c r="C189" s="335" t="s">
        <v>947</v>
      </c>
      <c r="D189" s="336"/>
      <c r="E189" s="382"/>
      <c r="F189" s="383">
        <v>0.3</v>
      </c>
      <c r="G189" s="381"/>
      <c r="H189" s="381"/>
      <c r="I189" s="326"/>
      <c r="J189" s="326"/>
      <c r="K189" s="326"/>
    </row>
    <row r="190" spans="1:11" ht="12.75" customHeight="1">
      <c r="A190" s="340"/>
      <c r="B190" s="341"/>
      <c r="C190" s="332" t="s">
        <v>950</v>
      </c>
      <c r="D190" s="333" t="s">
        <v>946</v>
      </c>
      <c r="E190" s="379"/>
      <c r="F190" s="380">
        <v>3</v>
      </c>
      <c r="G190" s="341"/>
      <c r="H190" s="341"/>
      <c r="I190" s="326"/>
      <c r="J190" s="326"/>
      <c r="K190" s="326"/>
    </row>
    <row r="191" spans="1:11" ht="12.75" customHeight="1">
      <c r="A191" s="425" t="s">
        <v>424</v>
      </c>
      <c r="B191" s="1078" t="s">
        <v>1017</v>
      </c>
      <c r="C191" s="1079"/>
      <c r="D191" s="426"/>
      <c r="E191" s="437"/>
      <c r="F191" s="438"/>
      <c r="G191" s="426"/>
      <c r="H191" s="426"/>
      <c r="I191" s="368"/>
      <c r="J191" s="368"/>
      <c r="K191" s="368"/>
    </row>
    <row r="192" spans="1:11" ht="12.75" customHeight="1">
      <c r="A192" s="337">
        <v>3</v>
      </c>
      <c r="B192" s="328" t="s">
        <v>1018</v>
      </c>
      <c r="C192" s="328" t="s">
        <v>1019</v>
      </c>
      <c r="D192" s="439"/>
      <c r="E192" s="387"/>
      <c r="F192" s="388"/>
      <c r="G192" s="389"/>
      <c r="H192" s="389"/>
      <c r="I192" s="326"/>
      <c r="J192" s="326"/>
      <c r="K192" s="326"/>
    </row>
    <row r="193" spans="1:11" ht="12.75" customHeight="1">
      <c r="A193" s="359"/>
      <c r="B193" s="344"/>
      <c r="C193" s="431" t="s">
        <v>994</v>
      </c>
      <c r="D193" s="345" t="s">
        <v>940</v>
      </c>
      <c r="E193" s="395"/>
      <c r="F193" s="396"/>
      <c r="G193" s="397"/>
      <c r="H193" s="397"/>
      <c r="I193" s="326"/>
      <c r="J193" s="326"/>
      <c r="K193" s="326"/>
    </row>
    <row r="194" spans="1:11" ht="12.75" customHeight="1">
      <c r="A194" s="360"/>
      <c r="B194" s="347"/>
      <c r="C194" s="347" t="s">
        <v>1020</v>
      </c>
      <c r="D194" s="348"/>
      <c r="E194" s="398"/>
      <c r="F194" s="399">
        <v>3.5</v>
      </c>
      <c r="G194" s="400"/>
      <c r="H194" s="400"/>
      <c r="I194" s="326"/>
      <c r="J194" s="326"/>
      <c r="K194" s="326"/>
    </row>
    <row r="195" spans="1:11" ht="12.75" customHeight="1">
      <c r="A195" s="360"/>
      <c r="B195" s="347"/>
      <c r="C195" s="344" t="s">
        <v>973</v>
      </c>
      <c r="D195" s="345"/>
      <c r="E195" s="395"/>
      <c r="F195" s="396"/>
      <c r="G195" s="400"/>
      <c r="H195" s="400"/>
      <c r="I195" s="326"/>
      <c r="J195" s="326"/>
      <c r="K195" s="326"/>
    </row>
    <row r="196" spans="1:11" ht="12.75" customHeight="1">
      <c r="A196" s="359"/>
      <c r="B196" s="344"/>
      <c r="C196" s="347" t="s">
        <v>996</v>
      </c>
      <c r="D196" s="348" t="s">
        <v>997</v>
      </c>
      <c r="E196" s="398"/>
      <c r="F196" s="399">
        <v>0.12</v>
      </c>
      <c r="G196" s="397"/>
      <c r="H196" s="397"/>
      <c r="I196" s="326"/>
      <c r="J196" s="326"/>
      <c r="K196" s="326"/>
    </row>
    <row r="197" spans="1:11" ht="12.75" customHeight="1">
      <c r="A197" s="360"/>
      <c r="B197" s="347"/>
      <c r="C197" s="344" t="s">
        <v>945</v>
      </c>
      <c r="D197" s="345" t="s">
        <v>946</v>
      </c>
      <c r="E197" s="395"/>
      <c r="F197" s="396">
        <v>5</v>
      </c>
      <c r="G197" s="400"/>
      <c r="H197" s="400"/>
      <c r="I197" s="326"/>
      <c r="J197" s="326"/>
      <c r="K197" s="326"/>
    </row>
    <row r="198" spans="1:11" ht="12.75" customHeight="1">
      <c r="A198" s="361"/>
      <c r="B198" s="351"/>
      <c r="C198" s="350" t="s">
        <v>1016</v>
      </c>
      <c r="D198" s="446" t="s">
        <v>927</v>
      </c>
      <c r="E198" s="454"/>
      <c r="F198" s="455"/>
      <c r="G198" s="403"/>
      <c r="H198" s="403"/>
      <c r="I198" s="326"/>
      <c r="J198" s="326"/>
      <c r="K198" s="326"/>
    </row>
    <row r="199" spans="1:11" ht="12.75" customHeight="1">
      <c r="A199" s="449"/>
      <c r="B199" s="332"/>
      <c r="C199" s="335" t="s">
        <v>947</v>
      </c>
      <c r="D199" s="336"/>
      <c r="E199" s="382"/>
      <c r="F199" s="383">
        <v>6.75</v>
      </c>
      <c r="G199" s="381"/>
      <c r="H199" s="381"/>
      <c r="I199" s="326"/>
      <c r="J199" s="326"/>
      <c r="K199" s="326"/>
    </row>
    <row r="200" spans="1:11" ht="12.75" customHeight="1">
      <c r="A200" s="450"/>
      <c r="B200" s="335"/>
      <c r="C200" s="451" t="s">
        <v>948</v>
      </c>
      <c r="D200" s="333"/>
      <c r="E200" s="379"/>
      <c r="F200" s="457">
        <v>0.1575</v>
      </c>
      <c r="G200" s="384"/>
      <c r="H200" s="384"/>
      <c r="I200" s="326"/>
      <c r="J200" s="326"/>
      <c r="K200" s="326"/>
    </row>
    <row r="201" spans="1:11" ht="12.75" customHeight="1">
      <c r="A201" s="450"/>
      <c r="B201" s="335"/>
      <c r="C201" s="451" t="s">
        <v>949</v>
      </c>
      <c r="D201" s="333"/>
      <c r="E201" s="379"/>
      <c r="F201" s="457">
        <v>0.1125</v>
      </c>
      <c r="G201" s="384"/>
      <c r="H201" s="384"/>
      <c r="I201" s="326"/>
      <c r="J201" s="326"/>
      <c r="K201" s="326"/>
    </row>
    <row r="202" spans="1:11" ht="12.75" customHeight="1">
      <c r="A202" s="340"/>
      <c r="B202" s="341"/>
      <c r="C202" s="332" t="s">
        <v>950</v>
      </c>
      <c r="D202" s="333" t="s">
        <v>946</v>
      </c>
      <c r="E202" s="379"/>
      <c r="F202" s="380">
        <v>5</v>
      </c>
      <c r="G202" s="341"/>
      <c r="H202" s="341"/>
      <c r="I202" s="326"/>
      <c r="J202" s="326"/>
      <c r="K202" s="326"/>
    </row>
    <row r="203" spans="1:11" ht="12.75" customHeight="1">
      <c r="A203" s="452"/>
      <c r="B203" s="453" t="s">
        <v>1021</v>
      </c>
      <c r="C203" s="453" t="s">
        <v>1022</v>
      </c>
      <c r="D203" s="460" t="s">
        <v>946</v>
      </c>
      <c r="E203" s="458"/>
      <c r="F203" s="459">
        <v>5</v>
      </c>
      <c r="G203" s="453"/>
      <c r="H203" s="453"/>
      <c r="I203" s="368"/>
      <c r="J203" s="368"/>
      <c r="K203" s="368"/>
    </row>
    <row r="204" spans="1:11" ht="12.75" customHeight="1">
      <c r="A204" s="449"/>
      <c r="B204" s="332"/>
      <c r="C204" s="461"/>
      <c r="D204" s="333"/>
      <c r="E204" s="379"/>
      <c r="F204" s="380"/>
      <c r="G204" s="381"/>
      <c r="H204" s="381"/>
      <c r="I204" s="326"/>
      <c r="J204" s="326"/>
      <c r="K204" s="326"/>
    </row>
  </sheetData>
  <mergeCells count="24">
    <mergeCell ref="A4:H4"/>
    <mergeCell ref="E7:H7"/>
    <mergeCell ref="A19:H19"/>
    <mergeCell ref="E21:H21"/>
    <mergeCell ref="A30:H30"/>
    <mergeCell ref="D7:D8"/>
    <mergeCell ref="D21:D22"/>
    <mergeCell ref="E32:H32"/>
    <mergeCell ref="B34:C34"/>
    <mergeCell ref="B110:C110"/>
    <mergeCell ref="B133:C133"/>
    <mergeCell ref="B144:C144"/>
    <mergeCell ref="D32:D33"/>
    <mergeCell ref="B162:C162"/>
    <mergeCell ref="B191:C191"/>
    <mergeCell ref="A7:A8"/>
    <mergeCell ref="A21:A22"/>
    <mergeCell ref="A32:A33"/>
    <mergeCell ref="B7:B8"/>
    <mergeCell ref="B21:B22"/>
    <mergeCell ref="B32:B33"/>
    <mergeCell ref="C7:C8"/>
    <mergeCell ref="C21:C22"/>
    <mergeCell ref="C32:C33"/>
  </mergeCell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0"/>
  <sheetViews>
    <sheetView workbookViewId="0"/>
  </sheetViews>
  <sheetFormatPr defaultColWidth="14.44140625" defaultRowHeight="15" customHeight="1"/>
  <cols>
    <col min="1" max="1" width="5.5546875" customWidth="1"/>
    <col min="2" max="2" width="24" customWidth="1"/>
    <col min="3" max="3" width="9.88671875" customWidth="1"/>
    <col min="4" max="4" width="13.109375" customWidth="1"/>
    <col min="5" max="5" width="14" customWidth="1"/>
    <col min="6" max="6" width="20.109375" customWidth="1"/>
    <col min="7" max="7" width="12.44140625" customWidth="1"/>
    <col min="8" max="8" width="12.109375" customWidth="1"/>
    <col min="9" max="9" width="13.109375" customWidth="1"/>
    <col min="10" max="10" width="12.88671875" customWidth="1"/>
    <col min="11" max="11" width="12.109375" customWidth="1"/>
    <col min="12" max="12" width="47.44140625" customWidth="1"/>
  </cols>
  <sheetData>
    <row r="1" spans="1:12" ht="20.25" customHeight="1">
      <c r="B1" s="1005" t="s">
        <v>1023</v>
      </c>
      <c r="C1" s="973"/>
      <c r="D1" s="973"/>
      <c r="E1" s="973"/>
      <c r="F1" s="973"/>
      <c r="G1" s="973"/>
      <c r="H1" s="973"/>
      <c r="I1" s="973"/>
      <c r="J1" s="973"/>
      <c r="K1" s="973"/>
    </row>
    <row r="2" spans="1:12" ht="21" customHeight="1">
      <c r="B2" s="1086" t="s">
        <v>1024</v>
      </c>
      <c r="C2" s="982"/>
      <c r="D2" s="982"/>
      <c r="E2" s="982"/>
      <c r="F2" s="982"/>
      <c r="G2" s="982"/>
      <c r="H2" s="982"/>
      <c r="I2" s="982"/>
      <c r="J2" s="982"/>
      <c r="K2" s="982"/>
    </row>
    <row r="3" spans="1:12" ht="46.8">
      <c r="A3" s="317" t="s">
        <v>348</v>
      </c>
      <c r="B3" s="317" t="s">
        <v>1025</v>
      </c>
      <c r="C3" s="317" t="s">
        <v>1026</v>
      </c>
      <c r="D3" s="1087" t="s">
        <v>1027</v>
      </c>
      <c r="E3" s="994"/>
      <c r="F3" s="994"/>
      <c r="G3" s="994"/>
      <c r="H3" s="994"/>
      <c r="I3" s="994"/>
      <c r="J3" s="994"/>
      <c r="K3" s="995"/>
      <c r="L3" s="321" t="s">
        <v>5</v>
      </c>
    </row>
    <row r="4" spans="1:12" ht="36.75" customHeight="1">
      <c r="A4" s="171">
        <v>1</v>
      </c>
      <c r="B4" s="167" t="s">
        <v>1028</v>
      </c>
      <c r="C4" s="167"/>
      <c r="D4" s="171" t="s">
        <v>1029</v>
      </c>
      <c r="E4" s="171" t="s">
        <v>1030</v>
      </c>
      <c r="F4" s="171" t="s">
        <v>1031</v>
      </c>
      <c r="G4" s="171" t="s">
        <v>1032</v>
      </c>
      <c r="H4" s="171" t="s">
        <v>1033</v>
      </c>
      <c r="I4" s="171" t="s">
        <v>1034</v>
      </c>
      <c r="J4" s="171" t="s">
        <v>1035</v>
      </c>
      <c r="K4" s="171" t="s">
        <v>1036</v>
      </c>
      <c r="L4" s="322"/>
    </row>
    <row r="5" spans="1:12" ht="30.75" customHeight="1">
      <c r="A5" s="171">
        <v>2</v>
      </c>
      <c r="B5" s="167" t="s">
        <v>1037</v>
      </c>
      <c r="C5" s="167"/>
      <c r="D5" s="171"/>
      <c r="E5" s="171">
        <v>0.15</v>
      </c>
      <c r="F5" s="171">
        <v>0.2</v>
      </c>
      <c r="G5" s="171">
        <v>0.25</v>
      </c>
      <c r="H5" s="171">
        <v>0.3</v>
      </c>
      <c r="I5" s="171">
        <v>0.35</v>
      </c>
      <c r="J5" s="171">
        <v>0.4</v>
      </c>
      <c r="K5" s="171">
        <v>0.45</v>
      </c>
      <c r="L5" s="323" t="s">
        <v>1038</v>
      </c>
    </row>
    <row r="6" spans="1:12" ht="27.6">
      <c r="A6" s="171">
        <v>3</v>
      </c>
      <c r="B6" s="167" t="s">
        <v>1039</v>
      </c>
      <c r="C6" s="167"/>
      <c r="D6" s="283">
        <v>2.34</v>
      </c>
      <c r="E6" s="283">
        <f t="shared" ref="E6:K6" si="0">D6+E5</f>
        <v>2.4899999999999998</v>
      </c>
      <c r="F6" s="283">
        <f t="shared" si="0"/>
        <v>2.69</v>
      </c>
      <c r="G6" s="283">
        <f t="shared" si="0"/>
        <v>2.94</v>
      </c>
      <c r="H6" s="283">
        <f t="shared" si="0"/>
        <v>3.2399999999999998</v>
      </c>
      <c r="I6" s="283">
        <f t="shared" si="0"/>
        <v>3.59</v>
      </c>
      <c r="J6" s="283">
        <f t="shared" si="0"/>
        <v>3.9899999999999998</v>
      </c>
      <c r="K6" s="283">
        <f t="shared" si="0"/>
        <v>4.4399999999999995</v>
      </c>
      <c r="L6" s="960" t="s">
        <v>1040</v>
      </c>
    </row>
    <row r="7" spans="1:12" ht="27.6">
      <c r="A7" s="171">
        <v>4</v>
      </c>
      <c r="B7" s="167" t="s">
        <v>1041</v>
      </c>
      <c r="C7" s="167"/>
      <c r="D7" s="318">
        <v>4420000</v>
      </c>
      <c r="E7" s="318">
        <f>D7</f>
        <v>4420000</v>
      </c>
      <c r="F7" s="318">
        <f>D7</f>
        <v>4420000</v>
      </c>
      <c r="G7" s="318">
        <f>D7</f>
        <v>4420000</v>
      </c>
      <c r="H7" s="318">
        <f>D7</f>
        <v>4420000</v>
      </c>
      <c r="I7" s="318">
        <f>D7</f>
        <v>4420000</v>
      </c>
      <c r="J7" s="318">
        <f>D7</f>
        <v>4420000</v>
      </c>
      <c r="K7" s="318">
        <f>D7</f>
        <v>4420000</v>
      </c>
      <c r="L7" s="960" t="s">
        <v>1042</v>
      </c>
    </row>
    <row r="8" spans="1:12" ht="21" customHeight="1">
      <c r="A8" s="171">
        <v>5</v>
      </c>
      <c r="B8" s="167" t="s">
        <v>1043</v>
      </c>
      <c r="C8" s="167"/>
      <c r="D8" s="319">
        <f t="shared" ref="D8:K8" si="1">D6*D7</f>
        <v>10342800</v>
      </c>
      <c r="E8" s="319">
        <f t="shared" si="1"/>
        <v>11005799.999999998</v>
      </c>
      <c r="F8" s="319">
        <f t="shared" si="1"/>
        <v>11889800</v>
      </c>
      <c r="G8" s="319">
        <f t="shared" si="1"/>
        <v>12994800</v>
      </c>
      <c r="H8" s="319">
        <f t="shared" si="1"/>
        <v>14320799.999999998</v>
      </c>
      <c r="I8" s="319">
        <f t="shared" si="1"/>
        <v>15867800</v>
      </c>
      <c r="J8" s="319">
        <f t="shared" si="1"/>
        <v>17635800</v>
      </c>
      <c r="K8" s="319">
        <f t="shared" si="1"/>
        <v>19624799.999999996</v>
      </c>
      <c r="L8" s="324"/>
    </row>
    <row r="9" spans="1:12" ht="80.25" customHeight="1">
      <c r="A9" s="171">
        <v>6</v>
      </c>
      <c r="B9" s="167" t="s">
        <v>1044</v>
      </c>
      <c r="C9" s="320">
        <v>0.12</v>
      </c>
      <c r="D9" s="284">
        <f>C9*D8</f>
        <v>1241136</v>
      </c>
      <c r="E9" s="284">
        <f>C9*E8</f>
        <v>1320695.9999999998</v>
      </c>
      <c r="F9" s="284">
        <f>F8*C9</f>
        <v>1426776</v>
      </c>
      <c r="G9" s="284">
        <f>G8*C9</f>
        <v>1559376</v>
      </c>
      <c r="H9" s="284">
        <f>C9*H8</f>
        <v>1718495.9999999998</v>
      </c>
      <c r="I9" s="284" t="b">
        <f>F12=C9*I8</f>
        <v>0</v>
      </c>
      <c r="J9" s="284">
        <f>C9*J8</f>
        <v>2116296</v>
      </c>
      <c r="K9" s="284">
        <f>K8*C9</f>
        <v>2354975.9999999995</v>
      </c>
      <c r="L9" s="960" t="s">
        <v>1045</v>
      </c>
    </row>
    <row r="10" spans="1:12" ht="18" customHeight="1">
      <c r="A10" s="171">
        <v>7</v>
      </c>
      <c r="B10" s="167" t="s">
        <v>1046</v>
      </c>
      <c r="C10" s="320">
        <v>0.04</v>
      </c>
      <c r="D10" s="284">
        <f t="shared" ref="D10:K10" si="2">$C$10*D8</f>
        <v>413712</v>
      </c>
      <c r="E10" s="284">
        <f t="shared" si="2"/>
        <v>440231.99999999994</v>
      </c>
      <c r="F10" s="284">
        <f t="shared" si="2"/>
        <v>475592</v>
      </c>
      <c r="G10" s="284">
        <f t="shared" si="2"/>
        <v>519792</v>
      </c>
      <c r="H10" s="284">
        <f t="shared" si="2"/>
        <v>572831.99999999988</v>
      </c>
      <c r="I10" s="284">
        <f t="shared" si="2"/>
        <v>634712</v>
      </c>
      <c r="J10" s="284">
        <f t="shared" si="2"/>
        <v>705432</v>
      </c>
      <c r="K10" s="284">
        <f t="shared" si="2"/>
        <v>784991.99999999988</v>
      </c>
      <c r="L10" s="324" t="s">
        <v>1047</v>
      </c>
    </row>
    <row r="11" spans="1:12" ht="36" customHeight="1">
      <c r="A11" s="281">
        <v>8</v>
      </c>
      <c r="B11" s="287" t="s">
        <v>1048</v>
      </c>
      <c r="C11" s="281"/>
      <c r="D11" s="289">
        <f t="shared" ref="D11:K11" si="3">SUM(D8:D10)</f>
        <v>11997648</v>
      </c>
      <c r="E11" s="289">
        <f t="shared" si="3"/>
        <v>12766727.999999998</v>
      </c>
      <c r="F11" s="289">
        <f t="shared" si="3"/>
        <v>13792168</v>
      </c>
      <c r="G11" s="289">
        <f t="shared" si="3"/>
        <v>15073968</v>
      </c>
      <c r="H11" s="289">
        <f t="shared" si="3"/>
        <v>16612127.999999998</v>
      </c>
      <c r="I11" s="289">
        <f t="shared" si="3"/>
        <v>16502512</v>
      </c>
      <c r="J11" s="289">
        <f t="shared" si="3"/>
        <v>20457528</v>
      </c>
      <c r="K11" s="289">
        <f t="shared" si="3"/>
        <v>22764767.999999996</v>
      </c>
      <c r="L11" s="322"/>
    </row>
    <row r="12" spans="1:12" ht="37.5" customHeight="1">
      <c r="A12" s="281">
        <v>9</v>
      </c>
      <c r="B12" s="287" t="s">
        <v>1049</v>
      </c>
      <c r="C12" s="281"/>
      <c r="D12" s="289">
        <f t="shared" ref="D12:K12" si="4">ROUND(D11/26,0)</f>
        <v>461448</v>
      </c>
      <c r="E12" s="289">
        <f t="shared" si="4"/>
        <v>491028</v>
      </c>
      <c r="F12" s="289">
        <f t="shared" si="4"/>
        <v>530468</v>
      </c>
      <c r="G12" s="289">
        <f t="shared" si="4"/>
        <v>579768</v>
      </c>
      <c r="H12" s="289">
        <f t="shared" si="4"/>
        <v>638928</v>
      </c>
      <c r="I12" s="289">
        <f t="shared" si="4"/>
        <v>634712</v>
      </c>
      <c r="J12" s="289">
        <f t="shared" si="4"/>
        <v>786828</v>
      </c>
      <c r="K12" s="289">
        <f t="shared" si="4"/>
        <v>875568</v>
      </c>
      <c r="L12" s="960" t="s">
        <v>1050</v>
      </c>
    </row>
    <row r="13" spans="1:12" ht="23.25" customHeight="1">
      <c r="A13" s="281">
        <v>10</v>
      </c>
      <c r="B13" s="287" t="s">
        <v>1051</v>
      </c>
      <c r="C13" s="281"/>
      <c r="D13" s="289">
        <f t="shared" ref="D13:K13" si="5">ROUND(D12/8,0)</f>
        <v>57681</v>
      </c>
      <c r="E13" s="289">
        <f t="shared" si="5"/>
        <v>61379</v>
      </c>
      <c r="F13" s="289">
        <f t="shared" si="5"/>
        <v>66309</v>
      </c>
      <c r="G13" s="289">
        <f t="shared" si="5"/>
        <v>72471</v>
      </c>
      <c r="H13" s="289">
        <f t="shared" si="5"/>
        <v>79866</v>
      </c>
      <c r="I13" s="289">
        <f t="shared" si="5"/>
        <v>79339</v>
      </c>
      <c r="J13" s="289">
        <f t="shared" si="5"/>
        <v>98354</v>
      </c>
      <c r="K13" s="289">
        <f t="shared" si="5"/>
        <v>109446</v>
      </c>
      <c r="L13" s="960" t="s">
        <v>1052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B1:K1"/>
    <mergeCell ref="B2:K2"/>
    <mergeCell ref="D3:K3"/>
  </mergeCells>
  <pageMargins left="0.7" right="0.7" top="0.75" bottom="0.75" header="0" footer="0"/>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00"/>
  <sheetViews>
    <sheetView workbookViewId="0">
      <selection sqref="A1:K1"/>
    </sheetView>
  </sheetViews>
  <sheetFormatPr defaultColWidth="14.44140625" defaultRowHeight="15" customHeight="1"/>
  <cols>
    <col min="1" max="1" width="8.88671875" customWidth="1"/>
    <col min="2" max="2" width="36" customWidth="1"/>
    <col min="3" max="3" width="8.88671875" customWidth="1"/>
    <col min="4" max="4" width="15.109375" customWidth="1"/>
    <col min="5" max="5" width="15.88671875" customWidth="1"/>
    <col min="6" max="6" width="16.88671875" customWidth="1"/>
    <col min="7" max="7" width="16.109375" customWidth="1"/>
    <col min="8" max="8" width="14.109375" customWidth="1"/>
    <col min="9" max="9" width="16.88671875" customWidth="1"/>
    <col min="10" max="10" width="15.109375" customWidth="1"/>
    <col min="11" max="11" width="14" customWidth="1"/>
  </cols>
  <sheetData>
    <row r="1" spans="1:11" ht="14.4">
      <c r="A1" s="1088" t="s">
        <v>1053</v>
      </c>
      <c r="B1" s="973"/>
      <c r="C1" s="973"/>
      <c r="D1" s="973"/>
      <c r="E1" s="973"/>
      <c r="F1" s="973"/>
      <c r="G1" s="973"/>
      <c r="H1" s="973"/>
      <c r="I1" s="973"/>
      <c r="J1" s="973"/>
      <c r="K1" s="973"/>
    </row>
    <row r="2" spans="1:11" ht="41.4">
      <c r="A2" s="298" t="s">
        <v>348</v>
      </c>
      <c r="B2" s="298" t="s">
        <v>1025</v>
      </c>
      <c r="C2" s="298" t="s">
        <v>1026</v>
      </c>
      <c r="D2" s="1089" t="s">
        <v>1027</v>
      </c>
      <c r="E2" s="994"/>
      <c r="F2" s="994"/>
      <c r="G2" s="994"/>
      <c r="H2" s="994"/>
      <c r="I2" s="994"/>
      <c r="J2" s="994"/>
      <c r="K2" s="995"/>
    </row>
    <row r="3" spans="1:11" ht="14.4">
      <c r="A3" s="961" t="s">
        <v>11</v>
      </c>
      <c r="B3" s="300" t="s">
        <v>1054</v>
      </c>
      <c r="C3" s="300"/>
      <c r="D3" s="299" t="s">
        <v>1029</v>
      </c>
      <c r="E3" s="299" t="s">
        <v>1030</v>
      </c>
      <c r="F3" s="299" t="s">
        <v>1031</v>
      </c>
      <c r="G3" s="299" t="s">
        <v>1032</v>
      </c>
      <c r="H3" s="299" t="s">
        <v>1033</v>
      </c>
      <c r="I3" s="299" t="s">
        <v>1034</v>
      </c>
      <c r="J3" s="299" t="s">
        <v>1035</v>
      </c>
      <c r="K3" s="299" t="s">
        <v>1036</v>
      </c>
    </row>
    <row r="4" spans="1:11" ht="14.4">
      <c r="A4" s="301">
        <v>1</v>
      </c>
      <c r="B4" s="302" t="s">
        <v>1055</v>
      </c>
      <c r="C4" s="302"/>
      <c r="D4" s="303">
        <v>2.34</v>
      </c>
      <c r="E4" s="303">
        <v>2.65</v>
      </c>
      <c r="F4" s="303">
        <v>2.96</v>
      </c>
      <c r="G4" s="303">
        <v>3.27</v>
      </c>
      <c r="H4" s="316">
        <v>3.58</v>
      </c>
      <c r="I4" s="316">
        <v>3.98</v>
      </c>
      <c r="J4" s="316">
        <v>4.2</v>
      </c>
      <c r="K4" s="316">
        <v>4.51</v>
      </c>
    </row>
    <row r="5" spans="1:11" ht="14.4">
      <c r="A5" s="299"/>
      <c r="B5" s="302" t="s">
        <v>1056</v>
      </c>
      <c r="C5" s="300"/>
      <c r="D5" s="301">
        <v>0</v>
      </c>
      <c r="E5" s="301">
        <v>0</v>
      </c>
      <c r="F5" s="301">
        <v>0</v>
      </c>
      <c r="G5" s="301">
        <v>0</v>
      </c>
      <c r="H5" s="301">
        <v>0</v>
      </c>
      <c r="I5" s="301">
        <v>0</v>
      </c>
      <c r="J5" s="301">
        <v>0</v>
      </c>
      <c r="K5" s="301">
        <v>0</v>
      </c>
    </row>
    <row r="6" spans="1:11" ht="14.4">
      <c r="A6" s="301">
        <v>2</v>
      </c>
      <c r="B6" s="302" t="s">
        <v>1057</v>
      </c>
      <c r="C6" s="302"/>
      <c r="D6" s="304">
        <v>1490000</v>
      </c>
      <c r="E6" s="304">
        <v>1490000</v>
      </c>
      <c r="F6" s="304">
        <v>1490000</v>
      </c>
      <c r="G6" s="304">
        <v>1490000</v>
      </c>
      <c r="H6" s="304">
        <v>1490000</v>
      </c>
      <c r="I6" s="304">
        <v>1490000</v>
      </c>
      <c r="J6" s="304">
        <v>1490000</v>
      </c>
      <c r="K6" s="304">
        <v>1490000</v>
      </c>
    </row>
    <row r="7" spans="1:11" ht="14.4">
      <c r="A7" s="301">
        <v>4</v>
      </c>
      <c r="B7" s="302" t="s">
        <v>1058</v>
      </c>
      <c r="C7" s="302"/>
      <c r="D7" s="303">
        <v>0.9</v>
      </c>
      <c r="E7" s="303">
        <v>0.9</v>
      </c>
      <c r="F7" s="303">
        <v>0.9</v>
      </c>
      <c r="G7" s="303">
        <v>0.9</v>
      </c>
      <c r="H7" s="303">
        <v>0.9</v>
      </c>
      <c r="I7" s="303">
        <v>0.9</v>
      </c>
      <c r="J7" s="303">
        <v>0.9</v>
      </c>
      <c r="K7" s="303">
        <v>0.9</v>
      </c>
    </row>
    <row r="8" spans="1:11" ht="27.6">
      <c r="A8" s="961" t="s">
        <v>14</v>
      </c>
      <c r="B8" s="300" t="s">
        <v>1059</v>
      </c>
      <c r="C8" s="300"/>
      <c r="D8" s="305"/>
      <c r="E8" s="305"/>
      <c r="F8" s="305"/>
      <c r="G8" s="305"/>
      <c r="H8" s="305"/>
      <c r="I8" s="305"/>
      <c r="J8" s="305"/>
      <c r="K8" s="305"/>
    </row>
    <row r="9" spans="1:11" ht="14.4">
      <c r="A9" s="962" t="s">
        <v>1060</v>
      </c>
      <c r="B9" s="302" t="s">
        <v>1061</v>
      </c>
      <c r="C9" s="306">
        <v>0.03</v>
      </c>
      <c r="D9" s="306">
        <v>0.03</v>
      </c>
      <c r="E9" s="306">
        <v>0.03</v>
      </c>
      <c r="F9" s="306">
        <v>0.03</v>
      </c>
      <c r="G9" s="306">
        <v>0.03</v>
      </c>
      <c r="H9" s="306">
        <v>0.03</v>
      </c>
      <c r="I9" s="306">
        <v>0.03</v>
      </c>
      <c r="J9" s="306">
        <v>0.03</v>
      </c>
      <c r="K9" s="306">
        <v>0.03</v>
      </c>
    </row>
    <row r="10" spans="1:11" ht="14.4">
      <c r="A10" s="301">
        <v>2</v>
      </c>
      <c r="B10" s="302" t="s">
        <v>1062</v>
      </c>
      <c r="C10" s="306">
        <v>0.17</v>
      </c>
      <c r="D10" s="306">
        <v>0.17</v>
      </c>
      <c r="E10" s="306">
        <v>0.17</v>
      </c>
      <c r="F10" s="306">
        <v>0.17</v>
      </c>
      <c r="G10" s="306">
        <v>0.17</v>
      </c>
      <c r="H10" s="306">
        <v>0.17</v>
      </c>
      <c r="I10" s="306">
        <v>0.17</v>
      </c>
      <c r="J10" s="306">
        <v>0.17</v>
      </c>
      <c r="K10" s="306">
        <v>0.17</v>
      </c>
    </row>
    <row r="11" spans="1:11" ht="14.4">
      <c r="A11" s="301"/>
      <c r="B11" s="302" t="s">
        <v>1063</v>
      </c>
      <c r="C11" s="306">
        <v>5.0000000000000001E-3</v>
      </c>
      <c r="D11" s="306">
        <v>5.0000000000000001E-3</v>
      </c>
      <c r="E11" s="306">
        <v>5.0000000000000001E-3</v>
      </c>
      <c r="F11" s="306">
        <v>5.0000000000000001E-3</v>
      </c>
      <c r="G11" s="306">
        <v>5.0000000000000001E-3</v>
      </c>
      <c r="H11" s="306">
        <v>5.0000000000000001E-3</v>
      </c>
      <c r="I11" s="306">
        <v>5.0000000000000001E-3</v>
      </c>
      <c r="J11" s="306">
        <v>5.0000000000000001E-3</v>
      </c>
      <c r="K11" s="306">
        <v>5.0000000000000001E-3</v>
      </c>
    </row>
    <row r="12" spans="1:11" ht="14.4">
      <c r="A12" s="301"/>
      <c r="B12" s="302" t="s">
        <v>1064</v>
      </c>
      <c r="C12" s="306">
        <v>0.01</v>
      </c>
      <c r="D12" s="306">
        <v>0.01</v>
      </c>
      <c r="E12" s="306">
        <v>0.01</v>
      </c>
      <c r="F12" s="306">
        <v>0.01</v>
      </c>
      <c r="G12" s="306">
        <v>0.01</v>
      </c>
      <c r="H12" s="306">
        <v>0.01</v>
      </c>
      <c r="I12" s="306">
        <v>0.01</v>
      </c>
      <c r="J12" s="306">
        <v>0.01</v>
      </c>
      <c r="K12" s="306">
        <v>0.01</v>
      </c>
    </row>
    <row r="13" spans="1:11" ht="14.4">
      <c r="A13" s="301"/>
      <c r="B13" s="302" t="s">
        <v>1065</v>
      </c>
      <c r="C13" s="306">
        <v>0.02</v>
      </c>
      <c r="D13" s="306">
        <v>0.02</v>
      </c>
      <c r="E13" s="306">
        <v>0.02</v>
      </c>
      <c r="F13" s="306">
        <v>0.02</v>
      </c>
      <c r="G13" s="306">
        <v>0.02</v>
      </c>
      <c r="H13" s="306">
        <v>0.02</v>
      </c>
      <c r="I13" s="306">
        <v>0.02</v>
      </c>
      <c r="J13" s="306">
        <v>0.02</v>
      </c>
      <c r="K13" s="306">
        <v>0.02</v>
      </c>
    </row>
    <row r="14" spans="1:11" ht="14.4">
      <c r="A14" s="299">
        <v>8</v>
      </c>
      <c r="B14" s="307" t="s">
        <v>1066</v>
      </c>
      <c r="C14" s="299"/>
      <c r="D14" s="308">
        <f t="shared" ref="D14:K14" si="0">(D4+D5)*D6*(1+D7)+(D9+D10+D11+D12+D13)</f>
        <v>6624540.2350000003</v>
      </c>
      <c r="E14" s="308">
        <f t="shared" si="0"/>
        <v>7502150.2350000003</v>
      </c>
      <c r="F14" s="308">
        <f t="shared" si="0"/>
        <v>8379760.2350000003</v>
      </c>
      <c r="G14" s="308">
        <f t="shared" si="0"/>
        <v>9257370.2349999994</v>
      </c>
      <c r="H14" s="308">
        <f t="shared" si="0"/>
        <v>10134980.234999999</v>
      </c>
      <c r="I14" s="308">
        <f t="shared" si="0"/>
        <v>11267380.234999999</v>
      </c>
      <c r="J14" s="308">
        <f t="shared" si="0"/>
        <v>11890200.234999999</v>
      </c>
      <c r="K14" s="308">
        <f t="shared" si="0"/>
        <v>12767810.234999999</v>
      </c>
    </row>
    <row r="15" spans="1:11" ht="14.4">
      <c r="A15" s="299">
        <v>9</v>
      </c>
      <c r="B15" s="307" t="s">
        <v>1067</v>
      </c>
      <c r="C15" s="299"/>
      <c r="D15" s="309">
        <f t="shared" ref="D15:K15" si="1">D14/26</f>
        <v>254790.00903846155</v>
      </c>
      <c r="E15" s="309">
        <f t="shared" si="1"/>
        <v>288544.2398076923</v>
      </c>
      <c r="F15" s="309">
        <f t="shared" si="1"/>
        <v>322298.47057692311</v>
      </c>
      <c r="G15" s="309">
        <f t="shared" si="1"/>
        <v>356052.7013461538</v>
      </c>
      <c r="H15" s="309">
        <f t="shared" si="1"/>
        <v>389806.93211538461</v>
      </c>
      <c r="I15" s="309">
        <f t="shared" si="1"/>
        <v>433360.77826923074</v>
      </c>
      <c r="J15" s="309">
        <f t="shared" si="1"/>
        <v>457315.39365384611</v>
      </c>
      <c r="K15" s="309">
        <f t="shared" si="1"/>
        <v>491069.62442307692</v>
      </c>
    </row>
    <row r="16" spans="1:11" ht="14.4">
      <c r="A16" s="299">
        <v>10</v>
      </c>
      <c r="B16" s="307" t="s">
        <v>1068</v>
      </c>
      <c r="C16" s="299"/>
      <c r="D16" s="309">
        <f t="shared" ref="D16:K16" si="2">D15/8</f>
        <v>31848.751129807693</v>
      </c>
      <c r="E16" s="309">
        <f t="shared" si="2"/>
        <v>36068.029975961537</v>
      </c>
      <c r="F16" s="309">
        <f t="shared" si="2"/>
        <v>40287.308822115388</v>
      </c>
      <c r="G16" s="309">
        <f t="shared" si="2"/>
        <v>44506.587668269225</v>
      </c>
      <c r="H16" s="309">
        <f t="shared" si="2"/>
        <v>48725.866514423076</v>
      </c>
      <c r="I16" s="309">
        <f t="shared" si="2"/>
        <v>54170.097283653842</v>
      </c>
      <c r="J16" s="309">
        <f t="shared" si="2"/>
        <v>57164.424206730764</v>
      </c>
      <c r="K16" s="309">
        <f t="shared" si="2"/>
        <v>61383.703052884615</v>
      </c>
    </row>
    <row r="17" spans="1:11" ht="14.4">
      <c r="A17" s="310"/>
      <c r="B17" s="311"/>
      <c r="C17" s="310"/>
      <c r="D17" s="312"/>
      <c r="E17" s="310"/>
      <c r="F17" s="310"/>
      <c r="G17" s="310"/>
      <c r="H17" s="310"/>
      <c r="I17" s="310"/>
      <c r="J17" s="310"/>
      <c r="K17" s="310"/>
    </row>
    <row r="18" spans="1:11" ht="14.4">
      <c r="A18" s="310"/>
      <c r="B18" s="311" t="s">
        <v>1069</v>
      </c>
      <c r="C18" s="310"/>
      <c r="D18" s="313"/>
      <c r="E18" s="310"/>
      <c r="F18" s="310"/>
      <c r="G18" s="310"/>
      <c r="H18" s="310"/>
      <c r="I18" s="310"/>
      <c r="J18" s="310"/>
      <c r="K18" s="310"/>
    </row>
    <row r="19" spans="1:11" ht="28.2">
      <c r="A19" s="310"/>
      <c r="B19" s="314" t="s">
        <v>1070</v>
      </c>
      <c r="C19" s="310"/>
      <c r="D19" s="310"/>
      <c r="E19" s="310"/>
      <c r="F19" s="310"/>
      <c r="G19" s="310"/>
      <c r="H19" s="310"/>
      <c r="I19" s="310"/>
      <c r="J19" s="310"/>
      <c r="K19" s="310"/>
    </row>
    <row r="20" spans="1:11" ht="14.4">
      <c r="A20" s="310"/>
      <c r="B20" s="314" t="s">
        <v>1071</v>
      </c>
      <c r="C20" s="310"/>
      <c r="D20" s="310"/>
      <c r="E20" s="310"/>
      <c r="F20" s="310"/>
      <c r="G20" s="310"/>
      <c r="H20" s="310"/>
      <c r="I20" s="310"/>
      <c r="J20" s="310"/>
      <c r="K20" s="310"/>
    </row>
    <row r="21" spans="1:11" ht="15.75" customHeight="1">
      <c r="A21" s="310"/>
      <c r="B21" s="314" t="s">
        <v>1072</v>
      </c>
      <c r="C21" s="310"/>
      <c r="D21" s="315"/>
      <c r="E21" s="310"/>
      <c r="F21" s="310"/>
      <c r="G21" s="310"/>
      <c r="H21" s="310"/>
      <c r="I21" s="310"/>
      <c r="J21" s="310"/>
      <c r="K21" s="310"/>
    </row>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2">
    <mergeCell ref="A1:K1"/>
    <mergeCell ref="D2:K2"/>
  </mergeCells>
  <pageMargins left="0.7" right="0.7" top="0.75" bottom="0.75" header="0" footer="0"/>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E100"/>
  <sheetViews>
    <sheetView zoomScale="130" zoomScaleNormal="130" workbookViewId="0">
      <selection activeCell="E23" sqref="E23"/>
    </sheetView>
  </sheetViews>
  <sheetFormatPr defaultColWidth="14.44140625" defaultRowHeight="15" customHeight="1"/>
  <cols>
    <col min="1" max="1" width="7.5546875" customWidth="1"/>
    <col min="2" max="2" width="28.88671875" customWidth="1"/>
    <col min="3" max="3" width="11.44140625" customWidth="1"/>
    <col min="4" max="11" width="12.88671875" customWidth="1"/>
    <col min="12" max="31" width="10.109375" customWidth="1"/>
  </cols>
  <sheetData>
    <row r="1" spans="1:31" ht="12.75" customHeight="1">
      <c r="A1" s="1005" t="s">
        <v>1053</v>
      </c>
      <c r="B1" s="973"/>
      <c r="C1" s="973"/>
      <c r="D1" s="973"/>
      <c r="E1" s="973"/>
      <c r="F1" s="973"/>
      <c r="G1" s="973"/>
      <c r="H1" s="973"/>
      <c r="I1" s="973"/>
      <c r="J1" s="973"/>
      <c r="K1" s="973"/>
      <c r="L1" s="295"/>
      <c r="M1" s="295"/>
      <c r="N1" s="295"/>
      <c r="O1" s="295"/>
      <c r="P1" s="295"/>
      <c r="Q1" s="295"/>
      <c r="R1" s="295"/>
      <c r="S1" s="295"/>
      <c r="T1" s="295"/>
      <c r="U1" s="295"/>
      <c r="V1" s="295"/>
      <c r="W1" s="295"/>
      <c r="X1" s="295"/>
      <c r="Y1" s="295"/>
      <c r="Z1" s="295"/>
      <c r="AA1" s="295"/>
      <c r="AB1" s="295"/>
      <c r="AC1" s="295"/>
      <c r="AD1" s="295"/>
      <c r="AE1" s="295"/>
    </row>
    <row r="2" spans="1:31" ht="12.75" customHeight="1">
      <c r="A2" s="280" t="s">
        <v>348</v>
      </c>
      <c r="B2" s="280" t="s">
        <v>1025</v>
      </c>
      <c r="C2" s="280" t="s">
        <v>1026</v>
      </c>
      <c r="D2" s="1090" t="s">
        <v>1027</v>
      </c>
      <c r="E2" s="1091"/>
      <c r="F2" s="1091"/>
      <c r="G2" s="1091"/>
      <c r="H2" s="1091"/>
      <c r="I2" s="1091"/>
      <c r="J2" s="1091"/>
      <c r="K2" s="1092"/>
      <c r="L2" s="155"/>
      <c r="M2" s="155"/>
      <c r="N2" s="155"/>
      <c r="O2" s="155"/>
      <c r="P2" s="155"/>
      <c r="Q2" s="155"/>
      <c r="R2" s="155"/>
      <c r="S2" s="155"/>
      <c r="T2" s="155"/>
      <c r="U2" s="155"/>
      <c r="V2" s="155"/>
      <c r="W2" s="155"/>
      <c r="X2" s="155"/>
      <c r="Y2" s="155"/>
      <c r="Z2" s="155"/>
      <c r="AA2" s="155"/>
      <c r="AB2" s="155"/>
      <c r="AC2" s="155"/>
      <c r="AD2" s="155"/>
      <c r="AE2" s="155"/>
    </row>
    <row r="3" spans="1:31" ht="12.75" customHeight="1">
      <c r="A3" s="963" t="s">
        <v>11</v>
      </c>
      <c r="B3" s="282" t="s">
        <v>1054</v>
      </c>
      <c r="C3" s="282"/>
      <c r="D3" s="281" t="s">
        <v>1029</v>
      </c>
      <c r="E3" s="281" t="s">
        <v>1030</v>
      </c>
      <c r="F3" s="281" t="s">
        <v>1031</v>
      </c>
      <c r="G3" s="281" t="s">
        <v>1032</v>
      </c>
      <c r="H3" s="281" t="s">
        <v>1033</v>
      </c>
      <c r="I3" s="281" t="s">
        <v>1034</v>
      </c>
      <c r="J3" s="281" t="s">
        <v>1035</v>
      </c>
      <c r="K3" s="281" t="s">
        <v>1036</v>
      </c>
      <c r="L3" s="177"/>
      <c r="M3" s="177"/>
      <c r="N3" s="177"/>
      <c r="O3" s="177"/>
      <c r="P3" s="177"/>
      <c r="Q3" s="177"/>
      <c r="R3" s="177"/>
      <c r="S3" s="177"/>
      <c r="T3" s="177"/>
      <c r="U3" s="177"/>
      <c r="V3" s="177"/>
      <c r="W3" s="177"/>
      <c r="X3" s="177"/>
      <c r="Y3" s="177"/>
      <c r="Z3" s="177"/>
      <c r="AA3" s="177"/>
      <c r="AB3" s="177"/>
      <c r="AC3" s="177"/>
      <c r="AD3" s="177"/>
      <c r="AE3" s="177"/>
    </row>
    <row r="4" spans="1:31" ht="12.75" customHeight="1">
      <c r="A4" s="171">
        <v>1</v>
      </c>
      <c r="B4" s="167" t="s">
        <v>1055</v>
      </c>
      <c r="C4" s="167"/>
      <c r="D4" s="283">
        <v>2.34</v>
      </c>
      <c r="E4" s="283">
        <v>2.65</v>
      </c>
      <c r="F4" s="283">
        <v>2.96</v>
      </c>
      <c r="G4" s="283">
        <v>3.27</v>
      </c>
      <c r="H4" s="297">
        <v>3.58</v>
      </c>
      <c r="I4" s="297">
        <v>3.98</v>
      </c>
      <c r="J4" s="297">
        <v>4.2</v>
      </c>
      <c r="K4" s="297">
        <v>4.51</v>
      </c>
      <c r="L4" s="155"/>
      <c r="M4" s="155"/>
      <c r="N4" s="155"/>
      <c r="O4" s="155"/>
      <c r="P4" s="155"/>
      <c r="Q4" s="155"/>
      <c r="R4" s="155"/>
      <c r="S4" s="155"/>
      <c r="T4" s="155"/>
      <c r="U4" s="155"/>
      <c r="V4" s="155"/>
      <c r="W4" s="155"/>
      <c r="X4" s="155"/>
      <c r="Y4" s="155"/>
      <c r="Z4" s="155"/>
      <c r="AA4" s="155"/>
      <c r="AB4" s="155"/>
      <c r="AC4" s="155"/>
      <c r="AD4" s="155"/>
      <c r="AE4" s="155"/>
    </row>
    <row r="5" spans="1:31" ht="12.75" customHeight="1">
      <c r="A5" s="281"/>
      <c r="B5" s="167" t="s">
        <v>1056</v>
      </c>
      <c r="C5" s="282"/>
      <c r="D5" s="171">
        <v>0</v>
      </c>
      <c r="E5" s="171">
        <v>0</v>
      </c>
      <c r="F5" s="171">
        <v>0</v>
      </c>
      <c r="G5" s="171">
        <v>0</v>
      </c>
      <c r="H5" s="171">
        <v>0</v>
      </c>
      <c r="I5" s="171">
        <v>0</v>
      </c>
      <c r="J5" s="171">
        <v>0</v>
      </c>
      <c r="K5" s="171">
        <v>0</v>
      </c>
      <c r="L5" s="177"/>
      <c r="M5" s="177"/>
      <c r="N5" s="177"/>
      <c r="O5" s="177"/>
      <c r="P5" s="177"/>
      <c r="Q5" s="177"/>
      <c r="R5" s="177"/>
      <c r="S5" s="177"/>
      <c r="T5" s="177"/>
      <c r="U5" s="177"/>
      <c r="V5" s="177"/>
      <c r="W5" s="177"/>
      <c r="X5" s="177"/>
      <c r="Y5" s="177"/>
      <c r="Z5" s="177"/>
      <c r="AA5" s="177"/>
      <c r="AB5" s="177"/>
      <c r="AC5" s="177"/>
      <c r="AD5" s="177"/>
      <c r="AE5" s="177"/>
    </row>
    <row r="6" spans="1:31" ht="12.75" customHeight="1">
      <c r="A6" s="171">
        <v>2</v>
      </c>
      <c r="B6" s="167" t="s">
        <v>1057</v>
      </c>
      <c r="C6" s="167"/>
      <c r="D6" s="284">
        <v>1490000</v>
      </c>
      <c r="E6" s="284">
        <v>1490000</v>
      </c>
      <c r="F6" s="284">
        <v>1490000</v>
      </c>
      <c r="G6" s="284">
        <v>1490000</v>
      </c>
      <c r="H6" s="284">
        <v>1490000</v>
      </c>
      <c r="I6" s="284">
        <v>1490000</v>
      </c>
      <c r="J6" s="284">
        <v>1490000</v>
      </c>
      <c r="K6" s="284">
        <v>1490000</v>
      </c>
      <c r="L6" s="155"/>
      <c r="M6" s="155"/>
      <c r="N6" s="155"/>
      <c r="O6" s="155"/>
      <c r="P6" s="155"/>
      <c r="Q6" s="155"/>
      <c r="R6" s="155"/>
      <c r="S6" s="155"/>
      <c r="T6" s="155"/>
      <c r="U6" s="155"/>
      <c r="V6" s="155"/>
      <c r="W6" s="155"/>
      <c r="X6" s="155"/>
      <c r="Y6" s="155"/>
      <c r="Z6" s="155"/>
      <c r="AA6" s="155"/>
      <c r="AB6" s="155"/>
      <c r="AC6" s="155"/>
      <c r="AD6" s="155"/>
      <c r="AE6" s="155"/>
    </row>
    <row r="7" spans="1:31" ht="12.75" customHeight="1">
      <c r="A7" s="171">
        <v>4</v>
      </c>
      <c r="B7" s="167" t="s">
        <v>1058</v>
      </c>
      <c r="C7" s="167"/>
      <c r="D7" s="283">
        <v>0.9</v>
      </c>
      <c r="E7" s="283">
        <v>0.9</v>
      </c>
      <c r="F7" s="283">
        <v>0.9</v>
      </c>
      <c r="G7" s="283">
        <v>0.9</v>
      </c>
      <c r="H7" s="283">
        <v>0.9</v>
      </c>
      <c r="I7" s="283">
        <v>0.9</v>
      </c>
      <c r="J7" s="283">
        <v>0.9</v>
      </c>
      <c r="K7" s="283">
        <v>0.9</v>
      </c>
      <c r="L7" s="155"/>
      <c r="M7" s="155"/>
      <c r="N7" s="155"/>
      <c r="O7" s="155"/>
      <c r="P7" s="155"/>
      <c r="Q7" s="155"/>
      <c r="R7" s="155"/>
      <c r="S7" s="155"/>
      <c r="T7" s="155"/>
      <c r="U7" s="155"/>
      <c r="V7" s="155"/>
      <c r="W7" s="155"/>
      <c r="X7" s="155"/>
      <c r="Y7" s="155"/>
      <c r="Z7" s="155"/>
      <c r="AA7" s="155"/>
      <c r="AB7" s="155"/>
      <c r="AC7" s="155"/>
      <c r="AD7" s="155"/>
      <c r="AE7" s="155"/>
    </row>
    <row r="8" spans="1:31" ht="12.75" customHeight="1">
      <c r="A8" s="963" t="s">
        <v>14</v>
      </c>
      <c r="B8" s="282" t="s">
        <v>1059</v>
      </c>
      <c r="C8" s="282"/>
      <c r="D8" s="285"/>
      <c r="E8" s="285"/>
      <c r="F8" s="285"/>
      <c r="G8" s="285"/>
      <c r="H8" s="285"/>
      <c r="I8" s="285"/>
      <c r="J8" s="285"/>
      <c r="K8" s="285"/>
      <c r="L8" s="177"/>
      <c r="M8" s="177"/>
      <c r="N8" s="177"/>
      <c r="O8" s="177"/>
      <c r="P8" s="177"/>
      <c r="Q8" s="177"/>
      <c r="R8" s="177"/>
      <c r="S8" s="177"/>
      <c r="T8" s="177"/>
      <c r="U8" s="177"/>
      <c r="V8" s="177"/>
      <c r="W8" s="177"/>
      <c r="X8" s="177"/>
      <c r="Y8" s="177"/>
      <c r="Z8" s="177"/>
      <c r="AA8" s="177"/>
      <c r="AB8" s="177"/>
      <c r="AC8" s="177"/>
      <c r="AD8" s="177"/>
      <c r="AE8" s="177"/>
    </row>
    <row r="9" spans="1:31" ht="12.75" customHeight="1">
      <c r="A9" s="964" t="s">
        <v>1060</v>
      </c>
      <c r="B9" s="167" t="s">
        <v>1061</v>
      </c>
      <c r="C9" s="286">
        <v>0.03</v>
      </c>
      <c r="D9" s="286">
        <v>0.03</v>
      </c>
      <c r="E9" s="286">
        <v>0.03</v>
      </c>
      <c r="F9" s="286">
        <v>0.03</v>
      </c>
      <c r="G9" s="286">
        <v>0.03</v>
      </c>
      <c r="H9" s="286">
        <v>0.03</v>
      </c>
      <c r="I9" s="286">
        <v>0.03</v>
      </c>
      <c r="J9" s="286">
        <v>0.03</v>
      </c>
      <c r="K9" s="286">
        <v>0.03</v>
      </c>
      <c r="L9" s="155"/>
      <c r="M9" s="155"/>
      <c r="N9" s="155"/>
      <c r="O9" s="155"/>
      <c r="P9" s="155"/>
      <c r="Q9" s="155"/>
      <c r="R9" s="155"/>
      <c r="S9" s="155"/>
      <c r="T9" s="155"/>
      <c r="U9" s="155"/>
      <c r="V9" s="155"/>
      <c r="W9" s="155"/>
      <c r="X9" s="155"/>
      <c r="Y9" s="155"/>
      <c r="Z9" s="155"/>
      <c r="AA9" s="155"/>
      <c r="AB9" s="155"/>
      <c r="AC9" s="155"/>
      <c r="AD9" s="155"/>
      <c r="AE9" s="155"/>
    </row>
    <row r="10" spans="1:31" ht="12.75" customHeight="1">
      <c r="A10" s="171">
        <v>2</v>
      </c>
      <c r="B10" s="167" t="s">
        <v>1062</v>
      </c>
      <c r="C10" s="286">
        <v>0.17</v>
      </c>
      <c r="D10" s="286">
        <v>0.17</v>
      </c>
      <c r="E10" s="286">
        <v>0.17</v>
      </c>
      <c r="F10" s="286">
        <v>0.17</v>
      </c>
      <c r="G10" s="286">
        <v>0.17</v>
      </c>
      <c r="H10" s="286">
        <v>0.17</v>
      </c>
      <c r="I10" s="286">
        <v>0.17</v>
      </c>
      <c r="J10" s="286">
        <v>0.17</v>
      </c>
      <c r="K10" s="286">
        <v>0.17</v>
      </c>
      <c r="L10" s="155"/>
      <c r="M10" s="155"/>
      <c r="N10" s="155"/>
      <c r="O10" s="155"/>
      <c r="P10" s="155"/>
      <c r="Q10" s="155"/>
      <c r="R10" s="155"/>
      <c r="S10" s="155"/>
      <c r="T10" s="155"/>
      <c r="U10" s="155"/>
      <c r="V10" s="155"/>
      <c r="W10" s="155"/>
      <c r="X10" s="155"/>
      <c r="Y10" s="155"/>
      <c r="Z10" s="155"/>
      <c r="AA10" s="155"/>
      <c r="AB10" s="155"/>
      <c r="AC10" s="155"/>
      <c r="AD10" s="155"/>
      <c r="AE10" s="155"/>
    </row>
    <row r="11" spans="1:31" ht="12.75" customHeight="1">
      <c r="A11" s="171"/>
      <c r="B11" s="167" t="s">
        <v>1063</v>
      </c>
      <c r="C11" s="286">
        <v>5.0000000000000001E-3</v>
      </c>
      <c r="D11" s="286">
        <v>5.0000000000000001E-3</v>
      </c>
      <c r="E11" s="286">
        <v>5.0000000000000001E-3</v>
      </c>
      <c r="F11" s="286">
        <v>5.0000000000000001E-3</v>
      </c>
      <c r="G11" s="286">
        <v>5.0000000000000001E-3</v>
      </c>
      <c r="H11" s="286">
        <v>5.0000000000000001E-3</v>
      </c>
      <c r="I11" s="286">
        <v>5.0000000000000001E-3</v>
      </c>
      <c r="J11" s="286">
        <v>5.0000000000000001E-3</v>
      </c>
      <c r="K11" s="286">
        <v>5.0000000000000001E-3</v>
      </c>
      <c r="L11" s="155"/>
      <c r="M11" s="155"/>
      <c r="N11" s="155"/>
      <c r="O11" s="155"/>
      <c r="P11" s="155"/>
      <c r="Q11" s="155"/>
      <c r="R11" s="155"/>
      <c r="S11" s="155"/>
      <c r="T11" s="155"/>
      <c r="U11" s="155"/>
      <c r="V11" s="155"/>
      <c r="W11" s="155"/>
      <c r="X11" s="155"/>
      <c r="Y11" s="155"/>
      <c r="Z11" s="155"/>
      <c r="AA11" s="155"/>
      <c r="AB11" s="155"/>
      <c r="AC11" s="155"/>
      <c r="AD11" s="155"/>
      <c r="AE11" s="155"/>
    </row>
    <row r="12" spans="1:31" ht="12.75" customHeight="1">
      <c r="A12" s="171"/>
      <c r="B12" s="167" t="s">
        <v>1064</v>
      </c>
      <c r="C12" s="286">
        <v>0.01</v>
      </c>
      <c r="D12" s="286">
        <v>0.01</v>
      </c>
      <c r="E12" s="286">
        <v>0.01</v>
      </c>
      <c r="F12" s="286">
        <v>0.01</v>
      </c>
      <c r="G12" s="286">
        <v>0.01</v>
      </c>
      <c r="H12" s="286">
        <v>0.01</v>
      </c>
      <c r="I12" s="286">
        <v>0.01</v>
      </c>
      <c r="J12" s="286">
        <v>0.01</v>
      </c>
      <c r="K12" s="286">
        <v>0.01</v>
      </c>
      <c r="L12" s="155"/>
      <c r="M12" s="155"/>
      <c r="N12" s="155"/>
      <c r="O12" s="155"/>
      <c r="P12" s="155"/>
      <c r="Q12" s="155"/>
      <c r="R12" s="155"/>
      <c r="S12" s="155"/>
      <c r="T12" s="155"/>
      <c r="U12" s="155"/>
      <c r="V12" s="155"/>
      <c r="W12" s="155"/>
      <c r="X12" s="155"/>
      <c r="Y12" s="155"/>
      <c r="Z12" s="155"/>
      <c r="AA12" s="155"/>
      <c r="AB12" s="155"/>
      <c r="AC12" s="155"/>
      <c r="AD12" s="155"/>
      <c r="AE12" s="155"/>
    </row>
    <row r="13" spans="1:31" ht="12.75" customHeight="1">
      <c r="A13" s="171"/>
      <c r="B13" s="167" t="s">
        <v>1065</v>
      </c>
      <c r="C13" s="286">
        <v>0.02</v>
      </c>
      <c r="D13" s="286">
        <v>0.02</v>
      </c>
      <c r="E13" s="286">
        <v>0.02</v>
      </c>
      <c r="F13" s="286">
        <v>0.02</v>
      </c>
      <c r="G13" s="286">
        <v>0.02</v>
      </c>
      <c r="H13" s="286">
        <v>0.02</v>
      </c>
      <c r="I13" s="286">
        <v>0.02</v>
      </c>
      <c r="J13" s="286">
        <v>0.02</v>
      </c>
      <c r="K13" s="286">
        <v>0.02</v>
      </c>
      <c r="L13" s="155"/>
      <c r="M13" s="155"/>
      <c r="N13" s="155"/>
      <c r="O13" s="155"/>
      <c r="P13" s="155"/>
      <c r="Q13" s="155"/>
      <c r="R13" s="155"/>
      <c r="S13" s="155"/>
      <c r="T13" s="155"/>
      <c r="U13" s="155"/>
      <c r="V13" s="155"/>
      <c r="W13" s="155"/>
      <c r="X13" s="155"/>
      <c r="Y13" s="155"/>
      <c r="Z13" s="155"/>
      <c r="AA13" s="155"/>
      <c r="AB13" s="155"/>
      <c r="AC13" s="155"/>
      <c r="AD13" s="155"/>
      <c r="AE13" s="155"/>
    </row>
    <row r="14" spans="1:31" ht="12.75" customHeight="1">
      <c r="A14" s="281">
        <v>8</v>
      </c>
      <c r="B14" s="287" t="s">
        <v>1066</v>
      </c>
      <c r="C14" s="281"/>
      <c r="D14" s="288">
        <f t="shared" ref="D14:K14" si="0">(D4+D5)*D6*(1+D7)+(D9+D10+D11+D12+D13)</f>
        <v>6624540.2350000003</v>
      </c>
      <c r="E14" s="288">
        <f t="shared" si="0"/>
        <v>7502150.2350000003</v>
      </c>
      <c r="F14" s="288">
        <f t="shared" si="0"/>
        <v>8379760.2350000003</v>
      </c>
      <c r="G14" s="288">
        <f t="shared" si="0"/>
        <v>9257370.2349999994</v>
      </c>
      <c r="H14" s="288">
        <f t="shared" si="0"/>
        <v>10134980.234999999</v>
      </c>
      <c r="I14" s="288">
        <f t="shared" si="0"/>
        <v>11267380.234999999</v>
      </c>
      <c r="J14" s="288">
        <f t="shared" si="0"/>
        <v>11890200.234999999</v>
      </c>
      <c r="K14" s="288">
        <f t="shared" si="0"/>
        <v>12767810.234999999</v>
      </c>
      <c r="L14" s="155"/>
      <c r="M14" s="155"/>
      <c r="N14" s="155"/>
      <c r="O14" s="155"/>
      <c r="P14" s="155"/>
      <c r="Q14" s="155"/>
      <c r="R14" s="155"/>
      <c r="S14" s="155"/>
      <c r="T14" s="155"/>
      <c r="U14" s="155"/>
      <c r="V14" s="155"/>
      <c r="W14" s="155"/>
      <c r="X14" s="155"/>
      <c r="Y14" s="155"/>
      <c r="Z14" s="155"/>
      <c r="AA14" s="155"/>
      <c r="AB14" s="155"/>
      <c r="AC14" s="155"/>
      <c r="AD14" s="155"/>
      <c r="AE14" s="155"/>
    </row>
    <row r="15" spans="1:31" ht="12.75" customHeight="1">
      <c r="A15" s="281">
        <v>9</v>
      </c>
      <c r="B15" s="287" t="s">
        <v>1067</v>
      </c>
      <c r="C15" s="281"/>
      <c r="D15" s="289">
        <f t="shared" ref="D15:K15" si="1">D14/26</f>
        <v>254790.00903846155</v>
      </c>
      <c r="E15" s="289">
        <f t="shared" si="1"/>
        <v>288544.2398076923</v>
      </c>
      <c r="F15" s="289">
        <f t="shared" si="1"/>
        <v>322298.47057692311</v>
      </c>
      <c r="G15" s="289">
        <f t="shared" si="1"/>
        <v>356052.7013461538</v>
      </c>
      <c r="H15" s="289">
        <f t="shared" si="1"/>
        <v>389806.93211538461</v>
      </c>
      <c r="I15" s="289">
        <f t="shared" si="1"/>
        <v>433360.77826923074</v>
      </c>
      <c r="J15" s="289">
        <f t="shared" si="1"/>
        <v>457315.39365384611</v>
      </c>
      <c r="K15" s="289">
        <f t="shared" si="1"/>
        <v>491069.62442307692</v>
      </c>
      <c r="L15" s="155"/>
      <c r="M15" s="155"/>
      <c r="N15" s="155"/>
      <c r="O15" s="155"/>
      <c r="P15" s="155"/>
      <c r="Q15" s="155"/>
      <c r="R15" s="155"/>
      <c r="S15" s="155"/>
      <c r="T15" s="155"/>
      <c r="U15" s="155"/>
      <c r="V15" s="155"/>
      <c r="W15" s="155"/>
      <c r="X15" s="155"/>
      <c r="Y15" s="155"/>
      <c r="Z15" s="155"/>
      <c r="AA15" s="155"/>
      <c r="AB15" s="155"/>
      <c r="AC15" s="155"/>
      <c r="AD15" s="155"/>
      <c r="AE15" s="155"/>
    </row>
    <row r="16" spans="1:31" ht="12.75" customHeight="1">
      <c r="A16" s="281">
        <v>10</v>
      </c>
      <c r="B16" s="287" t="s">
        <v>1068</v>
      </c>
      <c r="C16" s="281"/>
      <c r="D16" s="289">
        <f t="shared" ref="D16:K16" si="2">D15/8</f>
        <v>31848.751129807693</v>
      </c>
      <c r="E16" s="289">
        <f t="shared" si="2"/>
        <v>36068.029975961537</v>
      </c>
      <c r="F16" s="289">
        <f t="shared" si="2"/>
        <v>40287.308822115388</v>
      </c>
      <c r="G16" s="289">
        <f t="shared" si="2"/>
        <v>44506.587668269225</v>
      </c>
      <c r="H16" s="289">
        <f t="shared" si="2"/>
        <v>48725.866514423076</v>
      </c>
      <c r="I16" s="289">
        <f t="shared" si="2"/>
        <v>54170.097283653842</v>
      </c>
      <c r="J16" s="289">
        <f t="shared" si="2"/>
        <v>57164.424206730764</v>
      </c>
      <c r="K16" s="289">
        <f t="shared" si="2"/>
        <v>61383.703052884615</v>
      </c>
      <c r="L16" s="155"/>
      <c r="M16" s="155"/>
      <c r="N16" s="155"/>
      <c r="O16" s="155"/>
      <c r="P16" s="155"/>
      <c r="Q16" s="155"/>
      <c r="R16" s="155"/>
      <c r="S16" s="155"/>
      <c r="T16" s="155"/>
      <c r="U16" s="155"/>
      <c r="V16" s="155"/>
      <c r="W16" s="155"/>
      <c r="X16" s="155"/>
      <c r="Y16" s="155"/>
      <c r="Z16" s="155"/>
      <c r="AA16" s="155"/>
      <c r="AB16" s="155"/>
      <c r="AC16" s="155"/>
      <c r="AD16" s="155"/>
      <c r="AE16" s="155"/>
    </row>
    <row r="17" spans="1:31" ht="12.75" customHeight="1">
      <c r="A17" s="155"/>
      <c r="B17" s="290"/>
      <c r="C17" s="155"/>
      <c r="D17" s="291"/>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row>
    <row r="18" spans="1:31" ht="12.75" customHeight="1">
      <c r="A18" s="155"/>
      <c r="B18" s="290" t="s">
        <v>1069</v>
      </c>
      <c r="C18" s="155"/>
      <c r="D18" s="292"/>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row>
    <row r="19" spans="1:31" ht="12.75" customHeight="1">
      <c r="A19" s="155"/>
      <c r="B19" s="293" t="s">
        <v>1070</v>
      </c>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row>
    <row r="20" spans="1:31" ht="12.75" customHeight="1">
      <c r="A20" s="155"/>
      <c r="B20" s="293" t="s">
        <v>1071</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row>
    <row r="21" spans="1:31" ht="12.75" customHeight="1">
      <c r="A21" s="155"/>
      <c r="B21" s="293" t="s">
        <v>1072</v>
      </c>
      <c r="C21" s="155"/>
      <c r="D21" s="294"/>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row>
    <row r="22" spans="1:31" ht="12.75" customHeight="1">
      <c r="A22" s="155"/>
      <c r="B22" s="290"/>
      <c r="C22" s="155"/>
      <c r="D22" s="294"/>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row>
    <row r="23" spans="1:31" ht="12.75" customHeight="1">
      <c r="A23" s="295"/>
      <c r="B23" s="295"/>
      <c r="C23" s="296"/>
      <c r="D23" s="296"/>
      <c r="E23" s="296"/>
      <c r="F23" s="296"/>
      <c r="G23" s="296"/>
      <c r="H23" s="296"/>
      <c r="I23" s="296"/>
      <c r="J23" s="296"/>
      <c r="K23" s="295"/>
      <c r="L23" s="295"/>
      <c r="M23" s="295"/>
      <c r="N23" s="295"/>
      <c r="O23" s="295"/>
      <c r="P23" s="295"/>
      <c r="Q23" s="295"/>
      <c r="R23" s="295"/>
      <c r="S23" s="295"/>
      <c r="T23" s="295"/>
      <c r="U23" s="295"/>
      <c r="V23" s="295"/>
      <c r="W23" s="295"/>
      <c r="X23" s="295"/>
      <c r="Y23" s="295"/>
      <c r="Z23" s="295"/>
      <c r="AA23" s="295"/>
      <c r="AB23" s="295"/>
      <c r="AC23" s="295"/>
      <c r="AD23" s="295"/>
      <c r="AE23" s="295"/>
    </row>
    <row r="24" spans="1:31" ht="12.75" customHeight="1">
      <c r="A24" s="295"/>
      <c r="B24" s="295"/>
      <c r="C24" s="296"/>
      <c r="D24" s="296"/>
      <c r="E24" s="296"/>
      <c r="F24" s="296"/>
      <c r="G24" s="296"/>
      <c r="H24" s="296"/>
      <c r="I24" s="296"/>
      <c r="J24" s="296"/>
      <c r="K24" s="295"/>
      <c r="L24" s="295"/>
      <c r="M24" s="295"/>
      <c r="N24" s="295"/>
      <c r="O24" s="295"/>
      <c r="P24" s="295"/>
      <c r="Q24" s="295"/>
      <c r="R24" s="295"/>
      <c r="S24" s="295"/>
      <c r="T24" s="295"/>
      <c r="U24" s="295"/>
      <c r="V24" s="295"/>
      <c r="W24" s="295"/>
      <c r="X24" s="295"/>
      <c r="Y24" s="295"/>
      <c r="Z24" s="295"/>
      <c r="AA24" s="295"/>
      <c r="AB24" s="295"/>
      <c r="AC24" s="295"/>
      <c r="AD24" s="295"/>
      <c r="AE24" s="295"/>
    </row>
    <row r="25" spans="1:31" ht="12.75" customHeight="1">
      <c r="A25" s="295"/>
      <c r="B25" s="295"/>
      <c r="C25" s="296"/>
      <c r="D25" s="296"/>
      <c r="E25" s="296"/>
      <c r="F25" s="296"/>
      <c r="G25" s="296"/>
      <c r="H25" s="296"/>
      <c r="I25" s="296"/>
      <c r="J25" s="296"/>
      <c r="K25" s="295"/>
      <c r="L25" s="295"/>
      <c r="M25" s="295"/>
      <c r="N25" s="295"/>
      <c r="O25" s="295"/>
      <c r="P25" s="295"/>
      <c r="Q25" s="295"/>
      <c r="R25" s="295"/>
      <c r="S25" s="295"/>
      <c r="T25" s="295"/>
      <c r="U25" s="295"/>
      <c r="V25" s="295"/>
      <c r="W25" s="295"/>
      <c r="X25" s="295"/>
      <c r="Y25" s="295"/>
      <c r="Z25" s="295"/>
      <c r="AA25" s="295"/>
      <c r="AB25" s="295"/>
      <c r="AC25" s="295"/>
      <c r="AD25" s="295"/>
      <c r="AE25" s="295"/>
    </row>
    <row r="26" spans="1:31" ht="12.75" customHeight="1">
      <c r="A26" s="295"/>
      <c r="B26" s="295"/>
      <c r="C26" s="296"/>
      <c r="D26" s="296"/>
      <c r="E26" s="296"/>
      <c r="F26" s="296"/>
      <c r="G26" s="296"/>
      <c r="H26" s="296"/>
      <c r="I26" s="296"/>
      <c r="J26" s="296"/>
      <c r="K26" s="295"/>
      <c r="L26" s="295"/>
      <c r="M26" s="295"/>
      <c r="N26" s="295"/>
      <c r="O26" s="295"/>
      <c r="P26" s="295"/>
      <c r="Q26" s="295"/>
      <c r="R26" s="295"/>
      <c r="S26" s="295"/>
      <c r="T26" s="295"/>
      <c r="U26" s="295"/>
      <c r="V26" s="295"/>
      <c r="W26" s="295"/>
      <c r="X26" s="295"/>
      <c r="Y26" s="295"/>
      <c r="Z26" s="295"/>
      <c r="AA26" s="295"/>
      <c r="AB26" s="295"/>
      <c r="AC26" s="295"/>
      <c r="AD26" s="295"/>
      <c r="AE26" s="295"/>
    </row>
    <row r="27" spans="1:31" ht="12.75" customHeight="1">
      <c r="A27" s="295"/>
      <c r="B27" s="295"/>
      <c r="C27" s="296"/>
      <c r="D27" s="296"/>
      <c r="E27" s="296"/>
      <c r="F27" s="296"/>
      <c r="G27" s="296"/>
      <c r="H27" s="296"/>
      <c r="I27" s="296"/>
      <c r="J27" s="296"/>
      <c r="K27" s="295"/>
      <c r="L27" s="295"/>
      <c r="M27" s="295"/>
      <c r="N27" s="295"/>
      <c r="O27" s="295"/>
      <c r="P27" s="295"/>
      <c r="Q27" s="295"/>
      <c r="R27" s="295"/>
      <c r="S27" s="295"/>
      <c r="T27" s="295"/>
      <c r="U27" s="295"/>
      <c r="V27" s="295"/>
      <c r="W27" s="295"/>
      <c r="X27" s="295"/>
      <c r="Y27" s="295"/>
      <c r="Z27" s="295"/>
      <c r="AA27" s="295"/>
      <c r="AB27" s="295"/>
      <c r="AC27" s="295"/>
      <c r="AD27" s="295"/>
      <c r="AE27" s="295"/>
    </row>
    <row r="28" spans="1:31" ht="12.75" customHeight="1">
      <c r="A28" s="295"/>
      <c r="B28" s="295"/>
      <c r="C28" s="296"/>
      <c r="D28" s="296"/>
      <c r="E28" s="296"/>
      <c r="F28" s="296"/>
      <c r="G28" s="296"/>
      <c r="H28" s="296"/>
      <c r="I28" s="296"/>
      <c r="J28" s="296"/>
      <c r="K28" s="295"/>
      <c r="L28" s="295"/>
      <c r="M28" s="295"/>
      <c r="N28" s="295"/>
      <c r="O28" s="295"/>
      <c r="P28" s="295"/>
      <c r="Q28" s="295"/>
      <c r="R28" s="295"/>
      <c r="S28" s="295"/>
      <c r="T28" s="295"/>
      <c r="U28" s="295"/>
      <c r="V28" s="295"/>
      <c r="W28" s="295"/>
      <c r="X28" s="295"/>
      <c r="Y28" s="295"/>
      <c r="Z28" s="295"/>
      <c r="AA28" s="295"/>
      <c r="AB28" s="295"/>
      <c r="AC28" s="295"/>
      <c r="AD28" s="295"/>
      <c r="AE28" s="295"/>
    </row>
    <row r="29" spans="1:31" ht="12.75" customHeight="1">
      <c r="A29" s="295"/>
      <c r="B29" s="295"/>
      <c r="C29" s="296"/>
      <c r="D29" s="296"/>
      <c r="E29" s="296"/>
      <c r="F29" s="296"/>
      <c r="G29" s="296"/>
      <c r="H29" s="296"/>
      <c r="I29" s="296"/>
      <c r="J29" s="296"/>
      <c r="K29" s="295"/>
      <c r="L29" s="295"/>
      <c r="M29" s="295"/>
      <c r="N29" s="295"/>
      <c r="O29" s="295"/>
      <c r="P29" s="295"/>
      <c r="Q29" s="295"/>
      <c r="R29" s="295"/>
      <c r="S29" s="295"/>
      <c r="T29" s="295"/>
      <c r="U29" s="295"/>
      <c r="V29" s="295"/>
      <c r="W29" s="295"/>
      <c r="X29" s="295"/>
      <c r="Y29" s="295"/>
      <c r="Z29" s="295"/>
      <c r="AA29" s="295"/>
      <c r="AB29" s="295"/>
      <c r="AC29" s="295"/>
      <c r="AD29" s="295"/>
      <c r="AE29" s="295"/>
    </row>
    <row r="30" spans="1:31" ht="12.75" customHeight="1">
      <c r="A30" s="295"/>
      <c r="B30" s="295"/>
      <c r="C30" s="296"/>
      <c r="D30" s="296"/>
      <c r="E30" s="296"/>
      <c r="F30" s="296"/>
      <c r="G30" s="296"/>
      <c r="H30" s="296"/>
      <c r="I30" s="296"/>
      <c r="J30" s="296"/>
      <c r="K30" s="295"/>
      <c r="L30" s="295"/>
      <c r="M30" s="295"/>
      <c r="N30" s="295"/>
      <c r="O30" s="295"/>
      <c r="P30" s="295"/>
      <c r="Q30" s="295"/>
      <c r="R30" s="295"/>
      <c r="S30" s="295"/>
      <c r="T30" s="295"/>
      <c r="U30" s="295"/>
      <c r="V30" s="295"/>
      <c r="W30" s="295"/>
      <c r="X30" s="295"/>
      <c r="Y30" s="295"/>
      <c r="Z30" s="295"/>
      <c r="AA30" s="295"/>
      <c r="AB30" s="295"/>
      <c r="AC30" s="295"/>
      <c r="AD30" s="295"/>
      <c r="AE30" s="295"/>
    </row>
    <row r="31" spans="1:31" ht="12.75" customHeight="1">
      <c r="A31" s="295"/>
      <c r="B31" s="295"/>
      <c r="C31" s="296"/>
      <c r="D31" s="296"/>
      <c r="E31" s="296"/>
      <c r="F31" s="296"/>
      <c r="G31" s="296"/>
      <c r="H31" s="296"/>
      <c r="I31" s="296"/>
      <c r="J31" s="296"/>
      <c r="K31" s="295"/>
      <c r="L31" s="295"/>
      <c r="M31" s="295"/>
      <c r="N31" s="295"/>
      <c r="O31" s="295"/>
      <c r="P31" s="295"/>
      <c r="Q31" s="295"/>
      <c r="R31" s="295"/>
      <c r="S31" s="295"/>
      <c r="T31" s="295"/>
      <c r="U31" s="295"/>
      <c r="V31" s="295"/>
      <c r="W31" s="295"/>
      <c r="X31" s="295"/>
      <c r="Y31" s="295"/>
      <c r="Z31" s="295"/>
      <c r="AA31" s="295"/>
      <c r="AB31" s="295"/>
      <c r="AC31" s="295"/>
      <c r="AD31" s="295"/>
      <c r="AE31" s="295"/>
    </row>
    <row r="32" spans="1:31" ht="12.75" customHeight="1">
      <c r="A32" s="295"/>
      <c r="B32" s="295"/>
      <c r="C32" s="296"/>
      <c r="D32" s="296"/>
      <c r="E32" s="296"/>
      <c r="F32" s="296"/>
      <c r="G32" s="296"/>
      <c r="H32" s="296"/>
      <c r="I32" s="296"/>
      <c r="J32" s="296"/>
      <c r="K32" s="295"/>
      <c r="L32" s="295"/>
      <c r="M32" s="295"/>
      <c r="N32" s="295"/>
      <c r="O32" s="295"/>
      <c r="P32" s="295"/>
      <c r="Q32" s="295"/>
      <c r="R32" s="295"/>
      <c r="S32" s="295"/>
      <c r="T32" s="295"/>
      <c r="U32" s="295"/>
      <c r="V32" s="295"/>
      <c r="W32" s="295"/>
      <c r="X32" s="295"/>
      <c r="Y32" s="295"/>
      <c r="Z32" s="295"/>
      <c r="AA32" s="295"/>
      <c r="AB32" s="295"/>
      <c r="AC32" s="295"/>
      <c r="AD32" s="295"/>
      <c r="AE32" s="295"/>
    </row>
    <row r="33" spans="1:31" ht="12.75" customHeight="1">
      <c r="A33" s="295"/>
      <c r="B33" s="295"/>
      <c r="C33" s="296"/>
      <c r="D33" s="296"/>
      <c r="E33" s="296"/>
      <c r="F33" s="296"/>
      <c r="G33" s="296"/>
      <c r="H33" s="296"/>
      <c r="I33" s="296"/>
      <c r="J33" s="296"/>
      <c r="K33" s="295"/>
      <c r="L33" s="295"/>
      <c r="M33" s="295"/>
      <c r="N33" s="295"/>
      <c r="O33" s="295"/>
      <c r="P33" s="295"/>
      <c r="Q33" s="295"/>
      <c r="R33" s="295"/>
      <c r="S33" s="295"/>
      <c r="T33" s="295"/>
      <c r="U33" s="295"/>
      <c r="V33" s="295"/>
      <c r="W33" s="295"/>
      <c r="X33" s="295"/>
      <c r="Y33" s="295"/>
      <c r="Z33" s="295"/>
      <c r="AA33" s="295"/>
      <c r="AB33" s="295"/>
      <c r="AC33" s="295"/>
      <c r="AD33" s="295"/>
      <c r="AE33" s="295"/>
    </row>
    <row r="34" spans="1:31" ht="12.75" customHeight="1">
      <c r="A34" s="295"/>
      <c r="B34" s="295"/>
      <c r="C34" s="296"/>
      <c r="D34" s="296"/>
      <c r="E34" s="296"/>
      <c r="F34" s="296"/>
      <c r="G34" s="296"/>
      <c r="H34" s="296"/>
      <c r="I34" s="296"/>
      <c r="J34" s="296"/>
      <c r="K34" s="295"/>
      <c r="L34" s="295"/>
      <c r="M34" s="295"/>
      <c r="N34" s="295"/>
      <c r="O34" s="295"/>
      <c r="P34" s="295"/>
      <c r="Q34" s="295"/>
      <c r="R34" s="295"/>
      <c r="S34" s="295"/>
      <c r="T34" s="295"/>
      <c r="U34" s="295"/>
      <c r="V34" s="295"/>
      <c r="W34" s="295"/>
      <c r="X34" s="295"/>
      <c r="Y34" s="295"/>
      <c r="Z34" s="295"/>
      <c r="AA34" s="295"/>
      <c r="AB34" s="295"/>
      <c r="AC34" s="295"/>
      <c r="AD34" s="295"/>
      <c r="AE34" s="295"/>
    </row>
    <row r="35" spans="1:31" ht="12.75" customHeight="1">
      <c r="A35" s="295"/>
      <c r="B35" s="295"/>
      <c r="C35" s="296"/>
      <c r="D35" s="296"/>
      <c r="E35" s="296"/>
      <c r="F35" s="296"/>
      <c r="G35" s="296"/>
      <c r="H35" s="296"/>
      <c r="I35" s="296"/>
      <c r="J35" s="296"/>
      <c r="K35" s="295"/>
      <c r="L35" s="295"/>
      <c r="M35" s="295"/>
      <c r="N35" s="295"/>
      <c r="O35" s="295"/>
      <c r="P35" s="295"/>
      <c r="Q35" s="295"/>
      <c r="R35" s="295"/>
      <c r="S35" s="295"/>
      <c r="T35" s="295"/>
      <c r="U35" s="295"/>
      <c r="V35" s="295"/>
      <c r="W35" s="295"/>
      <c r="X35" s="295"/>
      <c r="Y35" s="295"/>
      <c r="Z35" s="295"/>
      <c r="AA35" s="295"/>
      <c r="AB35" s="295"/>
      <c r="AC35" s="295"/>
      <c r="AD35" s="295"/>
      <c r="AE35" s="295"/>
    </row>
    <row r="36" spans="1:31" ht="12.75" customHeight="1">
      <c r="A36" s="295"/>
      <c r="B36" s="295"/>
      <c r="C36" s="296"/>
      <c r="D36" s="296"/>
      <c r="E36" s="296"/>
      <c r="F36" s="296"/>
      <c r="G36" s="296"/>
      <c r="H36" s="296"/>
      <c r="I36" s="296"/>
      <c r="J36" s="296"/>
      <c r="K36" s="295"/>
      <c r="L36" s="295"/>
      <c r="M36" s="295"/>
      <c r="N36" s="295"/>
      <c r="O36" s="295"/>
      <c r="P36" s="295"/>
      <c r="Q36" s="295"/>
      <c r="R36" s="295"/>
      <c r="S36" s="295"/>
      <c r="T36" s="295"/>
      <c r="U36" s="295"/>
      <c r="V36" s="295"/>
      <c r="W36" s="295"/>
      <c r="X36" s="295"/>
      <c r="Y36" s="295"/>
      <c r="Z36" s="295"/>
      <c r="AA36" s="295"/>
      <c r="AB36" s="295"/>
      <c r="AC36" s="295"/>
      <c r="AD36" s="295"/>
      <c r="AE36" s="295"/>
    </row>
    <row r="37" spans="1:31" ht="12.75" customHeight="1">
      <c r="A37" s="295"/>
      <c r="B37" s="295"/>
      <c r="C37" s="296"/>
      <c r="D37" s="296"/>
      <c r="E37" s="296"/>
      <c r="F37" s="296"/>
      <c r="G37" s="296"/>
      <c r="H37" s="296"/>
      <c r="I37" s="296"/>
      <c r="J37" s="296"/>
      <c r="K37" s="295"/>
      <c r="L37" s="295"/>
      <c r="M37" s="295"/>
      <c r="N37" s="295"/>
      <c r="O37" s="295"/>
      <c r="P37" s="295"/>
      <c r="Q37" s="295"/>
      <c r="R37" s="295"/>
      <c r="S37" s="295"/>
      <c r="T37" s="295"/>
      <c r="U37" s="295"/>
      <c r="V37" s="295"/>
      <c r="W37" s="295"/>
      <c r="X37" s="295"/>
      <c r="Y37" s="295"/>
      <c r="Z37" s="295"/>
      <c r="AA37" s="295"/>
      <c r="AB37" s="295"/>
      <c r="AC37" s="295"/>
      <c r="AD37" s="295"/>
      <c r="AE37" s="295"/>
    </row>
    <row r="38" spans="1:31" ht="12.75" customHeight="1">
      <c r="A38" s="295"/>
      <c r="B38" s="295"/>
      <c r="C38" s="296"/>
      <c r="D38" s="296"/>
      <c r="E38" s="296"/>
      <c r="F38" s="296"/>
      <c r="G38" s="296"/>
      <c r="H38" s="296"/>
      <c r="I38" s="296"/>
      <c r="J38" s="296"/>
      <c r="K38" s="295"/>
      <c r="L38" s="295"/>
      <c r="M38" s="295"/>
      <c r="N38" s="295"/>
      <c r="O38" s="295"/>
      <c r="P38" s="295"/>
      <c r="Q38" s="295"/>
      <c r="R38" s="295"/>
      <c r="S38" s="295"/>
      <c r="T38" s="295"/>
      <c r="U38" s="295"/>
      <c r="V38" s="295"/>
      <c r="W38" s="295"/>
      <c r="X38" s="295"/>
      <c r="Y38" s="295"/>
      <c r="Z38" s="295"/>
      <c r="AA38" s="295"/>
      <c r="AB38" s="295"/>
      <c r="AC38" s="295"/>
      <c r="AD38" s="295"/>
      <c r="AE38" s="295"/>
    </row>
    <row r="39" spans="1:31" ht="12.75" customHeight="1">
      <c r="A39" s="295"/>
      <c r="B39" s="295"/>
      <c r="C39" s="296"/>
      <c r="D39" s="296"/>
      <c r="E39" s="296"/>
      <c r="F39" s="296"/>
      <c r="G39" s="296"/>
      <c r="H39" s="296"/>
      <c r="I39" s="296"/>
      <c r="J39" s="296"/>
      <c r="K39" s="295"/>
      <c r="L39" s="295"/>
      <c r="M39" s="295"/>
      <c r="N39" s="295"/>
      <c r="O39" s="295"/>
      <c r="P39" s="295"/>
      <c r="Q39" s="295"/>
      <c r="R39" s="295"/>
      <c r="S39" s="295"/>
      <c r="T39" s="295"/>
      <c r="U39" s="295"/>
      <c r="V39" s="295"/>
      <c r="W39" s="295"/>
      <c r="X39" s="295"/>
      <c r="Y39" s="295"/>
      <c r="Z39" s="295"/>
      <c r="AA39" s="295"/>
      <c r="AB39" s="295"/>
      <c r="AC39" s="295"/>
      <c r="AD39" s="295"/>
      <c r="AE39" s="295"/>
    </row>
    <row r="40" spans="1:31" ht="12.75" customHeight="1">
      <c r="A40" s="295"/>
      <c r="B40" s="295"/>
      <c r="C40" s="296"/>
      <c r="D40" s="296"/>
      <c r="E40" s="296"/>
      <c r="F40" s="296"/>
      <c r="G40" s="296"/>
      <c r="H40" s="296"/>
      <c r="I40" s="296"/>
      <c r="J40" s="296"/>
      <c r="K40" s="295"/>
      <c r="L40" s="295"/>
      <c r="M40" s="295"/>
      <c r="N40" s="295"/>
      <c r="O40" s="295"/>
      <c r="P40" s="295"/>
      <c r="Q40" s="295"/>
      <c r="R40" s="295"/>
      <c r="S40" s="295"/>
      <c r="T40" s="295"/>
      <c r="U40" s="295"/>
      <c r="V40" s="295"/>
      <c r="W40" s="295"/>
      <c r="X40" s="295"/>
      <c r="Y40" s="295"/>
      <c r="Z40" s="295"/>
      <c r="AA40" s="295"/>
      <c r="AB40" s="295"/>
      <c r="AC40" s="295"/>
      <c r="AD40" s="295"/>
      <c r="AE40" s="295"/>
    </row>
    <row r="41" spans="1:31" ht="12.75" customHeight="1">
      <c r="A41" s="295"/>
      <c r="B41" s="295"/>
      <c r="C41" s="296"/>
      <c r="D41" s="296"/>
      <c r="E41" s="296"/>
      <c r="F41" s="296"/>
      <c r="G41" s="296"/>
      <c r="H41" s="296"/>
      <c r="I41" s="296"/>
      <c r="J41" s="296"/>
      <c r="K41" s="295"/>
      <c r="L41" s="295"/>
      <c r="M41" s="295"/>
      <c r="N41" s="295"/>
      <c r="O41" s="295"/>
      <c r="P41" s="295"/>
      <c r="Q41" s="295"/>
      <c r="R41" s="295"/>
      <c r="S41" s="295"/>
      <c r="T41" s="295"/>
      <c r="U41" s="295"/>
      <c r="V41" s="295"/>
      <c r="W41" s="295"/>
      <c r="X41" s="295"/>
      <c r="Y41" s="295"/>
      <c r="Z41" s="295"/>
      <c r="AA41" s="295"/>
      <c r="AB41" s="295"/>
      <c r="AC41" s="295"/>
      <c r="AD41" s="295"/>
      <c r="AE41" s="295"/>
    </row>
    <row r="42" spans="1:31" ht="12.75" customHeight="1">
      <c r="A42" s="295"/>
      <c r="B42" s="295"/>
      <c r="C42" s="296"/>
      <c r="D42" s="296"/>
      <c r="E42" s="296"/>
      <c r="F42" s="296"/>
      <c r="G42" s="296"/>
      <c r="H42" s="296"/>
      <c r="I42" s="296"/>
      <c r="J42" s="296"/>
      <c r="K42" s="295"/>
      <c r="L42" s="295"/>
      <c r="M42" s="295"/>
      <c r="N42" s="295"/>
      <c r="O42" s="295"/>
      <c r="P42" s="295"/>
      <c r="Q42" s="295"/>
      <c r="R42" s="295"/>
      <c r="S42" s="295"/>
      <c r="T42" s="295"/>
      <c r="U42" s="295"/>
      <c r="V42" s="295"/>
      <c r="W42" s="295"/>
      <c r="X42" s="295"/>
      <c r="Y42" s="295"/>
      <c r="Z42" s="295"/>
      <c r="AA42" s="295"/>
      <c r="AB42" s="295"/>
      <c r="AC42" s="295"/>
      <c r="AD42" s="295"/>
      <c r="AE42" s="295"/>
    </row>
    <row r="43" spans="1:31" ht="12.75" customHeight="1">
      <c r="A43" s="295"/>
      <c r="B43" s="295"/>
      <c r="C43" s="296"/>
      <c r="D43" s="296"/>
      <c r="E43" s="296"/>
      <c r="F43" s="296"/>
      <c r="G43" s="296"/>
      <c r="H43" s="296"/>
      <c r="I43" s="296"/>
      <c r="J43" s="296"/>
      <c r="K43" s="295"/>
      <c r="L43" s="295"/>
      <c r="M43" s="295"/>
      <c r="N43" s="295"/>
      <c r="O43" s="295"/>
      <c r="P43" s="295"/>
      <c r="Q43" s="295"/>
      <c r="R43" s="295"/>
      <c r="S43" s="295"/>
      <c r="T43" s="295"/>
      <c r="U43" s="295"/>
      <c r="V43" s="295"/>
      <c r="W43" s="295"/>
      <c r="X43" s="295"/>
      <c r="Y43" s="295"/>
      <c r="Z43" s="295"/>
      <c r="AA43" s="295"/>
      <c r="AB43" s="295"/>
      <c r="AC43" s="295"/>
      <c r="AD43" s="295"/>
      <c r="AE43" s="295"/>
    </row>
    <row r="44" spans="1:31" ht="12.75" customHeight="1">
      <c r="A44" s="295"/>
      <c r="B44" s="295"/>
      <c r="C44" s="296"/>
      <c r="D44" s="296"/>
      <c r="E44" s="296"/>
      <c r="F44" s="296"/>
      <c r="G44" s="296"/>
      <c r="H44" s="296"/>
      <c r="I44" s="296"/>
      <c r="J44" s="296"/>
      <c r="K44" s="295"/>
      <c r="L44" s="295"/>
      <c r="M44" s="295"/>
      <c r="N44" s="295"/>
      <c r="O44" s="295"/>
      <c r="P44" s="295"/>
      <c r="Q44" s="295"/>
      <c r="R44" s="295"/>
      <c r="S44" s="295"/>
      <c r="T44" s="295"/>
      <c r="U44" s="295"/>
      <c r="V44" s="295"/>
      <c r="W44" s="295"/>
      <c r="X44" s="295"/>
      <c r="Y44" s="295"/>
      <c r="Z44" s="295"/>
      <c r="AA44" s="295"/>
      <c r="AB44" s="295"/>
      <c r="AC44" s="295"/>
      <c r="AD44" s="295"/>
      <c r="AE44" s="295"/>
    </row>
    <row r="45" spans="1:31" ht="12.75" customHeight="1">
      <c r="A45" s="295"/>
      <c r="B45" s="295"/>
      <c r="C45" s="296"/>
      <c r="D45" s="296"/>
      <c r="E45" s="296"/>
      <c r="F45" s="296"/>
      <c r="G45" s="296"/>
      <c r="H45" s="296"/>
      <c r="I45" s="296"/>
      <c r="J45" s="296"/>
      <c r="K45" s="295"/>
      <c r="L45" s="295"/>
      <c r="M45" s="295"/>
      <c r="N45" s="295"/>
      <c r="O45" s="295"/>
      <c r="P45" s="295"/>
      <c r="Q45" s="295"/>
      <c r="R45" s="295"/>
      <c r="S45" s="295"/>
      <c r="T45" s="295"/>
      <c r="U45" s="295"/>
      <c r="V45" s="295"/>
      <c r="W45" s="295"/>
      <c r="X45" s="295"/>
      <c r="Y45" s="295"/>
      <c r="Z45" s="295"/>
      <c r="AA45" s="295"/>
      <c r="AB45" s="295"/>
      <c r="AC45" s="295"/>
      <c r="AD45" s="295"/>
      <c r="AE45" s="295"/>
    </row>
    <row r="46" spans="1:31" ht="12.75" customHeight="1">
      <c r="A46" s="295"/>
      <c r="B46" s="295"/>
      <c r="C46" s="296"/>
      <c r="D46" s="296"/>
      <c r="E46" s="296"/>
      <c r="F46" s="296"/>
      <c r="G46" s="296"/>
      <c r="H46" s="296"/>
      <c r="I46" s="296"/>
      <c r="J46" s="296"/>
      <c r="K46" s="295"/>
      <c r="L46" s="295"/>
      <c r="M46" s="295"/>
      <c r="N46" s="295"/>
      <c r="O46" s="295"/>
      <c r="P46" s="295"/>
      <c r="Q46" s="295"/>
      <c r="R46" s="295"/>
      <c r="S46" s="295"/>
      <c r="T46" s="295"/>
      <c r="U46" s="295"/>
      <c r="V46" s="295"/>
      <c r="W46" s="295"/>
      <c r="X46" s="295"/>
      <c r="Y46" s="295"/>
      <c r="Z46" s="295"/>
      <c r="AA46" s="295"/>
      <c r="AB46" s="295"/>
      <c r="AC46" s="295"/>
      <c r="AD46" s="295"/>
      <c r="AE46" s="295"/>
    </row>
    <row r="47" spans="1:31" ht="12.75" customHeight="1">
      <c r="A47" s="295"/>
      <c r="B47" s="295"/>
      <c r="C47" s="296"/>
      <c r="D47" s="296"/>
      <c r="E47" s="296"/>
      <c r="F47" s="296"/>
      <c r="G47" s="296"/>
      <c r="H47" s="296"/>
      <c r="I47" s="296"/>
      <c r="J47" s="296"/>
      <c r="K47" s="295"/>
      <c r="L47" s="295"/>
      <c r="M47" s="295"/>
      <c r="N47" s="295"/>
      <c r="O47" s="295"/>
      <c r="P47" s="295"/>
      <c r="Q47" s="295"/>
      <c r="R47" s="295"/>
      <c r="S47" s="295"/>
      <c r="T47" s="295"/>
      <c r="U47" s="295"/>
      <c r="V47" s="295"/>
      <c r="W47" s="295"/>
      <c r="X47" s="295"/>
      <c r="Y47" s="295"/>
      <c r="Z47" s="295"/>
      <c r="AA47" s="295"/>
      <c r="AB47" s="295"/>
      <c r="AC47" s="295"/>
      <c r="AD47" s="295"/>
      <c r="AE47" s="295"/>
    </row>
    <row r="48" spans="1:31" ht="12.75" customHeight="1">
      <c r="A48" s="295"/>
      <c r="B48" s="295"/>
      <c r="C48" s="296"/>
      <c r="D48" s="296"/>
      <c r="E48" s="296"/>
      <c r="F48" s="296"/>
      <c r="G48" s="296"/>
      <c r="H48" s="296"/>
      <c r="I48" s="296"/>
      <c r="J48" s="296"/>
      <c r="K48" s="295"/>
      <c r="L48" s="295"/>
      <c r="M48" s="295"/>
      <c r="N48" s="295"/>
      <c r="O48" s="295"/>
      <c r="P48" s="295"/>
      <c r="Q48" s="295"/>
      <c r="R48" s="295"/>
      <c r="S48" s="295"/>
      <c r="T48" s="295"/>
      <c r="U48" s="295"/>
      <c r="V48" s="295"/>
      <c r="W48" s="295"/>
      <c r="X48" s="295"/>
      <c r="Y48" s="295"/>
      <c r="Z48" s="295"/>
      <c r="AA48" s="295"/>
      <c r="AB48" s="295"/>
      <c r="AC48" s="295"/>
      <c r="AD48" s="295"/>
      <c r="AE48" s="295"/>
    </row>
    <row r="49" spans="1:31" ht="12.75" customHeight="1">
      <c r="A49" s="295"/>
      <c r="B49" s="295"/>
      <c r="C49" s="296"/>
      <c r="D49" s="296"/>
      <c r="E49" s="296"/>
      <c r="F49" s="296"/>
      <c r="G49" s="296"/>
      <c r="H49" s="296"/>
      <c r="I49" s="296"/>
      <c r="J49" s="296"/>
      <c r="K49" s="295"/>
      <c r="L49" s="295"/>
      <c r="M49" s="295"/>
      <c r="N49" s="295"/>
      <c r="O49" s="295"/>
      <c r="P49" s="295"/>
      <c r="Q49" s="295"/>
      <c r="R49" s="295"/>
      <c r="S49" s="295"/>
      <c r="T49" s="295"/>
      <c r="U49" s="295"/>
      <c r="V49" s="295"/>
      <c r="W49" s="295"/>
      <c r="X49" s="295"/>
      <c r="Y49" s="295"/>
      <c r="Z49" s="295"/>
      <c r="AA49" s="295"/>
      <c r="AB49" s="295"/>
      <c r="AC49" s="295"/>
      <c r="AD49" s="295"/>
      <c r="AE49" s="295"/>
    </row>
    <row r="50" spans="1:31" ht="12.75" customHeight="1">
      <c r="A50" s="295"/>
      <c r="B50" s="295"/>
      <c r="C50" s="296"/>
      <c r="D50" s="296"/>
      <c r="E50" s="296"/>
      <c r="F50" s="296"/>
      <c r="G50" s="296"/>
      <c r="H50" s="296"/>
      <c r="I50" s="296"/>
      <c r="J50" s="296"/>
      <c r="K50" s="295"/>
      <c r="L50" s="295"/>
      <c r="M50" s="295"/>
      <c r="N50" s="295"/>
      <c r="O50" s="295"/>
      <c r="P50" s="295"/>
      <c r="Q50" s="295"/>
      <c r="R50" s="295"/>
      <c r="S50" s="295"/>
      <c r="T50" s="295"/>
      <c r="U50" s="295"/>
      <c r="V50" s="295"/>
      <c r="W50" s="295"/>
      <c r="X50" s="295"/>
      <c r="Y50" s="295"/>
      <c r="Z50" s="295"/>
      <c r="AA50" s="295"/>
      <c r="AB50" s="295"/>
      <c r="AC50" s="295"/>
      <c r="AD50" s="295"/>
      <c r="AE50" s="295"/>
    </row>
    <row r="51" spans="1:31" ht="12.75" customHeight="1">
      <c r="A51" s="295"/>
      <c r="B51" s="295"/>
      <c r="C51" s="296"/>
      <c r="D51" s="296"/>
      <c r="E51" s="296"/>
      <c r="F51" s="296"/>
      <c r="G51" s="296"/>
      <c r="H51" s="296"/>
      <c r="I51" s="296"/>
      <c r="J51" s="296"/>
      <c r="K51" s="295"/>
      <c r="L51" s="295"/>
      <c r="M51" s="295"/>
      <c r="N51" s="295"/>
      <c r="O51" s="295"/>
      <c r="P51" s="295"/>
      <c r="Q51" s="295"/>
      <c r="R51" s="295"/>
      <c r="S51" s="295"/>
      <c r="T51" s="295"/>
      <c r="U51" s="295"/>
      <c r="V51" s="295"/>
      <c r="W51" s="295"/>
      <c r="X51" s="295"/>
      <c r="Y51" s="295"/>
      <c r="Z51" s="295"/>
      <c r="AA51" s="295"/>
      <c r="AB51" s="295"/>
      <c r="AC51" s="295"/>
      <c r="AD51" s="295"/>
      <c r="AE51" s="295"/>
    </row>
    <row r="52" spans="1:31" ht="12.75" customHeight="1">
      <c r="A52" s="295"/>
      <c r="B52" s="295"/>
      <c r="C52" s="296"/>
      <c r="D52" s="296"/>
      <c r="E52" s="296"/>
      <c r="F52" s="296"/>
      <c r="G52" s="296"/>
      <c r="H52" s="296"/>
      <c r="I52" s="296"/>
      <c r="J52" s="296"/>
      <c r="K52" s="295"/>
      <c r="L52" s="295"/>
      <c r="M52" s="295"/>
      <c r="N52" s="295"/>
      <c r="O52" s="295"/>
      <c r="P52" s="295"/>
      <c r="Q52" s="295"/>
      <c r="R52" s="295"/>
      <c r="S52" s="295"/>
      <c r="T52" s="295"/>
      <c r="U52" s="295"/>
      <c r="V52" s="295"/>
      <c r="W52" s="295"/>
      <c r="X52" s="295"/>
      <c r="Y52" s="295"/>
      <c r="Z52" s="295"/>
      <c r="AA52" s="295"/>
      <c r="AB52" s="295"/>
      <c r="AC52" s="295"/>
      <c r="AD52" s="295"/>
      <c r="AE52" s="295"/>
    </row>
    <row r="53" spans="1:31" ht="12.75" customHeight="1">
      <c r="A53" s="295"/>
      <c r="B53" s="295"/>
      <c r="C53" s="296"/>
      <c r="D53" s="296"/>
      <c r="E53" s="296"/>
      <c r="F53" s="296"/>
      <c r="G53" s="296"/>
      <c r="H53" s="296"/>
      <c r="I53" s="296"/>
      <c r="J53" s="296"/>
      <c r="K53" s="295"/>
      <c r="L53" s="295"/>
      <c r="M53" s="295"/>
      <c r="N53" s="295"/>
      <c r="O53" s="295"/>
      <c r="P53" s="295"/>
      <c r="Q53" s="295"/>
      <c r="R53" s="295"/>
      <c r="S53" s="295"/>
      <c r="T53" s="295"/>
      <c r="U53" s="295"/>
      <c r="V53" s="295"/>
      <c r="W53" s="295"/>
      <c r="X53" s="295"/>
      <c r="Y53" s="295"/>
      <c r="Z53" s="295"/>
      <c r="AA53" s="295"/>
      <c r="AB53" s="295"/>
      <c r="AC53" s="295"/>
      <c r="AD53" s="295"/>
      <c r="AE53" s="295"/>
    </row>
    <row r="54" spans="1:31" ht="12.75" customHeight="1">
      <c r="A54" s="295"/>
      <c r="B54" s="295"/>
      <c r="C54" s="296"/>
      <c r="D54" s="296"/>
      <c r="E54" s="296"/>
      <c r="F54" s="296"/>
      <c r="G54" s="296"/>
      <c r="H54" s="296"/>
      <c r="I54" s="296"/>
      <c r="J54" s="296"/>
      <c r="K54" s="295"/>
      <c r="L54" s="295"/>
      <c r="M54" s="295"/>
      <c r="N54" s="295"/>
      <c r="O54" s="295"/>
      <c r="P54" s="295"/>
      <c r="Q54" s="295"/>
      <c r="R54" s="295"/>
      <c r="S54" s="295"/>
      <c r="T54" s="295"/>
      <c r="U54" s="295"/>
      <c r="V54" s="295"/>
      <c r="W54" s="295"/>
      <c r="X54" s="295"/>
      <c r="Y54" s="295"/>
      <c r="Z54" s="295"/>
      <c r="AA54" s="295"/>
      <c r="AB54" s="295"/>
      <c r="AC54" s="295"/>
      <c r="AD54" s="295"/>
      <c r="AE54" s="295"/>
    </row>
    <row r="55" spans="1:31" ht="12.75" customHeight="1">
      <c r="A55" s="295"/>
      <c r="B55" s="295"/>
      <c r="C55" s="296"/>
      <c r="D55" s="296"/>
      <c r="E55" s="296"/>
      <c r="F55" s="296"/>
      <c r="G55" s="296"/>
      <c r="H55" s="296"/>
      <c r="I55" s="296"/>
      <c r="J55" s="296"/>
      <c r="K55" s="295"/>
      <c r="L55" s="295"/>
      <c r="M55" s="295"/>
      <c r="N55" s="295"/>
      <c r="O55" s="295"/>
      <c r="P55" s="295"/>
      <c r="Q55" s="295"/>
      <c r="R55" s="295"/>
      <c r="S55" s="295"/>
      <c r="T55" s="295"/>
      <c r="U55" s="295"/>
      <c r="V55" s="295"/>
      <c r="W55" s="295"/>
      <c r="X55" s="295"/>
      <c r="Y55" s="295"/>
      <c r="Z55" s="295"/>
      <c r="AA55" s="295"/>
      <c r="AB55" s="295"/>
      <c r="AC55" s="295"/>
      <c r="AD55" s="295"/>
      <c r="AE55" s="295"/>
    </row>
    <row r="56" spans="1:31" ht="12.75" customHeight="1">
      <c r="A56" s="295"/>
      <c r="B56" s="295"/>
      <c r="C56" s="296"/>
      <c r="D56" s="296"/>
      <c r="E56" s="296"/>
      <c r="F56" s="296"/>
      <c r="G56" s="296"/>
      <c r="H56" s="296"/>
      <c r="I56" s="296"/>
      <c r="J56" s="296"/>
      <c r="K56" s="295"/>
      <c r="L56" s="295"/>
      <c r="M56" s="295"/>
      <c r="N56" s="295"/>
      <c r="O56" s="295"/>
      <c r="P56" s="295"/>
      <c r="Q56" s="295"/>
      <c r="R56" s="295"/>
      <c r="S56" s="295"/>
      <c r="T56" s="295"/>
      <c r="U56" s="295"/>
      <c r="V56" s="295"/>
      <c r="W56" s="295"/>
      <c r="X56" s="295"/>
      <c r="Y56" s="295"/>
      <c r="Z56" s="295"/>
      <c r="AA56" s="295"/>
      <c r="AB56" s="295"/>
      <c r="AC56" s="295"/>
      <c r="AD56" s="295"/>
      <c r="AE56" s="295"/>
    </row>
    <row r="57" spans="1:31" ht="12.75" customHeight="1">
      <c r="A57" s="295"/>
      <c r="B57" s="295"/>
      <c r="C57" s="296"/>
      <c r="D57" s="296"/>
      <c r="E57" s="296"/>
      <c r="F57" s="296"/>
      <c r="G57" s="296"/>
      <c r="H57" s="296"/>
      <c r="I57" s="296"/>
      <c r="J57" s="296"/>
      <c r="K57" s="295"/>
      <c r="L57" s="295"/>
      <c r="M57" s="295"/>
      <c r="N57" s="295"/>
      <c r="O57" s="295"/>
      <c r="P57" s="295"/>
      <c r="Q57" s="295"/>
      <c r="R57" s="295"/>
      <c r="S57" s="295"/>
      <c r="T57" s="295"/>
      <c r="U57" s="295"/>
      <c r="V57" s="295"/>
      <c r="W57" s="295"/>
      <c r="X57" s="295"/>
      <c r="Y57" s="295"/>
      <c r="Z57" s="295"/>
      <c r="AA57" s="295"/>
      <c r="AB57" s="295"/>
      <c r="AC57" s="295"/>
      <c r="AD57" s="295"/>
      <c r="AE57" s="295"/>
    </row>
    <row r="58" spans="1:31" ht="12.75" customHeight="1">
      <c r="A58" s="295"/>
      <c r="B58" s="295"/>
      <c r="C58" s="296"/>
      <c r="D58" s="296"/>
      <c r="E58" s="296"/>
      <c r="F58" s="296"/>
      <c r="G58" s="296"/>
      <c r="H58" s="296"/>
      <c r="I58" s="296"/>
      <c r="J58" s="296"/>
      <c r="K58" s="295"/>
      <c r="L58" s="295"/>
      <c r="M58" s="295"/>
      <c r="N58" s="295"/>
      <c r="O58" s="295"/>
      <c r="P58" s="295"/>
      <c r="Q58" s="295"/>
      <c r="R58" s="295"/>
      <c r="S58" s="295"/>
      <c r="T58" s="295"/>
      <c r="U58" s="295"/>
      <c r="V58" s="295"/>
      <c r="W58" s="295"/>
      <c r="X58" s="295"/>
      <c r="Y58" s="295"/>
      <c r="Z58" s="295"/>
      <c r="AA58" s="295"/>
      <c r="AB58" s="295"/>
      <c r="AC58" s="295"/>
      <c r="AD58" s="295"/>
      <c r="AE58" s="295"/>
    </row>
    <row r="59" spans="1:31" ht="12.75" customHeight="1">
      <c r="A59" s="295"/>
      <c r="B59" s="295"/>
      <c r="C59" s="296"/>
      <c r="D59" s="296"/>
      <c r="E59" s="296"/>
      <c r="F59" s="296"/>
      <c r="G59" s="296"/>
      <c r="H59" s="296"/>
      <c r="I59" s="296"/>
      <c r="J59" s="296"/>
      <c r="K59" s="295"/>
      <c r="L59" s="295"/>
      <c r="M59" s="295"/>
      <c r="N59" s="295"/>
      <c r="O59" s="295"/>
      <c r="P59" s="295"/>
      <c r="Q59" s="295"/>
      <c r="R59" s="295"/>
      <c r="S59" s="295"/>
      <c r="T59" s="295"/>
      <c r="U59" s="295"/>
      <c r="V59" s="295"/>
      <c r="W59" s="295"/>
      <c r="X59" s="295"/>
      <c r="Y59" s="295"/>
      <c r="Z59" s="295"/>
      <c r="AA59" s="295"/>
      <c r="AB59" s="295"/>
      <c r="AC59" s="295"/>
      <c r="AD59" s="295"/>
      <c r="AE59" s="295"/>
    </row>
    <row r="60" spans="1:31" ht="12.75" customHeight="1">
      <c r="A60" s="295"/>
      <c r="B60" s="295"/>
      <c r="C60" s="296"/>
      <c r="D60" s="296"/>
      <c r="E60" s="296"/>
      <c r="F60" s="296"/>
      <c r="G60" s="296"/>
      <c r="H60" s="296"/>
      <c r="I60" s="296"/>
      <c r="J60" s="296"/>
      <c r="K60" s="295"/>
      <c r="L60" s="295"/>
      <c r="M60" s="295"/>
      <c r="N60" s="295"/>
      <c r="O60" s="295"/>
      <c r="P60" s="295"/>
      <c r="Q60" s="295"/>
      <c r="R60" s="295"/>
      <c r="S60" s="295"/>
      <c r="T60" s="295"/>
      <c r="U60" s="295"/>
      <c r="V60" s="295"/>
      <c r="W60" s="295"/>
      <c r="X60" s="295"/>
      <c r="Y60" s="295"/>
      <c r="Z60" s="295"/>
      <c r="AA60" s="295"/>
      <c r="AB60" s="295"/>
      <c r="AC60" s="295"/>
      <c r="AD60" s="295"/>
      <c r="AE60" s="295"/>
    </row>
    <row r="61" spans="1:31" ht="12.75" customHeight="1">
      <c r="A61" s="295"/>
      <c r="B61" s="295"/>
      <c r="C61" s="296"/>
      <c r="D61" s="296"/>
      <c r="E61" s="296"/>
      <c r="F61" s="296"/>
      <c r="G61" s="296"/>
      <c r="H61" s="296"/>
      <c r="I61" s="296"/>
      <c r="J61" s="296"/>
      <c r="K61" s="295"/>
      <c r="L61" s="295"/>
      <c r="M61" s="295"/>
      <c r="N61" s="295"/>
      <c r="O61" s="295"/>
      <c r="P61" s="295"/>
      <c r="Q61" s="295"/>
      <c r="R61" s="295"/>
      <c r="S61" s="295"/>
      <c r="T61" s="295"/>
      <c r="U61" s="295"/>
      <c r="V61" s="295"/>
      <c r="W61" s="295"/>
      <c r="X61" s="295"/>
      <c r="Y61" s="295"/>
      <c r="Z61" s="295"/>
      <c r="AA61" s="295"/>
      <c r="AB61" s="295"/>
      <c r="AC61" s="295"/>
      <c r="AD61" s="295"/>
      <c r="AE61" s="295"/>
    </row>
    <row r="62" spans="1:31" ht="12.75" customHeight="1">
      <c r="A62" s="295"/>
      <c r="B62" s="295"/>
      <c r="C62" s="296"/>
      <c r="D62" s="296"/>
      <c r="E62" s="296"/>
      <c r="F62" s="296"/>
      <c r="G62" s="296"/>
      <c r="H62" s="296"/>
      <c r="I62" s="296"/>
      <c r="J62" s="296"/>
      <c r="K62" s="295"/>
      <c r="L62" s="295"/>
      <c r="M62" s="295"/>
      <c r="N62" s="295"/>
      <c r="O62" s="295"/>
      <c r="P62" s="295"/>
      <c r="Q62" s="295"/>
      <c r="R62" s="295"/>
      <c r="S62" s="295"/>
      <c r="T62" s="295"/>
      <c r="U62" s="295"/>
      <c r="V62" s="295"/>
      <c r="W62" s="295"/>
      <c r="X62" s="295"/>
      <c r="Y62" s="295"/>
      <c r="Z62" s="295"/>
      <c r="AA62" s="295"/>
      <c r="AB62" s="295"/>
      <c r="AC62" s="295"/>
      <c r="AD62" s="295"/>
      <c r="AE62" s="295"/>
    </row>
    <row r="63" spans="1:31" ht="12.75" customHeight="1">
      <c r="A63" s="295"/>
      <c r="B63" s="295"/>
      <c r="C63" s="296"/>
      <c r="D63" s="296"/>
      <c r="E63" s="296"/>
      <c r="F63" s="296"/>
      <c r="G63" s="296"/>
      <c r="H63" s="296"/>
      <c r="I63" s="296"/>
      <c r="J63" s="296"/>
      <c r="K63" s="295"/>
      <c r="L63" s="295"/>
      <c r="M63" s="295"/>
      <c r="N63" s="295"/>
      <c r="O63" s="295"/>
      <c r="P63" s="295"/>
      <c r="Q63" s="295"/>
      <c r="R63" s="295"/>
      <c r="S63" s="295"/>
      <c r="T63" s="295"/>
      <c r="U63" s="295"/>
      <c r="V63" s="295"/>
      <c r="W63" s="295"/>
      <c r="X63" s="295"/>
      <c r="Y63" s="295"/>
      <c r="Z63" s="295"/>
      <c r="AA63" s="295"/>
      <c r="AB63" s="295"/>
      <c r="AC63" s="295"/>
      <c r="AD63" s="295"/>
      <c r="AE63" s="295"/>
    </row>
    <row r="64" spans="1:31" ht="12.75" customHeight="1">
      <c r="A64" s="295"/>
      <c r="B64" s="295"/>
      <c r="C64" s="296"/>
      <c r="D64" s="296"/>
      <c r="E64" s="296"/>
      <c r="F64" s="296"/>
      <c r="G64" s="296"/>
      <c r="H64" s="296"/>
      <c r="I64" s="296"/>
      <c r="J64" s="296"/>
      <c r="K64" s="295"/>
      <c r="L64" s="295"/>
      <c r="M64" s="295"/>
      <c r="N64" s="295"/>
      <c r="O64" s="295"/>
      <c r="P64" s="295"/>
      <c r="Q64" s="295"/>
      <c r="R64" s="295"/>
      <c r="S64" s="295"/>
      <c r="T64" s="295"/>
      <c r="U64" s="295"/>
      <c r="V64" s="295"/>
      <c r="W64" s="295"/>
      <c r="X64" s="295"/>
      <c r="Y64" s="295"/>
      <c r="Z64" s="295"/>
      <c r="AA64" s="295"/>
      <c r="AB64" s="295"/>
      <c r="AC64" s="295"/>
      <c r="AD64" s="295"/>
      <c r="AE64" s="295"/>
    </row>
    <row r="65" spans="1:31" ht="12.75" customHeight="1">
      <c r="A65" s="295"/>
      <c r="B65" s="295"/>
      <c r="C65" s="296"/>
      <c r="D65" s="296"/>
      <c r="E65" s="296"/>
      <c r="F65" s="296"/>
      <c r="G65" s="296"/>
      <c r="H65" s="296"/>
      <c r="I65" s="296"/>
      <c r="J65" s="296"/>
      <c r="K65" s="295"/>
      <c r="L65" s="295"/>
      <c r="M65" s="295"/>
      <c r="N65" s="295"/>
      <c r="O65" s="295"/>
      <c r="P65" s="295"/>
      <c r="Q65" s="295"/>
      <c r="R65" s="295"/>
      <c r="S65" s="295"/>
      <c r="T65" s="295"/>
      <c r="U65" s="295"/>
      <c r="V65" s="295"/>
      <c r="W65" s="295"/>
      <c r="X65" s="295"/>
      <c r="Y65" s="295"/>
      <c r="Z65" s="295"/>
      <c r="AA65" s="295"/>
      <c r="AB65" s="295"/>
      <c r="AC65" s="295"/>
      <c r="AD65" s="295"/>
      <c r="AE65" s="295"/>
    </row>
    <row r="66" spans="1:31" ht="12.75" customHeight="1">
      <c r="A66" s="295"/>
      <c r="B66" s="295"/>
      <c r="C66" s="296"/>
      <c r="D66" s="296"/>
      <c r="E66" s="296"/>
      <c r="F66" s="296"/>
      <c r="G66" s="296"/>
      <c r="H66" s="296"/>
      <c r="I66" s="296"/>
      <c r="J66" s="296"/>
      <c r="K66" s="295"/>
      <c r="L66" s="295"/>
      <c r="M66" s="295"/>
      <c r="N66" s="295"/>
      <c r="O66" s="295"/>
      <c r="P66" s="295"/>
      <c r="Q66" s="295"/>
      <c r="R66" s="295"/>
      <c r="S66" s="295"/>
      <c r="T66" s="295"/>
      <c r="U66" s="295"/>
      <c r="V66" s="295"/>
      <c r="W66" s="295"/>
      <c r="X66" s="295"/>
      <c r="Y66" s="295"/>
      <c r="Z66" s="295"/>
      <c r="AA66" s="295"/>
      <c r="AB66" s="295"/>
      <c r="AC66" s="295"/>
      <c r="AD66" s="295"/>
      <c r="AE66" s="295"/>
    </row>
    <row r="67" spans="1:31" ht="12.75" customHeight="1">
      <c r="A67" s="295"/>
      <c r="B67" s="295"/>
      <c r="C67" s="296"/>
      <c r="D67" s="296"/>
      <c r="E67" s="296"/>
      <c r="F67" s="296"/>
      <c r="G67" s="296"/>
      <c r="H67" s="296"/>
      <c r="I67" s="296"/>
      <c r="J67" s="296"/>
      <c r="K67" s="295"/>
      <c r="L67" s="295"/>
      <c r="M67" s="295"/>
      <c r="N67" s="295"/>
      <c r="O67" s="295"/>
      <c r="P67" s="295"/>
      <c r="Q67" s="295"/>
      <c r="R67" s="295"/>
      <c r="S67" s="295"/>
      <c r="T67" s="295"/>
      <c r="U67" s="295"/>
      <c r="V67" s="295"/>
      <c r="W67" s="295"/>
      <c r="X67" s="295"/>
      <c r="Y67" s="295"/>
      <c r="Z67" s="295"/>
      <c r="AA67" s="295"/>
      <c r="AB67" s="295"/>
      <c r="AC67" s="295"/>
      <c r="AD67" s="295"/>
      <c r="AE67" s="295"/>
    </row>
    <row r="68" spans="1:31" ht="12.75" customHeight="1">
      <c r="A68" s="295"/>
      <c r="B68" s="295"/>
      <c r="C68" s="296"/>
      <c r="D68" s="296"/>
      <c r="E68" s="296"/>
      <c r="F68" s="296"/>
      <c r="G68" s="296"/>
      <c r="H68" s="296"/>
      <c r="I68" s="296"/>
      <c r="J68" s="296"/>
      <c r="K68" s="295"/>
      <c r="L68" s="295"/>
      <c r="M68" s="295"/>
      <c r="N68" s="295"/>
      <c r="O68" s="295"/>
      <c r="P68" s="295"/>
      <c r="Q68" s="295"/>
      <c r="R68" s="295"/>
      <c r="S68" s="295"/>
      <c r="T68" s="295"/>
      <c r="U68" s="295"/>
      <c r="V68" s="295"/>
      <c r="W68" s="295"/>
      <c r="X68" s="295"/>
      <c r="Y68" s="295"/>
      <c r="Z68" s="295"/>
      <c r="AA68" s="295"/>
      <c r="AB68" s="295"/>
      <c r="AC68" s="295"/>
      <c r="AD68" s="295"/>
      <c r="AE68" s="295"/>
    </row>
    <row r="69" spans="1:31" ht="12.75" customHeight="1">
      <c r="A69" s="295"/>
      <c r="B69" s="295"/>
      <c r="C69" s="296"/>
      <c r="D69" s="296"/>
      <c r="E69" s="296"/>
      <c r="F69" s="296"/>
      <c r="G69" s="296"/>
      <c r="H69" s="296"/>
      <c r="I69" s="296"/>
      <c r="J69" s="296"/>
      <c r="K69" s="295"/>
      <c r="L69" s="295"/>
      <c r="M69" s="295"/>
      <c r="N69" s="295"/>
      <c r="O69" s="295"/>
      <c r="P69" s="295"/>
      <c r="Q69" s="295"/>
      <c r="R69" s="295"/>
      <c r="S69" s="295"/>
      <c r="T69" s="295"/>
      <c r="U69" s="295"/>
      <c r="V69" s="295"/>
      <c r="W69" s="295"/>
      <c r="X69" s="295"/>
      <c r="Y69" s="295"/>
      <c r="Z69" s="295"/>
      <c r="AA69" s="295"/>
      <c r="AB69" s="295"/>
      <c r="AC69" s="295"/>
      <c r="AD69" s="295"/>
      <c r="AE69" s="295"/>
    </row>
    <row r="70" spans="1:31" ht="12.75" customHeight="1">
      <c r="A70" s="295"/>
      <c r="B70" s="295"/>
      <c r="C70" s="296"/>
      <c r="D70" s="296"/>
      <c r="E70" s="296"/>
      <c r="F70" s="296"/>
      <c r="G70" s="296"/>
      <c r="H70" s="296"/>
      <c r="I70" s="296"/>
      <c r="J70" s="296"/>
      <c r="K70" s="295"/>
      <c r="L70" s="295"/>
      <c r="M70" s="295"/>
      <c r="N70" s="295"/>
      <c r="O70" s="295"/>
      <c r="P70" s="295"/>
      <c r="Q70" s="295"/>
      <c r="R70" s="295"/>
      <c r="S70" s="295"/>
      <c r="T70" s="295"/>
      <c r="U70" s="295"/>
      <c r="V70" s="295"/>
      <c r="W70" s="295"/>
      <c r="X70" s="295"/>
      <c r="Y70" s="295"/>
      <c r="Z70" s="295"/>
      <c r="AA70" s="295"/>
      <c r="AB70" s="295"/>
      <c r="AC70" s="295"/>
      <c r="AD70" s="295"/>
      <c r="AE70" s="295"/>
    </row>
    <row r="71" spans="1:31" ht="12.75" customHeight="1">
      <c r="A71" s="295"/>
      <c r="B71" s="295"/>
      <c r="C71" s="296"/>
      <c r="D71" s="296"/>
      <c r="E71" s="296"/>
      <c r="F71" s="296"/>
      <c r="G71" s="296"/>
      <c r="H71" s="296"/>
      <c r="I71" s="296"/>
      <c r="J71" s="296"/>
      <c r="K71" s="295"/>
      <c r="L71" s="295"/>
      <c r="M71" s="295"/>
      <c r="N71" s="295"/>
      <c r="O71" s="295"/>
      <c r="P71" s="295"/>
      <c r="Q71" s="295"/>
      <c r="R71" s="295"/>
      <c r="S71" s="295"/>
      <c r="T71" s="295"/>
      <c r="U71" s="295"/>
      <c r="V71" s="295"/>
      <c r="W71" s="295"/>
      <c r="X71" s="295"/>
      <c r="Y71" s="295"/>
      <c r="Z71" s="295"/>
      <c r="AA71" s="295"/>
      <c r="AB71" s="295"/>
      <c r="AC71" s="295"/>
      <c r="AD71" s="295"/>
      <c r="AE71" s="295"/>
    </row>
    <row r="72" spans="1:31" ht="12.75" customHeight="1">
      <c r="A72" s="295"/>
      <c r="B72" s="295"/>
      <c r="C72" s="296"/>
      <c r="D72" s="296"/>
      <c r="E72" s="296"/>
      <c r="F72" s="296"/>
      <c r="G72" s="296"/>
      <c r="H72" s="296"/>
      <c r="I72" s="296"/>
      <c r="J72" s="296"/>
      <c r="K72" s="295"/>
      <c r="L72" s="295"/>
      <c r="M72" s="295"/>
      <c r="N72" s="295"/>
      <c r="O72" s="295"/>
      <c r="P72" s="295"/>
      <c r="Q72" s="295"/>
      <c r="R72" s="295"/>
      <c r="S72" s="295"/>
      <c r="T72" s="295"/>
      <c r="U72" s="295"/>
      <c r="V72" s="295"/>
      <c r="W72" s="295"/>
      <c r="X72" s="295"/>
      <c r="Y72" s="295"/>
      <c r="Z72" s="295"/>
      <c r="AA72" s="295"/>
      <c r="AB72" s="295"/>
      <c r="AC72" s="295"/>
      <c r="AD72" s="295"/>
      <c r="AE72" s="295"/>
    </row>
    <row r="73" spans="1:31" ht="12.75" customHeight="1">
      <c r="A73" s="295"/>
      <c r="B73" s="295"/>
      <c r="C73" s="296"/>
      <c r="D73" s="296"/>
      <c r="E73" s="296"/>
      <c r="F73" s="296"/>
      <c r="G73" s="296"/>
      <c r="H73" s="296"/>
      <c r="I73" s="296"/>
      <c r="J73" s="296"/>
      <c r="K73" s="295"/>
      <c r="L73" s="295"/>
      <c r="M73" s="295"/>
      <c r="N73" s="295"/>
      <c r="O73" s="295"/>
      <c r="P73" s="295"/>
      <c r="Q73" s="295"/>
      <c r="R73" s="295"/>
      <c r="S73" s="295"/>
      <c r="T73" s="295"/>
      <c r="U73" s="295"/>
      <c r="V73" s="295"/>
      <c r="W73" s="295"/>
      <c r="X73" s="295"/>
      <c r="Y73" s="295"/>
      <c r="Z73" s="295"/>
      <c r="AA73" s="295"/>
      <c r="AB73" s="295"/>
      <c r="AC73" s="295"/>
      <c r="AD73" s="295"/>
      <c r="AE73" s="295"/>
    </row>
    <row r="74" spans="1:31" ht="12.75" customHeight="1">
      <c r="A74" s="295"/>
      <c r="B74" s="295"/>
      <c r="C74" s="296"/>
      <c r="D74" s="296"/>
      <c r="E74" s="296"/>
      <c r="F74" s="296"/>
      <c r="G74" s="296"/>
      <c r="H74" s="296"/>
      <c r="I74" s="296"/>
      <c r="J74" s="296"/>
      <c r="K74" s="295"/>
      <c r="L74" s="295"/>
      <c r="M74" s="295"/>
      <c r="N74" s="295"/>
      <c r="O74" s="295"/>
      <c r="P74" s="295"/>
      <c r="Q74" s="295"/>
      <c r="R74" s="295"/>
      <c r="S74" s="295"/>
      <c r="T74" s="295"/>
      <c r="U74" s="295"/>
      <c r="V74" s="295"/>
      <c r="W74" s="295"/>
      <c r="X74" s="295"/>
      <c r="Y74" s="295"/>
      <c r="Z74" s="295"/>
      <c r="AA74" s="295"/>
      <c r="AB74" s="295"/>
      <c r="AC74" s="295"/>
      <c r="AD74" s="295"/>
      <c r="AE74" s="295"/>
    </row>
    <row r="75" spans="1:31" ht="12.75" customHeight="1">
      <c r="A75" s="295"/>
      <c r="B75" s="295"/>
      <c r="C75" s="296"/>
      <c r="D75" s="296"/>
      <c r="E75" s="296"/>
      <c r="F75" s="296"/>
      <c r="G75" s="296"/>
      <c r="H75" s="296"/>
      <c r="I75" s="296"/>
      <c r="J75" s="296"/>
      <c r="K75" s="295"/>
      <c r="L75" s="295"/>
      <c r="M75" s="295"/>
      <c r="N75" s="295"/>
      <c r="O75" s="295"/>
      <c r="P75" s="295"/>
      <c r="Q75" s="295"/>
      <c r="R75" s="295"/>
      <c r="S75" s="295"/>
      <c r="T75" s="295"/>
      <c r="U75" s="295"/>
      <c r="V75" s="295"/>
      <c r="W75" s="295"/>
      <c r="X75" s="295"/>
      <c r="Y75" s="295"/>
      <c r="Z75" s="295"/>
      <c r="AA75" s="295"/>
      <c r="AB75" s="295"/>
      <c r="AC75" s="295"/>
      <c r="AD75" s="295"/>
      <c r="AE75" s="295"/>
    </row>
    <row r="76" spans="1:31" ht="12.75" customHeight="1">
      <c r="A76" s="295"/>
      <c r="B76" s="295"/>
      <c r="C76" s="296"/>
      <c r="D76" s="296"/>
      <c r="E76" s="296"/>
      <c r="F76" s="296"/>
      <c r="G76" s="296"/>
      <c r="H76" s="296"/>
      <c r="I76" s="296"/>
      <c r="J76" s="296"/>
      <c r="K76" s="295"/>
      <c r="L76" s="295"/>
      <c r="M76" s="295"/>
      <c r="N76" s="295"/>
      <c r="O76" s="295"/>
      <c r="P76" s="295"/>
      <c r="Q76" s="295"/>
      <c r="R76" s="295"/>
      <c r="S76" s="295"/>
      <c r="T76" s="295"/>
      <c r="U76" s="295"/>
      <c r="V76" s="295"/>
      <c r="W76" s="295"/>
      <c r="X76" s="295"/>
      <c r="Y76" s="295"/>
      <c r="Z76" s="295"/>
      <c r="AA76" s="295"/>
      <c r="AB76" s="295"/>
      <c r="AC76" s="295"/>
      <c r="AD76" s="295"/>
      <c r="AE76" s="295"/>
    </row>
    <row r="77" spans="1:31" ht="12.75" customHeight="1">
      <c r="A77" s="295"/>
      <c r="B77" s="295"/>
      <c r="C77" s="296"/>
      <c r="D77" s="296"/>
      <c r="E77" s="296"/>
      <c r="F77" s="296"/>
      <c r="G77" s="296"/>
      <c r="H77" s="296"/>
      <c r="I77" s="296"/>
      <c r="J77" s="296"/>
      <c r="K77" s="295"/>
      <c r="L77" s="295"/>
      <c r="M77" s="295"/>
      <c r="N77" s="295"/>
      <c r="O77" s="295"/>
      <c r="P77" s="295"/>
      <c r="Q77" s="295"/>
      <c r="R77" s="295"/>
      <c r="S77" s="295"/>
      <c r="T77" s="295"/>
      <c r="U77" s="295"/>
      <c r="V77" s="295"/>
      <c r="W77" s="295"/>
      <c r="X77" s="295"/>
      <c r="Y77" s="295"/>
      <c r="Z77" s="295"/>
      <c r="AA77" s="295"/>
      <c r="AB77" s="295"/>
      <c r="AC77" s="295"/>
      <c r="AD77" s="295"/>
      <c r="AE77" s="295"/>
    </row>
    <row r="78" spans="1:31" ht="12.75" customHeight="1">
      <c r="A78" s="295"/>
      <c r="B78" s="295"/>
      <c r="C78" s="296"/>
      <c r="D78" s="296"/>
      <c r="E78" s="296"/>
      <c r="F78" s="296"/>
      <c r="G78" s="296"/>
      <c r="H78" s="296"/>
      <c r="I78" s="296"/>
      <c r="J78" s="296"/>
      <c r="K78" s="295"/>
      <c r="L78" s="295"/>
      <c r="M78" s="295"/>
      <c r="N78" s="295"/>
      <c r="O78" s="295"/>
      <c r="P78" s="295"/>
      <c r="Q78" s="295"/>
      <c r="R78" s="295"/>
      <c r="S78" s="295"/>
      <c r="T78" s="295"/>
      <c r="U78" s="295"/>
      <c r="V78" s="295"/>
      <c r="W78" s="295"/>
      <c r="X78" s="295"/>
      <c r="Y78" s="295"/>
      <c r="Z78" s="295"/>
      <c r="AA78" s="295"/>
      <c r="AB78" s="295"/>
      <c r="AC78" s="295"/>
      <c r="AD78" s="295"/>
      <c r="AE78" s="295"/>
    </row>
    <row r="79" spans="1:31" ht="12.75" customHeight="1">
      <c r="A79" s="295"/>
      <c r="B79" s="295"/>
      <c r="C79" s="296"/>
      <c r="D79" s="296"/>
      <c r="E79" s="296"/>
      <c r="F79" s="296"/>
      <c r="G79" s="296"/>
      <c r="H79" s="296"/>
      <c r="I79" s="296"/>
      <c r="J79" s="296"/>
      <c r="K79" s="295"/>
      <c r="L79" s="295"/>
      <c r="M79" s="295"/>
      <c r="N79" s="295"/>
      <c r="O79" s="295"/>
      <c r="P79" s="295"/>
      <c r="Q79" s="295"/>
      <c r="R79" s="295"/>
      <c r="S79" s="295"/>
      <c r="T79" s="295"/>
      <c r="U79" s="295"/>
      <c r="V79" s="295"/>
      <c r="W79" s="295"/>
      <c r="X79" s="295"/>
      <c r="Y79" s="295"/>
      <c r="Z79" s="295"/>
      <c r="AA79" s="295"/>
      <c r="AB79" s="295"/>
      <c r="AC79" s="295"/>
      <c r="AD79" s="295"/>
      <c r="AE79" s="295"/>
    </row>
    <row r="80" spans="1:31" ht="12.75" customHeight="1">
      <c r="A80" s="295"/>
      <c r="B80" s="295"/>
      <c r="C80" s="296"/>
      <c r="D80" s="296"/>
      <c r="E80" s="296"/>
      <c r="F80" s="296"/>
      <c r="G80" s="296"/>
      <c r="H80" s="296"/>
      <c r="I80" s="296"/>
      <c r="J80" s="296"/>
      <c r="K80" s="295"/>
      <c r="L80" s="295"/>
      <c r="M80" s="295"/>
      <c r="N80" s="295"/>
      <c r="O80" s="295"/>
      <c r="P80" s="295"/>
      <c r="Q80" s="295"/>
      <c r="R80" s="295"/>
      <c r="S80" s="295"/>
      <c r="T80" s="295"/>
      <c r="U80" s="295"/>
      <c r="V80" s="295"/>
      <c r="W80" s="295"/>
      <c r="X80" s="295"/>
      <c r="Y80" s="295"/>
      <c r="Z80" s="295"/>
      <c r="AA80" s="295"/>
      <c r="AB80" s="295"/>
      <c r="AC80" s="295"/>
      <c r="AD80" s="295"/>
      <c r="AE80" s="295"/>
    </row>
    <row r="81" spans="1:31" ht="12.75" customHeight="1">
      <c r="A81" s="295"/>
      <c r="B81" s="295"/>
      <c r="C81" s="296"/>
      <c r="D81" s="296"/>
      <c r="E81" s="296"/>
      <c r="F81" s="296"/>
      <c r="G81" s="296"/>
      <c r="H81" s="296"/>
      <c r="I81" s="296"/>
      <c r="J81" s="296"/>
      <c r="K81" s="295"/>
      <c r="L81" s="295"/>
      <c r="M81" s="295"/>
      <c r="N81" s="295"/>
      <c r="O81" s="295"/>
      <c r="P81" s="295"/>
      <c r="Q81" s="295"/>
      <c r="R81" s="295"/>
      <c r="S81" s="295"/>
      <c r="T81" s="295"/>
      <c r="U81" s="295"/>
      <c r="V81" s="295"/>
      <c r="W81" s="295"/>
      <c r="X81" s="295"/>
      <c r="Y81" s="295"/>
      <c r="Z81" s="295"/>
      <c r="AA81" s="295"/>
      <c r="AB81" s="295"/>
      <c r="AC81" s="295"/>
      <c r="AD81" s="295"/>
      <c r="AE81" s="295"/>
    </row>
    <row r="82" spans="1:31" ht="12.75" customHeight="1">
      <c r="A82" s="295"/>
      <c r="B82" s="295"/>
      <c r="C82" s="296"/>
      <c r="D82" s="296"/>
      <c r="E82" s="296"/>
      <c r="F82" s="296"/>
      <c r="G82" s="296"/>
      <c r="H82" s="296"/>
      <c r="I82" s="296"/>
      <c r="J82" s="296"/>
      <c r="K82" s="295"/>
      <c r="L82" s="295"/>
      <c r="M82" s="295"/>
      <c r="N82" s="295"/>
      <c r="O82" s="295"/>
      <c r="P82" s="295"/>
      <c r="Q82" s="295"/>
      <c r="R82" s="295"/>
      <c r="S82" s="295"/>
      <c r="T82" s="295"/>
      <c r="U82" s="295"/>
      <c r="V82" s="295"/>
      <c r="W82" s="295"/>
      <c r="X82" s="295"/>
      <c r="Y82" s="295"/>
      <c r="Z82" s="295"/>
      <c r="AA82" s="295"/>
      <c r="AB82" s="295"/>
      <c r="AC82" s="295"/>
      <c r="AD82" s="295"/>
      <c r="AE82" s="295"/>
    </row>
    <row r="83" spans="1:31" ht="12.75" customHeight="1">
      <c r="A83" s="295"/>
      <c r="B83" s="295"/>
      <c r="C83" s="296"/>
      <c r="D83" s="296"/>
      <c r="E83" s="296"/>
      <c r="F83" s="296"/>
      <c r="G83" s="296"/>
      <c r="H83" s="296"/>
      <c r="I83" s="296"/>
      <c r="J83" s="296"/>
      <c r="K83" s="295"/>
      <c r="L83" s="295"/>
      <c r="M83" s="295"/>
      <c r="N83" s="295"/>
      <c r="O83" s="295"/>
      <c r="P83" s="295"/>
      <c r="Q83" s="295"/>
      <c r="R83" s="295"/>
      <c r="S83" s="295"/>
      <c r="T83" s="295"/>
      <c r="U83" s="295"/>
      <c r="V83" s="295"/>
      <c r="W83" s="295"/>
      <c r="X83" s="295"/>
      <c r="Y83" s="295"/>
      <c r="Z83" s="295"/>
      <c r="AA83" s="295"/>
      <c r="AB83" s="295"/>
      <c r="AC83" s="295"/>
      <c r="AD83" s="295"/>
      <c r="AE83" s="295"/>
    </row>
    <row r="84" spans="1:31" ht="12.75" customHeight="1">
      <c r="A84" s="295"/>
      <c r="B84" s="295"/>
      <c r="C84" s="296"/>
      <c r="D84" s="296"/>
      <c r="E84" s="296"/>
      <c r="F84" s="296"/>
      <c r="G84" s="296"/>
      <c r="H84" s="296"/>
      <c r="I84" s="296"/>
      <c r="J84" s="296"/>
      <c r="K84" s="295"/>
      <c r="L84" s="295"/>
      <c r="M84" s="295"/>
      <c r="N84" s="295"/>
      <c r="O84" s="295"/>
      <c r="P84" s="295"/>
      <c r="Q84" s="295"/>
      <c r="R84" s="295"/>
      <c r="S84" s="295"/>
      <c r="T84" s="295"/>
      <c r="U84" s="295"/>
      <c r="V84" s="295"/>
      <c r="W84" s="295"/>
      <c r="X84" s="295"/>
      <c r="Y84" s="295"/>
      <c r="Z84" s="295"/>
      <c r="AA84" s="295"/>
      <c r="AB84" s="295"/>
      <c r="AC84" s="295"/>
      <c r="AD84" s="295"/>
      <c r="AE84" s="295"/>
    </row>
    <row r="85" spans="1:31" ht="12.75" customHeight="1">
      <c r="A85" s="295"/>
      <c r="B85" s="295"/>
      <c r="C85" s="296"/>
      <c r="D85" s="296"/>
      <c r="E85" s="296"/>
      <c r="F85" s="296"/>
      <c r="G85" s="296"/>
      <c r="H85" s="296"/>
      <c r="I85" s="296"/>
      <c r="J85" s="296"/>
      <c r="K85" s="295"/>
      <c r="L85" s="295"/>
      <c r="M85" s="295"/>
      <c r="N85" s="295"/>
      <c r="O85" s="295"/>
      <c r="P85" s="295"/>
      <c r="Q85" s="295"/>
      <c r="R85" s="295"/>
      <c r="S85" s="295"/>
      <c r="T85" s="295"/>
      <c r="U85" s="295"/>
      <c r="V85" s="295"/>
      <c r="W85" s="295"/>
      <c r="X85" s="295"/>
      <c r="Y85" s="295"/>
      <c r="Z85" s="295"/>
      <c r="AA85" s="295"/>
      <c r="AB85" s="295"/>
      <c r="AC85" s="295"/>
      <c r="AD85" s="295"/>
      <c r="AE85" s="295"/>
    </row>
    <row r="86" spans="1:31" ht="12.75" customHeight="1">
      <c r="A86" s="295"/>
      <c r="B86" s="295"/>
      <c r="C86" s="296"/>
      <c r="D86" s="296"/>
      <c r="E86" s="296"/>
      <c r="F86" s="296"/>
      <c r="G86" s="296"/>
      <c r="H86" s="296"/>
      <c r="I86" s="296"/>
      <c r="J86" s="296"/>
      <c r="K86" s="295"/>
      <c r="L86" s="295"/>
      <c r="M86" s="295"/>
      <c r="N86" s="295"/>
      <c r="O86" s="295"/>
      <c r="P86" s="295"/>
      <c r="Q86" s="295"/>
      <c r="R86" s="295"/>
      <c r="S86" s="295"/>
      <c r="T86" s="295"/>
      <c r="U86" s="295"/>
      <c r="V86" s="295"/>
      <c r="W86" s="295"/>
      <c r="X86" s="295"/>
      <c r="Y86" s="295"/>
      <c r="Z86" s="295"/>
      <c r="AA86" s="295"/>
      <c r="AB86" s="295"/>
      <c r="AC86" s="295"/>
      <c r="AD86" s="295"/>
      <c r="AE86" s="295"/>
    </row>
    <row r="87" spans="1:31" ht="12.75" customHeight="1">
      <c r="A87" s="295"/>
      <c r="B87" s="295"/>
      <c r="C87" s="296"/>
      <c r="D87" s="296"/>
      <c r="E87" s="296"/>
      <c r="F87" s="296"/>
      <c r="G87" s="296"/>
      <c r="H87" s="296"/>
      <c r="I87" s="296"/>
      <c r="J87" s="296"/>
      <c r="K87" s="295"/>
      <c r="L87" s="295"/>
      <c r="M87" s="295"/>
      <c r="N87" s="295"/>
      <c r="O87" s="295"/>
      <c r="P87" s="295"/>
      <c r="Q87" s="295"/>
      <c r="R87" s="295"/>
      <c r="S87" s="295"/>
      <c r="T87" s="295"/>
      <c r="U87" s="295"/>
      <c r="V87" s="295"/>
      <c r="W87" s="295"/>
      <c r="X87" s="295"/>
      <c r="Y87" s="295"/>
      <c r="Z87" s="295"/>
      <c r="AA87" s="295"/>
      <c r="AB87" s="295"/>
      <c r="AC87" s="295"/>
      <c r="AD87" s="295"/>
      <c r="AE87" s="295"/>
    </row>
    <row r="88" spans="1:31" ht="12.75" customHeight="1">
      <c r="A88" s="295"/>
      <c r="B88" s="295"/>
      <c r="C88" s="296"/>
      <c r="D88" s="296"/>
      <c r="E88" s="296"/>
      <c r="F88" s="296"/>
      <c r="G88" s="296"/>
      <c r="H88" s="296"/>
      <c r="I88" s="296"/>
      <c r="J88" s="296"/>
      <c r="K88" s="295"/>
      <c r="L88" s="295"/>
      <c r="M88" s="295"/>
      <c r="N88" s="295"/>
      <c r="O88" s="295"/>
      <c r="P88" s="295"/>
      <c r="Q88" s="295"/>
      <c r="R88" s="295"/>
      <c r="S88" s="295"/>
      <c r="T88" s="295"/>
      <c r="U88" s="295"/>
      <c r="V88" s="295"/>
      <c r="W88" s="295"/>
      <c r="X88" s="295"/>
      <c r="Y88" s="295"/>
      <c r="Z88" s="295"/>
      <c r="AA88" s="295"/>
      <c r="AB88" s="295"/>
      <c r="AC88" s="295"/>
      <c r="AD88" s="295"/>
      <c r="AE88" s="295"/>
    </row>
    <row r="89" spans="1:31" ht="12.75" customHeight="1">
      <c r="A89" s="295"/>
      <c r="B89" s="295"/>
      <c r="C89" s="296"/>
      <c r="D89" s="296"/>
      <c r="E89" s="296"/>
      <c r="F89" s="296"/>
      <c r="G89" s="296"/>
      <c r="H89" s="296"/>
      <c r="I89" s="296"/>
      <c r="J89" s="296"/>
      <c r="K89" s="295"/>
      <c r="L89" s="295"/>
      <c r="M89" s="295"/>
      <c r="N89" s="295"/>
      <c r="O89" s="295"/>
      <c r="P89" s="295"/>
      <c r="Q89" s="295"/>
      <c r="R89" s="295"/>
      <c r="S89" s="295"/>
      <c r="T89" s="295"/>
      <c r="U89" s="295"/>
      <c r="V89" s="295"/>
      <c r="W89" s="295"/>
      <c r="X89" s="295"/>
      <c r="Y89" s="295"/>
      <c r="Z89" s="295"/>
      <c r="AA89" s="295"/>
      <c r="AB89" s="295"/>
      <c r="AC89" s="295"/>
      <c r="AD89" s="295"/>
      <c r="AE89" s="295"/>
    </row>
    <row r="90" spans="1:31" ht="12.75" customHeight="1">
      <c r="A90" s="295"/>
      <c r="B90" s="295"/>
      <c r="C90" s="296"/>
      <c r="D90" s="296"/>
      <c r="E90" s="296"/>
      <c r="F90" s="296"/>
      <c r="G90" s="296"/>
      <c r="H90" s="296"/>
      <c r="I90" s="296"/>
      <c r="J90" s="296"/>
      <c r="K90" s="295"/>
      <c r="L90" s="295"/>
      <c r="M90" s="295"/>
      <c r="N90" s="295"/>
      <c r="O90" s="295"/>
      <c r="P90" s="295"/>
      <c r="Q90" s="295"/>
      <c r="R90" s="295"/>
      <c r="S90" s="295"/>
      <c r="T90" s="295"/>
      <c r="U90" s="295"/>
      <c r="V90" s="295"/>
      <c r="W90" s="295"/>
      <c r="X90" s="295"/>
      <c r="Y90" s="295"/>
      <c r="Z90" s="295"/>
      <c r="AA90" s="295"/>
      <c r="AB90" s="295"/>
      <c r="AC90" s="295"/>
      <c r="AD90" s="295"/>
      <c r="AE90" s="295"/>
    </row>
    <row r="91" spans="1:31" ht="12.75" customHeight="1">
      <c r="A91" s="295"/>
      <c r="B91" s="295"/>
      <c r="C91" s="296"/>
      <c r="D91" s="296"/>
      <c r="E91" s="296"/>
      <c r="F91" s="296"/>
      <c r="G91" s="296"/>
      <c r="H91" s="296"/>
      <c r="I91" s="296"/>
      <c r="J91" s="296"/>
      <c r="K91" s="295"/>
      <c r="L91" s="295"/>
      <c r="M91" s="295"/>
      <c r="N91" s="295"/>
      <c r="O91" s="295"/>
      <c r="P91" s="295"/>
      <c r="Q91" s="295"/>
      <c r="R91" s="295"/>
      <c r="S91" s="295"/>
      <c r="T91" s="295"/>
      <c r="U91" s="295"/>
      <c r="V91" s="295"/>
      <c r="W91" s="295"/>
      <c r="X91" s="295"/>
      <c r="Y91" s="295"/>
      <c r="Z91" s="295"/>
      <c r="AA91" s="295"/>
      <c r="AB91" s="295"/>
      <c r="AC91" s="295"/>
      <c r="AD91" s="295"/>
      <c r="AE91" s="295"/>
    </row>
    <row r="92" spans="1:31" ht="12.75" customHeight="1">
      <c r="A92" s="295"/>
      <c r="B92" s="295"/>
      <c r="C92" s="296"/>
      <c r="D92" s="296"/>
      <c r="E92" s="296"/>
      <c r="F92" s="296"/>
      <c r="G92" s="296"/>
      <c r="H92" s="296"/>
      <c r="I92" s="296"/>
      <c r="J92" s="296"/>
      <c r="K92" s="295"/>
      <c r="L92" s="295"/>
      <c r="M92" s="295"/>
      <c r="N92" s="295"/>
      <c r="O92" s="295"/>
      <c r="P92" s="295"/>
      <c r="Q92" s="295"/>
      <c r="R92" s="295"/>
      <c r="S92" s="295"/>
      <c r="T92" s="295"/>
      <c r="U92" s="295"/>
      <c r="V92" s="295"/>
      <c r="W92" s="295"/>
      <c r="X92" s="295"/>
      <c r="Y92" s="295"/>
      <c r="Z92" s="295"/>
      <c r="AA92" s="295"/>
      <c r="AB92" s="295"/>
      <c r="AC92" s="295"/>
      <c r="AD92" s="295"/>
      <c r="AE92" s="295"/>
    </row>
    <row r="93" spans="1:31" ht="12.75" customHeight="1">
      <c r="A93" s="295"/>
      <c r="B93" s="295"/>
      <c r="C93" s="296"/>
      <c r="D93" s="296"/>
      <c r="E93" s="296"/>
      <c r="F93" s="296"/>
      <c r="G93" s="296"/>
      <c r="H93" s="296"/>
      <c r="I93" s="296"/>
      <c r="J93" s="296"/>
      <c r="K93" s="295"/>
      <c r="L93" s="295"/>
      <c r="M93" s="295"/>
      <c r="N93" s="295"/>
      <c r="O93" s="295"/>
      <c r="P93" s="295"/>
      <c r="Q93" s="295"/>
      <c r="R93" s="295"/>
      <c r="S93" s="295"/>
      <c r="T93" s="295"/>
      <c r="U93" s="295"/>
      <c r="V93" s="295"/>
      <c r="W93" s="295"/>
      <c r="X93" s="295"/>
      <c r="Y93" s="295"/>
      <c r="Z93" s="295"/>
      <c r="AA93" s="295"/>
      <c r="AB93" s="295"/>
      <c r="AC93" s="295"/>
      <c r="AD93" s="295"/>
      <c r="AE93" s="295"/>
    </row>
    <row r="94" spans="1:31" ht="12.75" customHeight="1">
      <c r="A94" s="295"/>
      <c r="B94" s="295"/>
      <c r="C94" s="296"/>
      <c r="D94" s="296"/>
      <c r="E94" s="296"/>
      <c r="F94" s="296"/>
      <c r="G94" s="296"/>
      <c r="H94" s="296"/>
      <c r="I94" s="296"/>
      <c r="J94" s="296"/>
      <c r="K94" s="295"/>
      <c r="L94" s="295"/>
      <c r="M94" s="295"/>
      <c r="N94" s="295"/>
      <c r="O94" s="295"/>
      <c r="P94" s="295"/>
      <c r="Q94" s="295"/>
      <c r="R94" s="295"/>
      <c r="S94" s="295"/>
      <c r="T94" s="295"/>
      <c r="U94" s="295"/>
      <c r="V94" s="295"/>
      <c r="W94" s="295"/>
      <c r="X94" s="295"/>
      <c r="Y94" s="295"/>
      <c r="Z94" s="295"/>
      <c r="AA94" s="295"/>
      <c r="AB94" s="295"/>
      <c r="AC94" s="295"/>
      <c r="AD94" s="295"/>
      <c r="AE94" s="295"/>
    </row>
    <row r="95" spans="1:31" ht="12.75" customHeight="1">
      <c r="A95" s="295"/>
      <c r="B95" s="295"/>
      <c r="C95" s="296"/>
      <c r="D95" s="296"/>
      <c r="E95" s="296"/>
      <c r="F95" s="296"/>
      <c r="G95" s="296"/>
      <c r="H95" s="296"/>
      <c r="I95" s="296"/>
      <c r="J95" s="296"/>
      <c r="K95" s="295"/>
      <c r="L95" s="295"/>
      <c r="M95" s="295"/>
      <c r="N95" s="295"/>
      <c r="O95" s="295"/>
      <c r="P95" s="295"/>
      <c r="Q95" s="295"/>
      <c r="R95" s="295"/>
      <c r="S95" s="295"/>
      <c r="T95" s="295"/>
      <c r="U95" s="295"/>
      <c r="V95" s="295"/>
      <c r="W95" s="295"/>
      <c r="X95" s="295"/>
      <c r="Y95" s="295"/>
      <c r="Z95" s="295"/>
      <c r="AA95" s="295"/>
      <c r="AB95" s="295"/>
      <c r="AC95" s="295"/>
      <c r="AD95" s="295"/>
      <c r="AE95" s="295"/>
    </row>
    <row r="96" spans="1:31" ht="12.75" customHeight="1">
      <c r="A96" s="295"/>
      <c r="B96" s="295"/>
      <c r="C96" s="296"/>
      <c r="D96" s="296"/>
      <c r="E96" s="296"/>
      <c r="F96" s="296"/>
      <c r="G96" s="296"/>
      <c r="H96" s="296"/>
      <c r="I96" s="296"/>
      <c r="J96" s="296"/>
      <c r="K96" s="295"/>
      <c r="L96" s="295"/>
      <c r="M96" s="295"/>
      <c r="N96" s="295"/>
      <c r="O96" s="295"/>
      <c r="P96" s="295"/>
      <c r="Q96" s="295"/>
      <c r="R96" s="295"/>
      <c r="S96" s="295"/>
      <c r="T96" s="295"/>
      <c r="U96" s="295"/>
      <c r="V96" s="295"/>
      <c r="W96" s="295"/>
      <c r="X96" s="295"/>
      <c r="Y96" s="295"/>
      <c r="Z96" s="295"/>
      <c r="AA96" s="295"/>
      <c r="AB96" s="295"/>
      <c r="AC96" s="295"/>
      <c r="AD96" s="295"/>
      <c r="AE96" s="295"/>
    </row>
    <row r="97" spans="1:31" ht="12.75" customHeight="1">
      <c r="A97" s="295"/>
      <c r="B97" s="295"/>
      <c r="C97" s="296"/>
      <c r="D97" s="296"/>
      <c r="E97" s="296"/>
      <c r="F97" s="296"/>
      <c r="G97" s="296"/>
      <c r="H97" s="296"/>
      <c r="I97" s="296"/>
      <c r="J97" s="296"/>
      <c r="K97" s="295"/>
      <c r="L97" s="295"/>
      <c r="M97" s="295"/>
      <c r="N97" s="295"/>
      <c r="O97" s="295"/>
      <c r="P97" s="295"/>
      <c r="Q97" s="295"/>
      <c r="R97" s="295"/>
      <c r="S97" s="295"/>
      <c r="T97" s="295"/>
      <c r="U97" s="295"/>
      <c r="V97" s="295"/>
      <c r="W97" s="295"/>
      <c r="X97" s="295"/>
      <c r="Y97" s="295"/>
      <c r="Z97" s="295"/>
      <c r="AA97" s="295"/>
      <c r="AB97" s="295"/>
      <c r="AC97" s="295"/>
      <c r="AD97" s="295"/>
      <c r="AE97" s="295"/>
    </row>
    <row r="98" spans="1:31" ht="12.75" customHeight="1">
      <c r="A98" s="295"/>
      <c r="B98" s="295"/>
      <c r="C98" s="296"/>
      <c r="D98" s="296"/>
      <c r="E98" s="296"/>
      <c r="F98" s="296"/>
      <c r="G98" s="296"/>
      <c r="H98" s="296"/>
      <c r="I98" s="296"/>
      <c r="J98" s="296"/>
      <c r="K98" s="295"/>
      <c r="L98" s="295"/>
      <c r="M98" s="295"/>
      <c r="N98" s="295"/>
      <c r="O98" s="295"/>
      <c r="P98" s="295"/>
      <c r="Q98" s="295"/>
      <c r="R98" s="295"/>
      <c r="S98" s="295"/>
      <c r="T98" s="295"/>
      <c r="U98" s="295"/>
      <c r="V98" s="295"/>
      <c r="W98" s="295"/>
      <c r="X98" s="295"/>
      <c r="Y98" s="295"/>
      <c r="Z98" s="295"/>
      <c r="AA98" s="295"/>
      <c r="AB98" s="295"/>
      <c r="AC98" s="295"/>
      <c r="AD98" s="295"/>
      <c r="AE98" s="295"/>
    </row>
    <row r="99" spans="1:31" ht="12.75" customHeight="1">
      <c r="A99" s="295"/>
      <c r="B99" s="295"/>
      <c r="C99" s="296"/>
      <c r="D99" s="296"/>
      <c r="E99" s="296"/>
      <c r="F99" s="296"/>
      <c r="G99" s="296"/>
      <c r="H99" s="296"/>
      <c r="I99" s="296"/>
      <c r="J99" s="296"/>
      <c r="K99" s="295"/>
      <c r="L99" s="295"/>
      <c r="M99" s="295"/>
      <c r="N99" s="295"/>
      <c r="O99" s="295"/>
      <c r="P99" s="295"/>
      <c r="Q99" s="295"/>
      <c r="R99" s="295"/>
      <c r="S99" s="295"/>
      <c r="T99" s="295"/>
      <c r="U99" s="295"/>
      <c r="V99" s="295"/>
      <c r="W99" s="295"/>
      <c r="X99" s="295"/>
      <c r="Y99" s="295"/>
      <c r="Z99" s="295"/>
      <c r="AA99" s="295"/>
      <c r="AB99" s="295"/>
      <c r="AC99" s="295"/>
      <c r="AD99" s="295"/>
      <c r="AE99" s="295"/>
    </row>
    <row r="100" spans="1:31" ht="12.75" customHeight="1">
      <c r="A100" s="295"/>
      <c r="B100" s="295"/>
      <c r="C100" s="296"/>
      <c r="D100" s="296"/>
      <c r="E100" s="296"/>
      <c r="F100" s="296"/>
      <c r="G100" s="296"/>
      <c r="H100" s="296"/>
      <c r="I100" s="296"/>
      <c r="J100" s="296"/>
      <c r="K100" s="295"/>
      <c r="L100" s="295"/>
      <c r="M100" s="295"/>
      <c r="N100" s="295"/>
      <c r="O100" s="295"/>
      <c r="P100" s="295"/>
      <c r="Q100" s="295"/>
      <c r="R100" s="295"/>
      <c r="S100" s="295"/>
      <c r="T100" s="295"/>
      <c r="U100" s="295"/>
      <c r="V100" s="295"/>
      <c r="W100" s="295"/>
      <c r="X100" s="295"/>
      <c r="Y100" s="295"/>
      <c r="Z100" s="295"/>
      <c r="AA100" s="295"/>
      <c r="AB100" s="295"/>
      <c r="AC100" s="295"/>
      <c r="AD100" s="295"/>
      <c r="AE100" s="295"/>
    </row>
  </sheetData>
  <mergeCells count="2">
    <mergeCell ref="A1:K1"/>
    <mergeCell ref="D2:K2"/>
  </mergeCells>
  <pageMargins left="0.7" right="0.7" top="0.75" bottom="0.75" header="0" footer="0"/>
  <pageSetup scale="47"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990"/>
  <sheetViews>
    <sheetView topLeftCell="A10" zoomScale="85" zoomScaleNormal="85" workbookViewId="0">
      <selection activeCell="D21" sqref="D21"/>
    </sheetView>
  </sheetViews>
  <sheetFormatPr defaultColWidth="14.44140625" defaultRowHeight="15" customHeight="1"/>
  <cols>
    <col min="1" max="1" width="4" style="231" customWidth="1"/>
    <col min="2" max="2" width="43.88671875" style="231" customWidth="1"/>
    <col min="3" max="3" width="13.109375" style="231" customWidth="1"/>
    <col min="4" max="4" width="17.109375" style="231" customWidth="1"/>
    <col min="5" max="5" width="16.44140625" style="231" customWidth="1"/>
    <col min="6" max="6" width="16.88671875" style="231" customWidth="1"/>
    <col min="7" max="7" width="15.88671875" style="231" customWidth="1"/>
    <col min="8" max="8" width="16.88671875" style="231" customWidth="1"/>
    <col min="9" max="9" width="16.44140625" style="231" customWidth="1"/>
    <col min="10" max="10" width="17" style="231" customWidth="1"/>
    <col min="11" max="11" width="59.88671875" style="231" customWidth="1"/>
    <col min="12" max="26" width="9.109375" style="231" customWidth="1"/>
    <col min="27" max="16384" width="14.44140625" style="231"/>
  </cols>
  <sheetData>
    <row r="1" spans="1:26" ht="24" customHeight="1">
      <c r="A1" s="232"/>
      <c r="B1" s="233" t="s">
        <v>584</v>
      </c>
      <c r="C1" s="233" t="s">
        <v>169</v>
      </c>
      <c r="D1" s="232"/>
      <c r="E1" s="232"/>
      <c r="F1" s="232"/>
      <c r="G1" s="232"/>
      <c r="H1" s="232"/>
      <c r="I1" s="232"/>
      <c r="J1" s="232"/>
      <c r="K1" s="232"/>
      <c r="L1" s="232"/>
      <c r="M1" s="232"/>
      <c r="N1" s="232"/>
      <c r="O1" s="232"/>
      <c r="P1" s="232"/>
      <c r="Q1" s="232"/>
      <c r="R1" s="232"/>
      <c r="S1" s="232"/>
      <c r="T1" s="232"/>
      <c r="U1" s="232"/>
      <c r="V1" s="232"/>
      <c r="W1" s="232"/>
      <c r="X1" s="232"/>
      <c r="Y1" s="232"/>
      <c r="Z1" s="232"/>
    </row>
    <row r="2" spans="1:26" ht="23.25" customHeight="1">
      <c r="A2" s="232"/>
      <c r="B2" s="234" t="s">
        <v>1073</v>
      </c>
      <c r="C2" s="235" t="s">
        <v>16</v>
      </c>
      <c r="D2" s="236" t="s">
        <v>1074</v>
      </c>
      <c r="E2" s="232"/>
      <c r="F2" s="232"/>
      <c r="G2" s="232"/>
      <c r="H2" s="232"/>
      <c r="I2" s="232"/>
      <c r="J2" s="232"/>
      <c r="K2" s="232"/>
      <c r="L2" s="232"/>
      <c r="M2" s="232"/>
      <c r="N2" s="232"/>
      <c r="O2" s="232"/>
      <c r="P2" s="232"/>
      <c r="Q2" s="232"/>
      <c r="R2" s="232"/>
      <c r="S2" s="232"/>
      <c r="T2" s="232"/>
      <c r="U2" s="232"/>
      <c r="V2" s="232"/>
      <c r="W2" s="232"/>
      <c r="X2" s="232"/>
      <c r="Y2" s="232"/>
      <c r="Z2" s="232"/>
    </row>
    <row r="3" spans="1:26" ht="33" customHeight="1">
      <c r="A3" s="232"/>
      <c r="B3" s="237" t="s">
        <v>1075</v>
      </c>
      <c r="C3" s="238">
        <v>0.7</v>
      </c>
      <c r="D3" s="232"/>
      <c r="E3" s="232"/>
      <c r="F3" s="232"/>
      <c r="G3" s="232"/>
      <c r="H3" s="232"/>
      <c r="I3" s="232"/>
      <c r="J3" s="232"/>
      <c r="K3" s="232"/>
      <c r="L3" s="232"/>
      <c r="M3" s="232"/>
      <c r="N3" s="232"/>
      <c r="O3" s="232"/>
      <c r="P3" s="232"/>
      <c r="Q3" s="232"/>
      <c r="R3" s="232"/>
      <c r="S3" s="232"/>
      <c r="T3" s="232"/>
      <c r="U3" s="232"/>
      <c r="V3" s="232"/>
      <c r="W3" s="232"/>
      <c r="X3" s="232"/>
      <c r="Y3" s="232"/>
      <c r="Z3" s="232"/>
    </row>
    <row r="4" spans="1:26" ht="29.25" customHeight="1">
      <c r="A4" s="232"/>
      <c r="B4" s="237" t="s">
        <v>1076</v>
      </c>
      <c r="C4" s="239">
        <f>IFERROR(HLOOKUP(C2,$C$36:$F$37,2,TRUE),"")</f>
        <v>3640000</v>
      </c>
      <c r="D4" s="232" t="s">
        <v>1077</v>
      </c>
      <c r="E4" s="232"/>
      <c r="F4" s="232"/>
      <c r="G4" s="232"/>
      <c r="H4" s="232"/>
      <c r="I4" s="232"/>
      <c r="J4" s="232"/>
      <c r="K4" s="232"/>
      <c r="L4" s="232"/>
      <c r="M4" s="232"/>
      <c r="N4" s="232"/>
      <c r="O4" s="232"/>
      <c r="P4" s="232"/>
      <c r="Q4" s="232"/>
      <c r="R4" s="232"/>
      <c r="S4" s="232"/>
      <c r="T4" s="232"/>
      <c r="U4" s="232"/>
      <c r="V4" s="232"/>
      <c r="W4" s="232"/>
      <c r="X4" s="232"/>
      <c r="Y4" s="232"/>
      <c r="Z4" s="232"/>
    </row>
    <row r="5" spans="1:26" ht="42" customHeight="1">
      <c r="A5" s="232"/>
      <c r="B5" s="232"/>
      <c r="C5" s="240"/>
      <c r="D5" s="232"/>
      <c r="E5" s="232"/>
      <c r="F5" s="232"/>
      <c r="G5" s="232"/>
      <c r="H5" s="232"/>
      <c r="I5" s="232"/>
      <c r="J5" s="232"/>
      <c r="K5" s="232"/>
      <c r="L5" s="232"/>
      <c r="M5" s="232"/>
      <c r="N5" s="232"/>
      <c r="O5" s="232"/>
      <c r="P5" s="232"/>
      <c r="Q5" s="232"/>
      <c r="R5" s="232"/>
      <c r="S5" s="232"/>
      <c r="T5" s="232"/>
      <c r="U5" s="232"/>
      <c r="V5" s="232"/>
      <c r="W5" s="232"/>
      <c r="X5" s="232"/>
      <c r="Y5" s="232"/>
      <c r="Z5" s="232"/>
    </row>
    <row r="6" spans="1:26" ht="17.399999999999999">
      <c r="A6" s="241"/>
      <c r="B6" s="242"/>
      <c r="C6" s="243" t="s">
        <v>1078</v>
      </c>
      <c r="D6" s="242"/>
      <c r="E6" s="242"/>
      <c r="F6" s="242"/>
      <c r="G6" s="242"/>
      <c r="H6" s="242"/>
      <c r="I6" s="242"/>
      <c r="J6" s="242"/>
      <c r="K6" s="242"/>
      <c r="L6" s="232"/>
      <c r="M6" s="232"/>
      <c r="N6" s="232"/>
      <c r="O6" s="232"/>
      <c r="P6" s="232"/>
      <c r="Q6" s="232"/>
      <c r="R6" s="232"/>
      <c r="S6" s="232"/>
      <c r="T6" s="232"/>
      <c r="U6" s="232"/>
      <c r="V6" s="232"/>
      <c r="W6" s="232"/>
      <c r="X6" s="232"/>
      <c r="Y6" s="232"/>
      <c r="Z6" s="232"/>
    </row>
    <row r="7" spans="1:26" ht="15.6">
      <c r="A7" s="244"/>
      <c r="B7" s="244"/>
      <c r="C7" s="245"/>
      <c r="D7" s="245"/>
      <c r="E7" s="245"/>
      <c r="F7" s="245"/>
      <c r="G7" s="245"/>
      <c r="H7" s="245"/>
      <c r="I7" s="245"/>
      <c r="J7" s="1095" t="s">
        <v>143</v>
      </c>
      <c r="K7" s="1096"/>
      <c r="L7" s="232"/>
      <c r="M7" s="232"/>
      <c r="N7" s="232"/>
      <c r="O7" s="232"/>
      <c r="P7" s="232"/>
      <c r="Q7" s="232"/>
      <c r="R7" s="232"/>
      <c r="S7" s="232"/>
      <c r="T7" s="232"/>
      <c r="U7" s="232"/>
      <c r="V7" s="232"/>
      <c r="W7" s="232"/>
      <c r="X7" s="232"/>
      <c r="Y7" s="232"/>
      <c r="Z7" s="232"/>
    </row>
    <row r="8" spans="1:26" ht="15.6">
      <c r="A8" s="246" t="s">
        <v>348</v>
      </c>
      <c r="B8" s="246" t="s">
        <v>1025</v>
      </c>
      <c r="C8" s="1097" t="s">
        <v>1027</v>
      </c>
      <c r="D8" s="1098"/>
      <c r="E8" s="1098"/>
      <c r="F8" s="1098"/>
      <c r="G8" s="1098"/>
      <c r="H8" s="1098"/>
      <c r="I8" s="1098"/>
      <c r="J8" s="1099"/>
      <c r="K8" s="273" t="s">
        <v>5</v>
      </c>
      <c r="L8" s="232"/>
      <c r="M8" s="232"/>
      <c r="N8" s="232"/>
      <c r="O8" s="232"/>
      <c r="P8" s="232"/>
      <c r="Q8" s="232"/>
      <c r="R8" s="232"/>
      <c r="S8" s="232"/>
      <c r="T8" s="232"/>
      <c r="U8" s="232"/>
      <c r="V8" s="232"/>
      <c r="W8" s="232"/>
      <c r="X8" s="232"/>
      <c r="Y8" s="232"/>
      <c r="Z8" s="232"/>
    </row>
    <row r="9" spans="1:26" ht="15.6">
      <c r="A9" s="247">
        <v>1</v>
      </c>
      <c r="B9" s="248" t="s">
        <v>1028</v>
      </c>
      <c r="C9" s="249" t="s">
        <v>1029</v>
      </c>
      <c r="D9" s="250" t="s">
        <v>1030</v>
      </c>
      <c r="E9" s="249" t="s">
        <v>1031</v>
      </c>
      <c r="F9" s="249" t="s">
        <v>1032</v>
      </c>
      <c r="G9" s="249" t="s">
        <v>1033</v>
      </c>
      <c r="H9" s="249" t="s">
        <v>1034</v>
      </c>
      <c r="I9" s="249" t="s">
        <v>1035</v>
      </c>
      <c r="J9" s="249" t="s">
        <v>1036</v>
      </c>
      <c r="K9" s="274"/>
      <c r="L9" s="232"/>
      <c r="M9" s="232"/>
      <c r="N9" s="232"/>
      <c r="O9" s="232"/>
      <c r="P9" s="232"/>
      <c r="Q9" s="232"/>
      <c r="R9" s="232"/>
      <c r="S9" s="232"/>
      <c r="T9" s="232"/>
      <c r="U9" s="232"/>
      <c r="V9" s="232"/>
      <c r="W9" s="232"/>
      <c r="X9" s="232"/>
      <c r="Y9" s="232"/>
      <c r="Z9" s="232"/>
    </row>
    <row r="10" spans="1:26" ht="15.6">
      <c r="A10" s="247">
        <v>2</v>
      </c>
      <c r="B10" s="248" t="s">
        <v>1079</v>
      </c>
      <c r="C10" s="251">
        <v>2.34</v>
      </c>
      <c r="D10" s="251">
        <v>2.65</v>
      </c>
      <c r="E10" s="251">
        <v>2.96</v>
      </c>
      <c r="F10" s="251">
        <v>3.27</v>
      </c>
      <c r="G10" s="251">
        <v>3.58</v>
      </c>
      <c r="H10" s="251">
        <v>3.89</v>
      </c>
      <c r="I10" s="251">
        <v>4.2</v>
      </c>
      <c r="J10" s="251">
        <v>4.51</v>
      </c>
      <c r="K10" s="965" t="s">
        <v>1080</v>
      </c>
      <c r="L10" s="232"/>
      <c r="M10" s="232"/>
      <c r="N10" s="232"/>
      <c r="O10" s="232"/>
      <c r="P10" s="232"/>
      <c r="Q10" s="232"/>
      <c r="R10" s="232"/>
      <c r="S10" s="232"/>
      <c r="T10" s="232"/>
      <c r="U10" s="232"/>
      <c r="V10" s="232"/>
      <c r="W10" s="232"/>
      <c r="X10" s="232"/>
      <c r="Y10" s="232"/>
      <c r="Z10" s="232"/>
    </row>
    <row r="11" spans="1:26" ht="15.6">
      <c r="A11" s="247">
        <v>3</v>
      </c>
      <c r="B11" s="248" t="s">
        <v>1081</v>
      </c>
      <c r="C11" s="252">
        <f>$C$40</f>
        <v>1800000</v>
      </c>
      <c r="D11" s="252">
        <f t="shared" ref="D11:J11" si="0">$C$11</f>
        <v>1800000</v>
      </c>
      <c r="E11" s="252">
        <f t="shared" si="0"/>
        <v>1800000</v>
      </c>
      <c r="F11" s="252">
        <f t="shared" si="0"/>
        <v>1800000</v>
      </c>
      <c r="G11" s="252">
        <f t="shared" si="0"/>
        <v>1800000</v>
      </c>
      <c r="H11" s="252">
        <f t="shared" si="0"/>
        <v>1800000</v>
      </c>
      <c r="I11" s="252">
        <f t="shared" si="0"/>
        <v>1800000</v>
      </c>
      <c r="J11" s="252">
        <f t="shared" si="0"/>
        <v>1800000</v>
      </c>
      <c r="K11" s="966" t="s">
        <v>1082</v>
      </c>
      <c r="L11" s="232"/>
      <c r="M11" s="232"/>
      <c r="N11" s="232"/>
      <c r="O11" s="232"/>
      <c r="P11" s="232"/>
      <c r="Q11" s="232"/>
      <c r="R11" s="232"/>
      <c r="S11" s="232"/>
      <c r="T11" s="232"/>
      <c r="U11" s="232"/>
      <c r="V11" s="232"/>
      <c r="W11" s="232"/>
      <c r="X11" s="232"/>
      <c r="Y11" s="232"/>
      <c r="Z11" s="232"/>
    </row>
    <row r="12" spans="1:26" ht="15.6">
      <c r="A12" s="253">
        <v>4</v>
      </c>
      <c r="B12" s="248" t="s">
        <v>1083</v>
      </c>
      <c r="C12" s="254">
        <f>C3</f>
        <v>0.7</v>
      </c>
      <c r="D12" s="254">
        <f t="shared" ref="D12:J12" si="1">$C$12</f>
        <v>0.7</v>
      </c>
      <c r="E12" s="254">
        <f t="shared" si="1"/>
        <v>0.7</v>
      </c>
      <c r="F12" s="254">
        <f t="shared" si="1"/>
        <v>0.7</v>
      </c>
      <c r="G12" s="254">
        <f t="shared" si="1"/>
        <v>0.7</v>
      </c>
      <c r="H12" s="254">
        <f t="shared" si="1"/>
        <v>0.7</v>
      </c>
      <c r="I12" s="254">
        <f t="shared" si="1"/>
        <v>0.7</v>
      </c>
      <c r="J12" s="254">
        <f t="shared" si="1"/>
        <v>0.7</v>
      </c>
      <c r="K12" s="276" t="str">
        <f>"Quyết định 129/QĐ-BTTTT ngày 3/2/2021, với địa bàn vùng "&amp;C2</f>
        <v>Quyết định 129/QĐ-BTTTT ngày 3/2/2021, với địa bàn vùng III</v>
      </c>
      <c r="L12" s="232"/>
      <c r="M12" s="232"/>
      <c r="N12" s="232"/>
      <c r="O12" s="232"/>
      <c r="P12" s="232"/>
      <c r="Q12" s="232"/>
      <c r="R12" s="232"/>
      <c r="S12" s="232"/>
      <c r="T12" s="232"/>
      <c r="U12" s="232"/>
      <c r="V12" s="232"/>
      <c r="W12" s="232"/>
      <c r="X12" s="232"/>
      <c r="Y12" s="232"/>
      <c r="Z12" s="232"/>
    </row>
    <row r="13" spans="1:26" ht="15.6">
      <c r="A13" s="253">
        <v>5</v>
      </c>
      <c r="B13" s="248" t="s">
        <v>1084</v>
      </c>
      <c r="C13" s="255">
        <f>C10*C11</f>
        <v>4212000</v>
      </c>
      <c r="D13" s="255">
        <f t="shared" ref="D13:J13" si="2">D10*D11</f>
        <v>4770000</v>
      </c>
      <c r="E13" s="255">
        <f t="shared" si="2"/>
        <v>5328000</v>
      </c>
      <c r="F13" s="255">
        <f t="shared" si="2"/>
        <v>5886000</v>
      </c>
      <c r="G13" s="255">
        <f t="shared" si="2"/>
        <v>6444000</v>
      </c>
      <c r="H13" s="255">
        <f t="shared" si="2"/>
        <v>7002000</v>
      </c>
      <c r="I13" s="255">
        <f t="shared" si="2"/>
        <v>7560000</v>
      </c>
      <c r="J13" s="255">
        <f t="shared" si="2"/>
        <v>8118000</v>
      </c>
      <c r="K13" s="275" t="s">
        <v>1085</v>
      </c>
      <c r="L13" s="232"/>
      <c r="M13" s="232"/>
      <c r="N13" s="232"/>
      <c r="O13" s="232"/>
      <c r="P13" s="232"/>
      <c r="Q13" s="232"/>
      <c r="R13" s="232"/>
      <c r="S13" s="232"/>
      <c r="T13" s="232"/>
      <c r="U13" s="232"/>
      <c r="V13" s="232"/>
      <c r="W13" s="232"/>
      <c r="X13" s="232"/>
      <c r="Y13" s="232"/>
      <c r="Z13" s="232"/>
    </row>
    <row r="14" spans="1:26" ht="15.6">
      <c r="A14" s="253">
        <v>6</v>
      </c>
      <c r="B14" s="248" t="s">
        <v>1086</v>
      </c>
      <c r="C14" s="256">
        <f>C10*C11*(1+C12)</f>
        <v>7160400</v>
      </c>
      <c r="D14" s="256">
        <f t="shared" ref="D14:J14" si="3">D10*D11*(1+D12)</f>
        <v>8109000</v>
      </c>
      <c r="E14" s="256">
        <f t="shared" si="3"/>
        <v>9057600</v>
      </c>
      <c r="F14" s="256">
        <f t="shared" si="3"/>
        <v>10006200</v>
      </c>
      <c r="G14" s="256">
        <f t="shared" si="3"/>
        <v>10954800</v>
      </c>
      <c r="H14" s="256">
        <f t="shared" si="3"/>
        <v>11903400</v>
      </c>
      <c r="I14" s="256">
        <f t="shared" si="3"/>
        <v>12852000</v>
      </c>
      <c r="J14" s="256">
        <f t="shared" si="3"/>
        <v>13800600</v>
      </c>
      <c r="K14" s="275" t="s">
        <v>1087</v>
      </c>
      <c r="L14" s="232"/>
      <c r="M14" s="232"/>
      <c r="N14" s="232"/>
      <c r="O14" s="232"/>
      <c r="P14" s="232"/>
      <c r="Q14" s="232"/>
      <c r="R14" s="232"/>
      <c r="S14" s="232"/>
      <c r="T14" s="232"/>
      <c r="U14" s="232"/>
      <c r="V14" s="232"/>
      <c r="W14" s="232"/>
      <c r="X14" s="232"/>
      <c r="Y14" s="232"/>
      <c r="Z14" s="232"/>
    </row>
    <row r="15" spans="1:26" ht="55.2">
      <c r="A15" s="253"/>
      <c r="B15" s="248" t="s">
        <v>1088</v>
      </c>
      <c r="C15" s="255">
        <f>$C$4*(1+0.07)</f>
        <v>3894800</v>
      </c>
      <c r="D15" s="255">
        <f t="shared" ref="D15:J15" si="4">$C$15</f>
        <v>3894800</v>
      </c>
      <c r="E15" s="255">
        <f t="shared" si="4"/>
        <v>3894800</v>
      </c>
      <c r="F15" s="255">
        <f t="shared" si="4"/>
        <v>3894800</v>
      </c>
      <c r="G15" s="255">
        <f t="shared" si="4"/>
        <v>3894800</v>
      </c>
      <c r="H15" s="255">
        <f t="shared" si="4"/>
        <v>3894800</v>
      </c>
      <c r="I15" s="255">
        <f t="shared" si="4"/>
        <v>3894800</v>
      </c>
      <c r="J15" s="255">
        <f t="shared" si="4"/>
        <v>3894800</v>
      </c>
      <c r="K15" s="276" t="str">
        <f>"Mức lương tối thiểu vùng "&amp;C2&amp;"+ 7% (Quyết định 595/QĐ-BHXH ngày 14/4/2017) đối với Người lao động làm công việc hoặc chức danh đòi hỏi lao động qua đào tạo, học nghề (kể cả lao động do doanh nghiệp tự dạy nghề)"</f>
        <v>Mức lương tối thiểu vùng III+ 7% (Quyết định 595/QĐ-BHXH ngày 14/4/2017) đối với Người lao động làm công việc hoặc chức danh đòi hỏi lao động qua đào tạo, học nghề (kể cả lao động do doanh nghiệp tự dạy nghề)</v>
      </c>
      <c r="L15" s="232"/>
      <c r="M15" s="232"/>
      <c r="N15" s="232"/>
      <c r="O15" s="232"/>
      <c r="P15" s="232"/>
      <c r="Q15" s="232"/>
      <c r="R15" s="232"/>
      <c r="S15" s="232"/>
      <c r="T15" s="232"/>
      <c r="U15" s="232"/>
      <c r="V15" s="232"/>
      <c r="W15" s="232"/>
      <c r="X15" s="232"/>
      <c r="Y15" s="232"/>
      <c r="Z15" s="232"/>
    </row>
    <row r="16" spans="1:26" ht="96.6">
      <c r="A16" s="253">
        <v>7</v>
      </c>
      <c r="B16" s="248" t="s">
        <v>1089</v>
      </c>
      <c r="C16" s="255">
        <f>C10*C11*23.5%</f>
        <v>989820</v>
      </c>
      <c r="D16" s="255">
        <f t="shared" ref="D16:J16" si="5">D10*D11*23.5%</f>
        <v>1120950</v>
      </c>
      <c r="E16" s="255">
        <f t="shared" si="5"/>
        <v>1252080</v>
      </c>
      <c r="F16" s="255">
        <f t="shared" si="5"/>
        <v>1383210</v>
      </c>
      <c r="G16" s="255">
        <f t="shared" si="5"/>
        <v>1514340</v>
      </c>
      <c r="H16" s="255">
        <f t="shared" si="5"/>
        <v>1645470</v>
      </c>
      <c r="I16" s="255">
        <f t="shared" si="5"/>
        <v>1776600</v>
      </c>
      <c r="J16" s="255">
        <f t="shared" si="5"/>
        <v>1907730</v>
      </c>
      <c r="K16" s="965" t="s">
        <v>1090</v>
      </c>
      <c r="L16" s="232"/>
      <c r="M16" s="232"/>
      <c r="N16" s="232"/>
      <c r="O16" s="232"/>
      <c r="P16" s="232"/>
      <c r="Q16" s="232"/>
      <c r="R16" s="232"/>
      <c r="S16" s="232"/>
      <c r="T16" s="232"/>
      <c r="U16" s="232"/>
      <c r="V16" s="232"/>
      <c r="W16" s="232"/>
      <c r="X16" s="232"/>
      <c r="Y16" s="232"/>
      <c r="Z16" s="232"/>
    </row>
    <row r="17" spans="1:26" ht="15.6">
      <c r="A17" s="253">
        <v>8</v>
      </c>
      <c r="B17" s="257" t="s">
        <v>1091</v>
      </c>
      <c r="C17" s="255">
        <f>C14+C16</f>
        <v>8150220</v>
      </c>
      <c r="D17" s="255">
        <f t="shared" ref="D17:J17" si="6">D14+D16</f>
        <v>9229950</v>
      </c>
      <c r="E17" s="255">
        <f t="shared" si="6"/>
        <v>10309680</v>
      </c>
      <c r="F17" s="255">
        <f t="shared" si="6"/>
        <v>11389410</v>
      </c>
      <c r="G17" s="255">
        <f t="shared" si="6"/>
        <v>12469140</v>
      </c>
      <c r="H17" s="255">
        <f t="shared" si="6"/>
        <v>13548870</v>
      </c>
      <c r="I17" s="255">
        <f t="shared" si="6"/>
        <v>14628600</v>
      </c>
      <c r="J17" s="255">
        <f t="shared" si="6"/>
        <v>15708330</v>
      </c>
      <c r="K17" s="965" t="s">
        <v>1092</v>
      </c>
      <c r="L17" s="232"/>
      <c r="M17" s="232"/>
      <c r="N17" s="232"/>
      <c r="O17" s="232"/>
      <c r="P17" s="232"/>
      <c r="Q17" s="232"/>
      <c r="R17" s="232"/>
      <c r="S17" s="232"/>
      <c r="T17" s="232"/>
      <c r="U17" s="232"/>
      <c r="V17" s="232"/>
      <c r="W17" s="232"/>
      <c r="X17" s="232"/>
      <c r="Y17" s="232"/>
      <c r="Z17" s="232"/>
    </row>
    <row r="18" spans="1:26" ht="27.6">
      <c r="A18" s="253">
        <v>9</v>
      </c>
      <c r="B18" s="258" t="s">
        <v>1049</v>
      </c>
      <c r="C18" s="255">
        <f>ROUND((C17)/26,0)</f>
        <v>313470</v>
      </c>
      <c r="D18" s="255">
        <f t="shared" ref="D18:J18" si="7">ROUND((D17)/26,0)</f>
        <v>354998</v>
      </c>
      <c r="E18" s="255">
        <f t="shared" si="7"/>
        <v>396526</v>
      </c>
      <c r="F18" s="255">
        <f t="shared" si="7"/>
        <v>438054</v>
      </c>
      <c r="G18" s="255">
        <f t="shared" si="7"/>
        <v>479582</v>
      </c>
      <c r="H18" s="255">
        <f t="shared" si="7"/>
        <v>521110</v>
      </c>
      <c r="I18" s="255">
        <f t="shared" si="7"/>
        <v>562638</v>
      </c>
      <c r="J18" s="255">
        <f t="shared" si="7"/>
        <v>604167</v>
      </c>
      <c r="K18" s="275" t="s">
        <v>1093</v>
      </c>
      <c r="L18" s="232"/>
      <c r="M18" s="232"/>
      <c r="N18" s="232"/>
      <c r="O18" s="232"/>
      <c r="P18" s="232"/>
      <c r="Q18" s="232"/>
      <c r="R18" s="232"/>
      <c r="S18" s="232"/>
      <c r="T18" s="232"/>
      <c r="U18" s="232"/>
      <c r="V18" s="232"/>
      <c r="W18" s="232"/>
      <c r="X18" s="232"/>
      <c r="Y18" s="232"/>
      <c r="Z18" s="232"/>
    </row>
    <row r="19" spans="1:26" ht="15.6">
      <c r="A19" s="253">
        <v>10</v>
      </c>
      <c r="B19" s="258" t="s">
        <v>1051</v>
      </c>
      <c r="C19" s="259">
        <f t="shared" ref="C19:J19" si="8">ROUND(C18/8,0)</f>
        <v>39184</v>
      </c>
      <c r="D19" s="260">
        <f t="shared" si="8"/>
        <v>44375</v>
      </c>
      <c r="E19" s="255">
        <f t="shared" si="8"/>
        <v>49566</v>
      </c>
      <c r="F19" s="255">
        <f t="shared" si="8"/>
        <v>54757</v>
      </c>
      <c r="G19" s="255">
        <f t="shared" si="8"/>
        <v>59948</v>
      </c>
      <c r="H19" s="255">
        <f t="shared" si="8"/>
        <v>65139</v>
      </c>
      <c r="I19" s="255">
        <f t="shared" si="8"/>
        <v>70330</v>
      </c>
      <c r="J19" s="255">
        <f t="shared" si="8"/>
        <v>75521</v>
      </c>
      <c r="K19" s="965" t="s">
        <v>1052</v>
      </c>
      <c r="L19" s="232"/>
      <c r="M19" s="232"/>
      <c r="N19" s="232"/>
      <c r="O19" s="232"/>
      <c r="P19" s="232"/>
      <c r="Q19" s="232"/>
      <c r="R19" s="232"/>
      <c r="S19" s="232"/>
      <c r="T19" s="232"/>
      <c r="U19" s="232"/>
      <c r="V19" s="232"/>
      <c r="W19" s="232"/>
      <c r="X19" s="232"/>
      <c r="Y19" s="232"/>
      <c r="Z19" s="232"/>
    </row>
    <row r="20" spans="1:26" ht="15.6">
      <c r="A20" s="261"/>
      <c r="B20" s="261"/>
      <c r="C20" s="262"/>
      <c r="D20" s="262"/>
      <c r="E20" s="262"/>
      <c r="F20" s="262"/>
      <c r="G20" s="262"/>
      <c r="H20" s="262"/>
      <c r="I20" s="262"/>
      <c r="J20" s="262"/>
      <c r="K20" s="277"/>
      <c r="L20" s="232"/>
      <c r="M20" s="232"/>
      <c r="N20" s="232"/>
      <c r="O20" s="232"/>
      <c r="P20" s="232"/>
      <c r="Q20" s="232"/>
      <c r="R20" s="232"/>
      <c r="S20" s="232"/>
      <c r="T20" s="232"/>
      <c r="U20" s="232"/>
      <c r="V20" s="232"/>
      <c r="W20" s="232"/>
      <c r="X20" s="232"/>
      <c r="Y20" s="232"/>
      <c r="Z20" s="232"/>
    </row>
    <row r="21" spans="1:26" ht="15.6">
      <c r="A21" s="261"/>
      <c r="B21" s="261" t="s">
        <v>1094</v>
      </c>
      <c r="C21" s="262">
        <v>8</v>
      </c>
      <c r="D21" s="262"/>
      <c r="E21" s="262"/>
      <c r="F21" s="262"/>
      <c r="G21" s="262"/>
      <c r="H21" s="262"/>
      <c r="I21" s="262"/>
      <c r="J21" s="262"/>
      <c r="K21" s="277"/>
      <c r="L21" s="232"/>
      <c r="M21" s="232"/>
      <c r="N21" s="232"/>
      <c r="O21" s="232"/>
      <c r="P21" s="232"/>
      <c r="Q21" s="232"/>
      <c r="R21" s="232"/>
      <c r="S21" s="232"/>
      <c r="T21" s="232"/>
      <c r="U21" s="232"/>
      <c r="V21" s="232"/>
      <c r="W21" s="232"/>
      <c r="X21" s="232"/>
      <c r="Y21" s="232"/>
      <c r="Z21" s="232"/>
    </row>
    <row r="22" spans="1:26" ht="15.6">
      <c r="A22" s="261"/>
      <c r="B22" s="261" t="s">
        <v>1095</v>
      </c>
      <c r="C22" s="1100">
        <f>(C19*C21+D19*D21+E19*E21+F19*F21+G19*G21+H19*H21+I19*I21+J19*J21)/SUM(C21:J21)</f>
        <v>39184</v>
      </c>
      <c r="D22" s="1100"/>
      <c r="E22" s="1100"/>
      <c r="F22" s="1100"/>
      <c r="G22" s="1100"/>
      <c r="H22" s="1100"/>
      <c r="I22" s="1100"/>
      <c r="J22" s="1100"/>
      <c r="K22" s="277"/>
      <c r="L22" s="232"/>
      <c r="M22" s="232"/>
      <c r="N22" s="232"/>
      <c r="O22" s="232"/>
      <c r="P22" s="232"/>
      <c r="Q22" s="232"/>
      <c r="R22" s="232"/>
      <c r="S22" s="232"/>
      <c r="T22" s="232"/>
      <c r="U22" s="232"/>
      <c r="V22" s="232"/>
      <c r="W22" s="232"/>
      <c r="X22" s="232"/>
      <c r="Y22" s="232"/>
      <c r="Z22" s="232"/>
    </row>
    <row r="23" spans="1:26" ht="18">
      <c r="A23" s="261"/>
      <c r="B23" s="263" t="s">
        <v>840</v>
      </c>
      <c r="C23" s="1101"/>
      <c r="D23" s="1101"/>
      <c r="E23" s="1101"/>
      <c r="F23" s="1101"/>
      <c r="G23" s="1101"/>
      <c r="H23" s="1101"/>
      <c r="I23" s="1101"/>
      <c r="J23" s="1101"/>
      <c r="K23" s="277"/>
      <c r="L23" s="232"/>
      <c r="M23" s="232"/>
      <c r="N23" s="232"/>
      <c r="O23" s="232"/>
      <c r="P23" s="232"/>
      <c r="Q23" s="232"/>
      <c r="R23" s="232"/>
      <c r="S23" s="232"/>
      <c r="T23" s="232"/>
      <c r="U23" s="232"/>
      <c r="V23" s="232"/>
      <c r="W23" s="232"/>
      <c r="X23" s="232"/>
      <c r="Y23" s="232"/>
      <c r="Z23" s="232"/>
    </row>
    <row r="24" spans="1:26" ht="15.6">
      <c r="A24" s="232"/>
      <c r="B24" s="1102" t="s">
        <v>1096</v>
      </c>
      <c r="C24" s="1094"/>
      <c r="D24" s="1094"/>
      <c r="E24" s="1094"/>
      <c r="F24" s="1094"/>
      <c r="G24" s="1094"/>
      <c r="H24" s="1094"/>
      <c r="I24" s="1094"/>
      <c r="J24" s="1094"/>
      <c r="K24" s="1094"/>
      <c r="L24" s="232"/>
      <c r="M24" s="232"/>
      <c r="N24" s="232"/>
      <c r="O24" s="232"/>
      <c r="P24" s="232"/>
      <c r="Q24" s="232"/>
      <c r="R24" s="232"/>
      <c r="S24" s="232"/>
      <c r="T24" s="232"/>
      <c r="U24" s="232"/>
      <c r="V24" s="232"/>
      <c r="W24" s="232"/>
      <c r="X24" s="232"/>
      <c r="Y24" s="232"/>
      <c r="Z24" s="232"/>
    </row>
    <row r="25" spans="1:26" ht="16.2">
      <c r="A25" s="232"/>
      <c r="B25" s="967" t="s">
        <v>1097</v>
      </c>
      <c r="C25" s="264"/>
      <c r="D25" s="264"/>
      <c r="E25" s="264"/>
      <c r="F25" s="264"/>
      <c r="G25" s="264"/>
      <c r="H25" s="264"/>
      <c r="I25" s="264"/>
      <c r="J25" s="264"/>
      <c r="K25" s="264"/>
      <c r="L25" s="232"/>
      <c r="M25" s="232"/>
      <c r="N25" s="232"/>
      <c r="O25" s="232"/>
      <c r="P25" s="232"/>
      <c r="Q25" s="232"/>
      <c r="R25" s="232"/>
      <c r="S25" s="232"/>
      <c r="T25" s="232"/>
      <c r="U25" s="232"/>
      <c r="V25" s="232"/>
      <c r="W25" s="232"/>
      <c r="X25" s="232"/>
      <c r="Y25" s="232"/>
      <c r="Z25" s="232"/>
    </row>
    <row r="26" spans="1:26" ht="15.6">
      <c r="A26" s="232"/>
      <c r="B26" s="232" t="s">
        <v>1098</v>
      </c>
      <c r="C26" s="1093" t="s">
        <v>1099</v>
      </c>
      <c r="D26" s="1094"/>
      <c r="E26" s="1094"/>
      <c r="F26" s="1094"/>
      <c r="G26" s="1094"/>
      <c r="H26" s="1094"/>
      <c r="I26" s="1093"/>
      <c r="J26" s="1094"/>
      <c r="K26" s="1094"/>
      <c r="L26" s="232"/>
      <c r="M26" s="232"/>
      <c r="N26" s="232"/>
      <c r="O26" s="232"/>
      <c r="P26" s="232"/>
      <c r="Q26" s="232"/>
      <c r="R26" s="232"/>
      <c r="S26" s="232"/>
      <c r="T26" s="232"/>
      <c r="U26" s="232"/>
      <c r="V26" s="232"/>
      <c r="W26" s="232"/>
      <c r="X26" s="232"/>
      <c r="Y26" s="232"/>
      <c r="Z26" s="232"/>
    </row>
    <row r="27" spans="1:26" ht="15.6">
      <c r="A27" s="232"/>
      <c r="B27" s="232" t="s">
        <v>1100</v>
      </c>
      <c r="C27" s="1093" t="s">
        <v>1101</v>
      </c>
      <c r="D27" s="1094"/>
      <c r="E27" s="1094"/>
      <c r="F27" s="1094"/>
      <c r="G27" s="1094"/>
      <c r="H27" s="1094"/>
      <c r="I27" s="1093" t="s">
        <v>1102</v>
      </c>
      <c r="J27" s="1094"/>
      <c r="K27" s="1094"/>
      <c r="L27" s="232"/>
      <c r="M27" s="232"/>
      <c r="N27" s="232"/>
      <c r="O27" s="232"/>
      <c r="P27" s="232"/>
      <c r="Q27" s="232"/>
      <c r="R27" s="232"/>
      <c r="S27" s="232"/>
      <c r="T27" s="232"/>
      <c r="U27" s="232"/>
      <c r="V27" s="232"/>
      <c r="W27" s="232"/>
      <c r="X27" s="232"/>
      <c r="Y27" s="232"/>
      <c r="Z27" s="232"/>
    </row>
    <row r="28" spans="1:26" ht="15.6">
      <c r="A28" s="232"/>
      <c r="B28" s="232" t="s">
        <v>1103</v>
      </c>
      <c r="C28" s="1093" t="s">
        <v>1104</v>
      </c>
      <c r="D28" s="1094"/>
      <c r="E28" s="1094"/>
      <c r="F28" s="1094"/>
      <c r="G28" s="1094"/>
      <c r="H28" s="1094"/>
      <c r="I28" s="1093" t="s">
        <v>1105</v>
      </c>
      <c r="J28" s="1094"/>
      <c r="K28" s="1094"/>
      <c r="L28" s="232"/>
      <c r="M28" s="232"/>
      <c r="N28" s="232"/>
      <c r="O28" s="232"/>
      <c r="P28" s="232"/>
      <c r="Q28" s="232"/>
      <c r="R28" s="232"/>
      <c r="S28" s="232"/>
      <c r="T28" s="232"/>
      <c r="U28" s="232"/>
      <c r="V28" s="232"/>
      <c r="W28" s="232"/>
      <c r="X28" s="232"/>
      <c r="Y28" s="232"/>
      <c r="Z28" s="232"/>
    </row>
    <row r="29" spans="1:26" ht="15.6">
      <c r="A29" s="232"/>
      <c r="B29" s="232" t="s">
        <v>1106</v>
      </c>
      <c r="C29" s="1093" t="s">
        <v>1107</v>
      </c>
      <c r="D29" s="1094"/>
      <c r="E29" s="1094"/>
      <c r="F29" s="1094"/>
      <c r="G29" s="1094"/>
      <c r="H29" s="1094"/>
      <c r="I29" s="278" t="s">
        <v>1108</v>
      </c>
      <c r="J29" s="232"/>
      <c r="K29" s="232"/>
      <c r="L29" s="232"/>
      <c r="M29" s="232"/>
      <c r="N29" s="232"/>
      <c r="O29" s="232"/>
      <c r="P29" s="232"/>
      <c r="Q29" s="232"/>
      <c r="R29" s="232"/>
      <c r="S29" s="232"/>
      <c r="T29" s="232"/>
      <c r="U29" s="232"/>
      <c r="V29" s="232"/>
      <c r="W29" s="232"/>
      <c r="X29" s="232"/>
      <c r="Y29" s="232"/>
      <c r="Z29" s="232"/>
    </row>
    <row r="30" spans="1:26" ht="15.6">
      <c r="A30" s="232"/>
      <c r="B30" s="232"/>
      <c r="C30" s="232"/>
      <c r="D30" s="232"/>
      <c r="E30" s="232"/>
      <c r="F30" s="232"/>
      <c r="G30" s="232"/>
      <c r="H30" s="232"/>
      <c r="I30" s="232"/>
      <c r="J30" s="232"/>
      <c r="K30" s="232"/>
      <c r="L30" s="232"/>
      <c r="M30" s="232"/>
      <c r="N30" s="232"/>
      <c r="O30" s="232"/>
      <c r="P30" s="232"/>
      <c r="Q30" s="232"/>
      <c r="R30" s="232"/>
      <c r="S30" s="232"/>
      <c r="T30" s="232"/>
      <c r="U30" s="232"/>
      <c r="V30" s="232"/>
      <c r="W30" s="232"/>
      <c r="X30" s="232"/>
      <c r="Y30" s="232"/>
      <c r="Z30" s="232"/>
    </row>
    <row r="31" spans="1:26" ht="15.6">
      <c r="A31" s="232"/>
      <c r="B31" s="232" t="s">
        <v>1080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row>
    <row r="32" spans="1:26" ht="15.6">
      <c r="A32" s="232"/>
      <c r="B32" s="265" t="s">
        <v>1109</v>
      </c>
      <c r="C32" s="265" t="s">
        <v>11</v>
      </c>
      <c r="D32" s="265" t="s">
        <v>14</v>
      </c>
      <c r="E32" s="265" t="s">
        <v>16</v>
      </c>
      <c r="F32" s="265" t="s">
        <v>18</v>
      </c>
      <c r="G32" s="232"/>
      <c r="H32" s="232"/>
      <c r="I32" s="232"/>
      <c r="J32" s="232"/>
      <c r="K32" s="232"/>
      <c r="L32" s="232"/>
      <c r="M32" s="232"/>
      <c r="N32" s="232"/>
      <c r="O32" s="232"/>
      <c r="P32" s="232"/>
      <c r="Q32" s="232"/>
      <c r="R32" s="232"/>
      <c r="S32" s="232"/>
      <c r="T32" s="232"/>
      <c r="U32" s="232"/>
      <c r="V32" s="232"/>
      <c r="W32" s="232"/>
      <c r="X32" s="232"/>
      <c r="Y32" s="232"/>
      <c r="Z32" s="232"/>
    </row>
    <row r="33" spans="1:26" ht="15.6">
      <c r="A33" s="232"/>
      <c r="B33" s="247" t="s">
        <v>1075</v>
      </c>
      <c r="C33" s="247">
        <v>1.2</v>
      </c>
      <c r="D33" s="247">
        <v>0.9</v>
      </c>
      <c r="E33" s="247">
        <v>0.7</v>
      </c>
      <c r="F33" s="247">
        <v>0.5</v>
      </c>
      <c r="G33" s="232"/>
      <c r="H33" s="232"/>
      <c r="I33" s="232"/>
      <c r="J33" s="232"/>
      <c r="K33" s="232"/>
      <c r="L33" s="232"/>
      <c r="M33" s="232"/>
      <c r="N33" s="232"/>
      <c r="O33" s="232"/>
      <c r="P33" s="232"/>
      <c r="Q33" s="232"/>
      <c r="R33" s="232"/>
      <c r="S33" s="232"/>
      <c r="T33" s="232"/>
      <c r="U33" s="232"/>
      <c r="V33" s="232"/>
      <c r="W33" s="232"/>
      <c r="X33" s="232"/>
      <c r="Y33" s="232"/>
      <c r="Z33" s="232"/>
    </row>
    <row r="34" spans="1:26" ht="15.6">
      <c r="A34" s="232"/>
      <c r="B34" s="242"/>
      <c r="C34" s="266"/>
      <c r="D34" s="242"/>
      <c r="E34" s="242"/>
      <c r="F34" s="242"/>
      <c r="G34" s="232"/>
      <c r="H34" s="232"/>
      <c r="I34" s="232"/>
      <c r="J34" s="232"/>
      <c r="K34" s="232"/>
      <c r="L34" s="232"/>
      <c r="M34" s="232"/>
      <c r="N34" s="232"/>
      <c r="O34" s="232"/>
      <c r="P34" s="232"/>
      <c r="Q34" s="232"/>
      <c r="R34" s="232"/>
      <c r="S34" s="232"/>
      <c r="T34" s="232"/>
      <c r="U34" s="232"/>
      <c r="V34" s="232"/>
      <c r="W34" s="232"/>
      <c r="X34" s="232"/>
      <c r="Y34" s="232"/>
      <c r="Z34" s="232"/>
    </row>
    <row r="35" spans="1:26" ht="15.6">
      <c r="A35" s="232"/>
      <c r="B35" s="267" t="s">
        <v>1110</v>
      </c>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row>
    <row r="36" spans="1:26" ht="15.6">
      <c r="A36" s="232"/>
      <c r="B36" s="265" t="s">
        <v>1109</v>
      </c>
      <c r="C36" s="265" t="s">
        <v>11</v>
      </c>
      <c r="D36" s="265" t="s">
        <v>14</v>
      </c>
      <c r="E36" s="265" t="s">
        <v>16</v>
      </c>
      <c r="F36" s="265" t="s">
        <v>18</v>
      </c>
      <c r="G36" s="232"/>
      <c r="H36" s="232"/>
      <c r="I36" s="232"/>
      <c r="J36" s="232"/>
      <c r="K36" s="232"/>
      <c r="L36" s="232"/>
      <c r="M36" s="232"/>
      <c r="N36" s="232"/>
      <c r="O36" s="232"/>
      <c r="P36" s="232"/>
      <c r="Q36" s="232"/>
      <c r="R36" s="232"/>
      <c r="S36" s="232"/>
      <c r="T36" s="232"/>
      <c r="U36" s="232"/>
      <c r="V36" s="232"/>
      <c r="W36" s="232"/>
      <c r="X36" s="232"/>
      <c r="Y36" s="232"/>
      <c r="Z36" s="232"/>
    </row>
    <row r="37" spans="1:26" ht="31.2">
      <c r="A37" s="232"/>
      <c r="B37" s="247" t="s">
        <v>1111</v>
      </c>
      <c r="C37" s="268">
        <v>4680000</v>
      </c>
      <c r="D37" s="268">
        <v>4160000</v>
      </c>
      <c r="E37" s="268">
        <v>3640000</v>
      </c>
      <c r="F37" s="268">
        <v>3250000</v>
      </c>
      <c r="G37" s="232"/>
      <c r="H37" s="232"/>
      <c r="I37" s="232"/>
      <c r="J37" s="232"/>
      <c r="K37" s="232"/>
      <c r="L37" s="232"/>
      <c r="M37" s="232"/>
      <c r="N37" s="232"/>
      <c r="O37" s="232"/>
      <c r="P37" s="232"/>
      <c r="Q37" s="232"/>
      <c r="R37" s="232"/>
      <c r="S37" s="232"/>
      <c r="T37" s="232"/>
      <c r="U37" s="232"/>
      <c r="V37" s="232"/>
      <c r="W37" s="232"/>
      <c r="X37" s="232"/>
      <c r="Y37" s="232"/>
      <c r="Z37" s="232"/>
    </row>
    <row r="38" spans="1:26" ht="15.6">
      <c r="A38" s="232"/>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row>
    <row r="39" spans="1:26" ht="15.6">
      <c r="A39" s="232"/>
      <c r="B39" s="269" t="s">
        <v>1082</v>
      </c>
      <c r="C39" s="270"/>
      <c r="D39" s="232"/>
      <c r="E39" s="232"/>
      <c r="F39" s="232"/>
      <c r="G39" s="232"/>
      <c r="H39" s="232"/>
      <c r="I39" s="232"/>
      <c r="J39" s="232"/>
      <c r="K39" s="232"/>
      <c r="L39" s="232"/>
      <c r="M39" s="232"/>
      <c r="N39" s="232"/>
      <c r="O39" s="232"/>
      <c r="P39" s="232"/>
      <c r="Q39" s="232"/>
      <c r="R39" s="232"/>
      <c r="S39" s="232"/>
      <c r="T39" s="232"/>
      <c r="U39" s="232"/>
      <c r="V39" s="232"/>
      <c r="W39" s="232"/>
      <c r="X39" s="232"/>
      <c r="Y39" s="232"/>
      <c r="Z39" s="232"/>
    </row>
    <row r="40" spans="1:26" ht="31.2">
      <c r="A40" s="232"/>
      <c r="B40" s="271" t="s">
        <v>1112</v>
      </c>
      <c r="C40" s="272">
        <v>1800000</v>
      </c>
      <c r="D40" s="232"/>
      <c r="E40" s="232"/>
      <c r="F40" s="232"/>
      <c r="G40" s="232"/>
      <c r="H40" s="232"/>
      <c r="I40" s="232"/>
      <c r="J40" s="232"/>
      <c r="K40" s="232"/>
      <c r="L40" s="232"/>
      <c r="M40" s="232"/>
      <c r="N40" s="232"/>
      <c r="O40" s="232"/>
      <c r="P40" s="232"/>
      <c r="Q40" s="232"/>
      <c r="R40" s="232"/>
      <c r="S40" s="232"/>
      <c r="T40" s="232"/>
      <c r="U40" s="232"/>
      <c r="V40" s="232"/>
      <c r="W40" s="232"/>
      <c r="X40" s="232"/>
      <c r="Y40" s="232"/>
      <c r="Z40" s="232"/>
    </row>
    <row r="41" spans="1:26" ht="15.6">
      <c r="A41" s="232"/>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row>
    <row r="42" spans="1:26" ht="15.6">
      <c r="A42" s="232"/>
      <c r="B42" s="232"/>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row>
    <row r="43" spans="1:26" ht="15.6">
      <c r="A43" s="232"/>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row>
    <row r="44" spans="1:26" ht="15.6">
      <c r="A44" s="232"/>
      <c r="B44" s="232"/>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row>
    <row r="45" spans="1:26" ht="15.6">
      <c r="A45" s="232"/>
      <c r="B45" s="232"/>
      <c r="C45" s="232"/>
      <c r="D45" s="232"/>
      <c r="E45" s="232"/>
      <c r="F45" s="232"/>
      <c r="G45" s="232"/>
      <c r="H45" s="232"/>
      <c r="I45" s="232"/>
      <c r="J45" s="232"/>
      <c r="K45" s="232"/>
      <c r="L45" s="232"/>
      <c r="M45" s="232"/>
      <c r="N45" s="232"/>
      <c r="O45" s="232"/>
      <c r="P45" s="232"/>
      <c r="Q45" s="232"/>
      <c r="R45" s="232"/>
      <c r="S45" s="232"/>
      <c r="T45" s="232"/>
      <c r="U45" s="232"/>
      <c r="V45" s="232"/>
      <c r="W45" s="232"/>
      <c r="X45" s="232"/>
      <c r="Y45" s="232"/>
      <c r="Z45" s="232"/>
    </row>
    <row r="46" spans="1:26" ht="15.6">
      <c r="A46" s="232"/>
      <c r="B46" s="232"/>
      <c r="C46" s="232"/>
      <c r="D46" s="232"/>
      <c r="E46" s="232"/>
      <c r="F46" s="232"/>
      <c r="G46" s="232"/>
      <c r="H46" s="232"/>
      <c r="I46" s="232"/>
      <c r="J46" s="232"/>
      <c r="K46" s="232"/>
      <c r="L46" s="232"/>
      <c r="M46" s="232"/>
      <c r="N46" s="232"/>
      <c r="O46" s="232"/>
      <c r="P46" s="232"/>
      <c r="Q46" s="232"/>
      <c r="R46" s="232"/>
      <c r="S46" s="232"/>
      <c r="T46" s="232"/>
      <c r="U46" s="232"/>
      <c r="V46" s="232"/>
      <c r="W46" s="232"/>
      <c r="X46" s="232"/>
      <c r="Y46" s="232"/>
      <c r="Z46" s="232"/>
    </row>
    <row r="47" spans="1:26" ht="15.6">
      <c r="A47" s="232"/>
      <c r="B47" s="232"/>
      <c r="C47" s="232"/>
      <c r="D47" s="232"/>
      <c r="E47" s="232"/>
      <c r="F47" s="232"/>
      <c r="G47" s="232"/>
      <c r="H47" s="232"/>
      <c r="I47" s="232"/>
      <c r="J47" s="232"/>
      <c r="K47" s="232"/>
      <c r="L47" s="232"/>
      <c r="M47" s="232"/>
      <c r="N47" s="232"/>
      <c r="O47" s="232"/>
      <c r="P47" s="232"/>
      <c r="Q47" s="232"/>
      <c r="R47" s="232"/>
      <c r="S47" s="232"/>
      <c r="T47" s="232"/>
      <c r="U47" s="232"/>
      <c r="V47" s="232"/>
      <c r="W47" s="232"/>
      <c r="X47" s="232"/>
      <c r="Y47" s="232"/>
      <c r="Z47" s="232"/>
    </row>
    <row r="48" spans="1:26" ht="15.6">
      <c r="A48" s="232"/>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row>
    <row r="49" spans="1:26" ht="15.6">
      <c r="A49" s="232"/>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row>
    <row r="50" spans="1:26" ht="15.6">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row>
    <row r="51" spans="1:26" ht="15.6">
      <c r="A51" s="232"/>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row>
    <row r="52" spans="1:26" ht="15.6">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row>
    <row r="53" spans="1:26" ht="15.6">
      <c r="A53" s="232"/>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row>
    <row r="54" spans="1:26" ht="15.6">
      <c r="A54" s="232"/>
      <c r="B54" s="232"/>
      <c r="C54" s="232"/>
      <c r="D54" s="232"/>
      <c r="E54" s="232"/>
      <c r="F54" s="232"/>
      <c r="G54" s="232"/>
      <c r="H54" s="232"/>
      <c r="I54" s="232"/>
      <c r="J54" s="232"/>
      <c r="K54" s="232"/>
      <c r="L54" s="232"/>
      <c r="M54" s="232"/>
      <c r="N54" s="232"/>
      <c r="O54" s="232"/>
      <c r="P54" s="232"/>
      <c r="Q54" s="232"/>
      <c r="R54" s="232"/>
      <c r="S54" s="232"/>
      <c r="T54" s="232"/>
      <c r="U54" s="232"/>
      <c r="V54" s="232"/>
      <c r="W54" s="232"/>
      <c r="X54" s="232"/>
      <c r="Y54" s="232"/>
      <c r="Z54" s="232"/>
    </row>
    <row r="55" spans="1:26" ht="15.6">
      <c r="A55" s="232"/>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row>
    <row r="56" spans="1:26" ht="15.6">
      <c r="A56" s="232"/>
      <c r="B56" s="232"/>
      <c r="C56" s="232"/>
      <c r="D56" s="232"/>
      <c r="E56" s="232"/>
      <c r="F56" s="232"/>
      <c r="G56" s="232"/>
      <c r="H56" s="232"/>
      <c r="I56" s="232"/>
      <c r="J56" s="232"/>
      <c r="K56" s="232"/>
      <c r="L56" s="232"/>
      <c r="M56" s="232"/>
      <c r="N56" s="232"/>
      <c r="O56" s="232"/>
      <c r="P56" s="232"/>
      <c r="Q56" s="232"/>
      <c r="R56" s="232"/>
      <c r="S56" s="232"/>
      <c r="T56" s="232"/>
      <c r="U56" s="232"/>
      <c r="V56" s="232"/>
      <c r="W56" s="232"/>
      <c r="X56" s="232"/>
      <c r="Y56" s="232"/>
      <c r="Z56" s="232"/>
    </row>
    <row r="57" spans="1:26" ht="15.6">
      <c r="A57" s="232"/>
      <c r="B57" s="232"/>
      <c r="C57" s="232"/>
      <c r="D57" s="232"/>
      <c r="E57" s="232"/>
      <c r="F57" s="232"/>
      <c r="G57" s="232"/>
      <c r="H57" s="232"/>
      <c r="I57" s="232"/>
      <c r="J57" s="232"/>
      <c r="K57" s="232"/>
      <c r="L57" s="232"/>
      <c r="M57" s="232"/>
      <c r="N57" s="232"/>
      <c r="O57" s="232"/>
      <c r="P57" s="232"/>
      <c r="Q57" s="232"/>
      <c r="R57" s="232"/>
      <c r="S57" s="232"/>
      <c r="T57" s="232"/>
      <c r="U57" s="232"/>
      <c r="V57" s="232"/>
      <c r="W57" s="232"/>
      <c r="X57" s="232"/>
      <c r="Y57" s="232"/>
      <c r="Z57" s="232"/>
    </row>
    <row r="58" spans="1:26" ht="15.6">
      <c r="A58" s="232"/>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row>
    <row r="59" spans="1:26" ht="15.6">
      <c r="A59" s="232"/>
      <c r="B59" s="232"/>
      <c r="C59" s="232"/>
      <c r="D59" s="232"/>
      <c r="E59" s="232"/>
      <c r="F59" s="232"/>
      <c r="G59" s="232"/>
      <c r="H59" s="232"/>
      <c r="I59" s="232"/>
      <c r="J59" s="232"/>
      <c r="K59" s="232"/>
      <c r="L59" s="232"/>
      <c r="M59" s="232"/>
      <c r="N59" s="232"/>
      <c r="O59" s="232"/>
      <c r="P59" s="232"/>
      <c r="Q59" s="232"/>
      <c r="R59" s="232"/>
      <c r="S59" s="232"/>
      <c r="T59" s="232"/>
      <c r="U59" s="232"/>
      <c r="V59" s="232"/>
      <c r="W59" s="232"/>
      <c r="X59" s="232"/>
      <c r="Y59" s="232"/>
      <c r="Z59" s="232"/>
    </row>
    <row r="60" spans="1:26" ht="15.6">
      <c r="A60" s="232"/>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row>
    <row r="61" spans="1:26" ht="15.6">
      <c r="A61" s="232"/>
      <c r="B61" s="232"/>
      <c r="C61" s="232"/>
      <c r="D61" s="232"/>
      <c r="E61" s="232"/>
      <c r="F61" s="232"/>
      <c r="G61" s="232"/>
      <c r="H61" s="232"/>
      <c r="I61" s="232"/>
      <c r="J61" s="232"/>
      <c r="K61" s="232"/>
      <c r="L61" s="232"/>
      <c r="M61" s="232"/>
      <c r="N61" s="232"/>
      <c r="O61" s="232"/>
      <c r="P61" s="232"/>
      <c r="Q61" s="232"/>
      <c r="R61" s="232"/>
      <c r="S61" s="232"/>
      <c r="T61" s="232"/>
      <c r="U61" s="232"/>
      <c r="V61" s="232"/>
      <c r="W61" s="232"/>
      <c r="X61" s="232"/>
      <c r="Y61" s="232"/>
      <c r="Z61" s="232"/>
    </row>
    <row r="62" spans="1:26" ht="15.6">
      <c r="A62" s="232"/>
      <c r="B62" s="232"/>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row>
    <row r="63" spans="1:26" ht="15.6">
      <c r="A63" s="232"/>
      <c r="B63" s="232"/>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row>
    <row r="64" spans="1:26" ht="15.6">
      <c r="A64" s="232"/>
      <c r="B64" s="232"/>
      <c r="C64" s="232"/>
      <c r="D64" s="232"/>
      <c r="E64" s="232"/>
      <c r="F64" s="232"/>
      <c r="G64" s="232"/>
      <c r="H64" s="232"/>
      <c r="I64" s="232"/>
      <c r="J64" s="232"/>
      <c r="K64" s="232"/>
      <c r="L64" s="232"/>
      <c r="M64" s="232"/>
      <c r="N64" s="232"/>
      <c r="O64" s="232"/>
      <c r="P64" s="232"/>
      <c r="Q64" s="232"/>
      <c r="R64" s="232"/>
      <c r="S64" s="232"/>
      <c r="T64" s="232"/>
      <c r="U64" s="232"/>
      <c r="V64" s="232"/>
      <c r="W64" s="232"/>
      <c r="X64" s="232"/>
      <c r="Y64" s="232"/>
      <c r="Z64" s="232"/>
    </row>
    <row r="65" spans="1:26" ht="15.6">
      <c r="A65" s="232"/>
      <c r="B65" s="232"/>
      <c r="C65" s="232"/>
      <c r="D65" s="232"/>
      <c r="E65" s="232"/>
      <c r="F65" s="232"/>
      <c r="G65" s="232"/>
      <c r="H65" s="232"/>
      <c r="I65" s="232"/>
      <c r="J65" s="232"/>
      <c r="K65" s="232"/>
      <c r="L65" s="232"/>
      <c r="M65" s="232"/>
      <c r="N65" s="232"/>
      <c r="O65" s="232"/>
      <c r="P65" s="232"/>
      <c r="Q65" s="232"/>
      <c r="R65" s="232"/>
      <c r="S65" s="232"/>
      <c r="T65" s="232"/>
      <c r="U65" s="232"/>
      <c r="V65" s="232"/>
      <c r="W65" s="232"/>
      <c r="X65" s="232"/>
      <c r="Y65" s="232"/>
      <c r="Z65" s="232"/>
    </row>
    <row r="66" spans="1:26" ht="15.6">
      <c r="A66" s="232"/>
      <c r="B66" s="232"/>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row>
    <row r="67" spans="1:26" ht="15.6">
      <c r="A67" s="232"/>
      <c r="B67" s="232"/>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row>
    <row r="68" spans="1:26" ht="15.6">
      <c r="A68" s="232"/>
      <c r="B68" s="232"/>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row>
    <row r="69" spans="1:26" ht="15.6">
      <c r="A69" s="232"/>
      <c r="B69" s="232"/>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row>
    <row r="70" spans="1:26" ht="15.6">
      <c r="A70" s="232"/>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row>
    <row r="71" spans="1:26" ht="15.6">
      <c r="A71" s="232"/>
      <c r="B71" s="232"/>
      <c r="C71" s="232"/>
      <c r="D71" s="232"/>
      <c r="E71" s="232"/>
      <c r="F71" s="232"/>
      <c r="G71" s="232"/>
      <c r="H71" s="232"/>
      <c r="I71" s="232"/>
      <c r="J71" s="232"/>
      <c r="K71" s="232"/>
      <c r="L71" s="232"/>
      <c r="M71" s="232"/>
      <c r="N71" s="232"/>
      <c r="O71" s="232"/>
      <c r="P71" s="232"/>
      <c r="Q71" s="232"/>
      <c r="R71" s="232"/>
      <c r="S71" s="232"/>
      <c r="T71" s="232"/>
      <c r="U71" s="232"/>
      <c r="V71" s="232"/>
      <c r="W71" s="232"/>
      <c r="X71" s="232"/>
      <c r="Y71" s="232"/>
      <c r="Z71" s="232"/>
    </row>
    <row r="72" spans="1:26" ht="15.6">
      <c r="A72" s="232"/>
      <c r="B72" s="232"/>
      <c r="C72" s="232"/>
      <c r="D72" s="232"/>
      <c r="E72" s="232"/>
      <c r="F72" s="232"/>
      <c r="G72" s="232"/>
      <c r="H72" s="232"/>
      <c r="I72" s="232"/>
      <c r="J72" s="232"/>
      <c r="K72" s="232"/>
      <c r="L72" s="232"/>
      <c r="M72" s="232"/>
      <c r="N72" s="232"/>
      <c r="O72" s="232"/>
      <c r="P72" s="232"/>
      <c r="Q72" s="232"/>
      <c r="R72" s="232"/>
      <c r="S72" s="232"/>
      <c r="T72" s="232"/>
      <c r="U72" s="232"/>
      <c r="V72" s="232"/>
      <c r="W72" s="232"/>
      <c r="X72" s="232"/>
      <c r="Y72" s="232"/>
      <c r="Z72" s="232"/>
    </row>
    <row r="73" spans="1:26" ht="15.6">
      <c r="A73" s="232"/>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2"/>
      <c r="Z73" s="232"/>
    </row>
    <row r="74" spans="1:26" ht="15.6">
      <c r="A74" s="232"/>
      <c r="B74" s="232"/>
      <c r="C74" s="232"/>
      <c r="D74" s="232"/>
      <c r="E74" s="232"/>
      <c r="F74" s="232"/>
      <c r="G74" s="232"/>
      <c r="H74" s="232"/>
      <c r="I74" s="232"/>
      <c r="J74" s="232"/>
      <c r="K74" s="232"/>
      <c r="L74" s="232"/>
      <c r="M74" s="232"/>
      <c r="N74" s="232"/>
      <c r="O74" s="232"/>
      <c r="P74" s="232"/>
      <c r="Q74" s="232"/>
      <c r="R74" s="232"/>
      <c r="S74" s="232"/>
      <c r="T74" s="232"/>
      <c r="U74" s="232"/>
      <c r="V74" s="232"/>
      <c r="W74" s="232"/>
      <c r="X74" s="232"/>
      <c r="Y74" s="232"/>
      <c r="Z74" s="232"/>
    </row>
    <row r="75" spans="1:26" ht="15.6">
      <c r="A75" s="232"/>
      <c r="B75" s="232"/>
      <c r="C75" s="232"/>
      <c r="D75" s="232"/>
      <c r="E75" s="232"/>
      <c r="F75" s="232"/>
      <c r="G75" s="232"/>
      <c r="H75" s="232"/>
      <c r="I75" s="232"/>
      <c r="J75" s="232"/>
      <c r="K75" s="232"/>
      <c r="L75" s="232"/>
      <c r="M75" s="232"/>
      <c r="N75" s="232"/>
      <c r="O75" s="232"/>
      <c r="P75" s="232"/>
      <c r="Q75" s="232"/>
      <c r="R75" s="232"/>
      <c r="S75" s="232"/>
      <c r="T75" s="232"/>
      <c r="U75" s="232"/>
      <c r="V75" s="232"/>
      <c r="W75" s="232"/>
      <c r="X75" s="232"/>
      <c r="Y75" s="232"/>
      <c r="Z75" s="232"/>
    </row>
    <row r="76" spans="1:26" ht="15.6">
      <c r="A76" s="232"/>
      <c r="B76" s="232"/>
      <c r="C76" s="232"/>
      <c r="D76" s="232"/>
      <c r="E76" s="232"/>
      <c r="F76" s="232"/>
      <c r="G76" s="232"/>
      <c r="H76" s="232"/>
      <c r="I76" s="232"/>
      <c r="J76" s="232"/>
      <c r="K76" s="232"/>
      <c r="L76" s="232"/>
      <c r="M76" s="232"/>
      <c r="N76" s="232"/>
      <c r="O76" s="232"/>
      <c r="P76" s="232"/>
      <c r="Q76" s="232"/>
      <c r="R76" s="232"/>
      <c r="S76" s="232"/>
      <c r="T76" s="232"/>
      <c r="U76" s="232"/>
      <c r="V76" s="232"/>
      <c r="W76" s="232"/>
      <c r="X76" s="232"/>
      <c r="Y76" s="232"/>
      <c r="Z76" s="232"/>
    </row>
    <row r="77" spans="1:26" ht="15.6">
      <c r="A77" s="232"/>
      <c r="B77" s="232"/>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row>
    <row r="78" spans="1:26" ht="15.6">
      <c r="A78" s="232"/>
      <c r="B78" s="232"/>
      <c r="C78" s="232"/>
      <c r="D78" s="232"/>
      <c r="E78" s="232"/>
      <c r="F78" s="232"/>
      <c r="G78" s="232"/>
      <c r="H78" s="232"/>
      <c r="I78" s="232"/>
      <c r="J78" s="232"/>
      <c r="K78" s="232"/>
      <c r="L78" s="232"/>
      <c r="M78" s="232"/>
      <c r="N78" s="232"/>
      <c r="O78" s="232"/>
      <c r="P78" s="232"/>
      <c r="Q78" s="232"/>
      <c r="R78" s="232"/>
      <c r="S78" s="232"/>
      <c r="T78" s="232"/>
      <c r="U78" s="232"/>
      <c r="V78" s="232"/>
      <c r="W78" s="232"/>
      <c r="X78" s="232"/>
      <c r="Y78" s="232"/>
      <c r="Z78" s="232"/>
    </row>
    <row r="79" spans="1:26" ht="15.6">
      <c r="A79" s="232"/>
      <c r="B79" s="232"/>
      <c r="C79" s="232"/>
      <c r="D79" s="232"/>
      <c r="E79" s="232"/>
      <c r="F79" s="232"/>
      <c r="G79" s="232"/>
      <c r="H79" s="232"/>
      <c r="I79" s="232"/>
      <c r="J79" s="232"/>
      <c r="K79" s="232"/>
      <c r="L79" s="232"/>
      <c r="M79" s="232"/>
      <c r="N79" s="232"/>
      <c r="O79" s="232"/>
      <c r="P79" s="232"/>
      <c r="Q79" s="232"/>
      <c r="R79" s="232"/>
      <c r="S79" s="232"/>
      <c r="T79" s="232"/>
      <c r="U79" s="232"/>
      <c r="V79" s="232"/>
      <c r="W79" s="232"/>
      <c r="X79" s="232"/>
      <c r="Y79" s="232"/>
      <c r="Z79" s="232"/>
    </row>
    <row r="80" spans="1:26" ht="15.6">
      <c r="A80" s="232"/>
      <c r="B80" s="232"/>
      <c r="C80" s="232"/>
      <c r="D80" s="232"/>
      <c r="E80" s="232"/>
      <c r="F80" s="232"/>
      <c r="G80" s="232"/>
      <c r="H80" s="232"/>
      <c r="I80" s="232"/>
      <c r="J80" s="232"/>
      <c r="K80" s="232"/>
      <c r="L80" s="232"/>
      <c r="M80" s="232"/>
      <c r="N80" s="232"/>
      <c r="O80" s="232"/>
      <c r="P80" s="232"/>
      <c r="Q80" s="232"/>
      <c r="R80" s="232"/>
      <c r="S80" s="232"/>
      <c r="T80" s="232"/>
      <c r="U80" s="232"/>
      <c r="V80" s="232"/>
      <c r="W80" s="232"/>
      <c r="X80" s="232"/>
      <c r="Y80" s="232"/>
      <c r="Z80" s="232"/>
    </row>
    <row r="81" spans="1:26" ht="15.6">
      <c r="A81" s="232"/>
      <c r="B81" s="232"/>
      <c r="C81" s="232"/>
      <c r="D81" s="232"/>
      <c r="E81" s="232"/>
      <c r="F81" s="232"/>
      <c r="G81" s="232"/>
      <c r="H81" s="232"/>
      <c r="I81" s="232"/>
      <c r="J81" s="232"/>
      <c r="K81" s="232"/>
      <c r="L81" s="232"/>
      <c r="M81" s="232"/>
      <c r="N81" s="232"/>
      <c r="O81" s="232"/>
      <c r="P81" s="232"/>
      <c r="Q81" s="232"/>
      <c r="R81" s="232"/>
      <c r="S81" s="232"/>
      <c r="T81" s="232"/>
      <c r="U81" s="232"/>
      <c r="V81" s="232"/>
      <c r="W81" s="232"/>
      <c r="X81" s="232"/>
      <c r="Y81" s="232"/>
      <c r="Z81" s="232"/>
    </row>
    <row r="82" spans="1:26" ht="15.6">
      <c r="A82" s="232"/>
      <c r="B82" s="232"/>
      <c r="C82" s="232"/>
      <c r="D82" s="232"/>
      <c r="E82" s="232"/>
      <c r="F82" s="232"/>
      <c r="G82" s="232"/>
      <c r="H82" s="232"/>
      <c r="I82" s="232"/>
      <c r="J82" s="232"/>
      <c r="K82" s="232"/>
      <c r="L82" s="232"/>
      <c r="M82" s="232"/>
      <c r="N82" s="232"/>
      <c r="O82" s="232"/>
      <c r="P82" s="232"/>
      <c r="Q82" s="232"/>
      <c r="R82" s="232"/>
      <c r="S82" s="232"/>
      <c r="T82" s="232"/>
      <c r="U82" s="232"/>
      <c r="V82" s="232"/>
      <c r="W82" s="232"/>
      <c r="X82" s="232"/>
      <c r="Y82" s="232"/>
      <c r="Z82" s="232"/>
    </row>
    <row r="83" spans="1:26" ht="15.6">
      <c r="A83" s="232"/>
      <c r="B83" s="232"/>
      <c r="C83" s="232"/>
      <c r="D83" s="232"/>
      <c r="E83" s="232"/>
      <c r="F83" s="232"/>
      <c r="G83" s="232"/>
      <c r="H83" s="232"/>
      <c r="I83" s="232"/>
      <c r="J83" s="232"/>
      <c r="K83" s="232"/>
      <c r="L83" s="232"/>
      <c r="M83" s="232"/>
      <c r="N83" s="232"/>
      <c r="O83" s="232"/>
      <c r="P83" s="232"/>
      <c r="Q83" s="232"/>
      <c r="R83" s="232"/>
      <c r="S83" s="232"/>
      <c r="T83" s="232"/>
      <c r="U83" s="232"/>
      <c r="V83" s="232"/>
      <c r="W83" s="232"/>
      <c r="X83" s="232"/>
      <c r="Y83" s="232"/>
      <c r="Z83" s="232"/>
    </row>
    <row r="84" spans="1:26" ht="15.6">
      <c r="A84" s="232"/>
      <c r="B84" s="232"/>
      <c r="C84" s="232"/>
      <c r="D84" s="232"/>
      <c r="E84" s="232"/>
      <c r="F84" s="232"/>
      <c r="G84" s="232"/>
      <c r="H84" s="232"/>
      <c r="I84" s="232"/>
      <c r="J84" s="232"/>
      <c r="K84" s="232"/>
      <c r="L84" s="232"/>
      <c r="M84" s="232"/>
      <c r="N84" s="232"/>
      <c r="O84" s="232"/>
      <c r="P84" s="232"/>
      <c r="Q84" s="232"/>
      <c r="R84" s="232"/>
      <c r="S84" s="232"/>
      <c r="T84" s="232"/>
      <c r="U84" s="232"/>
      <c r="V84" s="232"/>
      <c r="W84" s="232"/>
      <c r="X84" s="232"/>
      <c r="Y84" s="232"/>
      <c r="Z84" s="232"/>
    </row>
    <row r="85" spans="1:26" ht="15.6">
      <c r="A85" s="232"/>
      <c r="B85" s="232"/>
      <c r="C85" s="232"/>
      <c r="D85" s="232"/>
      <c r="E85" s="232"/>
      <c r="F85" s="232"/>
      <c r="G85" s="232"/>
      <c r="H85" s="232"/>
      <c r="I85" s="232"/>
      <c r="J85" s="232"/>
      <c r="K85" s="232"/>
      <c r="L85" s="232"/>
      <c r="M85" s="232"/>
      <c r="N85" s="232"/>
      <c r="O85" s="232"/>
      <c r="P85" s="232"/>
      <c r="Q85" s="232"/>
      <c r="R85" s="232"/>
      <c r="S85" s="232"/>
      <c r="T85" s="232"/>
      <c r="U85" s="232"/>
      <c r="V85" s="232"/>
      <c r="W85" s="232"/>
      <c r="X85" s="232"/>
      <c r="Y85" s="232"/>
      <c r="Z85" s="232"/>
    </row>
    <row r="86" spans="1:26" ht="15.6">
      <c r="A86" s="232"/>
      <c r="B86" s="232"/>
      <c r="C86" s="232"/>
      <c r="D86" s="232"/>
      <c r="E86" s="232"/>
      <c r="F86" s="232"/>
      <c r="G86" s="232"/>
      <c r="H86" s="232"/>
      <c r="I86" s="232"/>
      <c r="J86" s="232"/>
      <c r="K86" s="232"/>
      <c r="L86" s="232"/>
      <c r="M86" s="232"/>
      <c r="N86" s="232"/>
      <c r="O86" s="232"/>
      <c r="P86" s="232"/>
      <c r="Q86" s="232"/>
      <c r="R86" s="232"/>
      <c r="S86" s="232"/>
      <c r="T86" s="232"/>
      <c r="U86" s="232"/>
      <c r="V86" s="232"/>
      <c r="W86" s="232"/>
      <c r="X86" s="232"/>
      <c r="Y86" s="232"/>
      <c r="Z86" s="232"/>
    </row>
    <row r="87" spans="1:26" ht="15.6">
      <c r="A87" s="232"/>
      <c r="B87" s="232"/>
      <c r="C87" s="232"/>
      <c r="D87" s="232"/>
      <c r="E87" s="232"/>
      <c r="F87" s="232"/>
      <c r="G87" s="232"/>
      <c r="H87" s="232"/>
      <c r="I87" s="232"/>
      <c r="J87" s="232"/>
      <c r="K87" s="232"/>
      <c r="L87" s="232"/>
      <c r="M87" s="232"/>
      <c r="N87" s="232"/>
      <c r="O87" s="232"/>
      <c r="P87" s="232"/>
      <c r="Q87" s="232"/>
      <c r="R87" s="232"/>
      <c r="S87" s="232"/>
      <c r="T87" s="232"/>
      <c r="U87" s="232"/>
      <c r="V87" s="232"/>
      <c r="W87" s="232"/>
      <c r="X87" s="232"/>
      <c r="Y87" s="232"/>
      <c r="Z87" s="232"/>
    </row>
    <row r="88" spans="1:26" ht="15.6">
      <c r="A88" s="232"/>
      <c r="B88" s="232"/>
      <c r="C88" s="232"/>
      <c r="D88" s="232"/>
      <c r="E88" s="232"/>
      <c r="F88" s="232"/>
      <c r="G88" s="232"/>
      <c r="H88" s="232"/>
      <c r="I88" s="232"/>
      <c r="J88" s="232"/>
      <c r="K88" s="232"/>
      <c r="L88" s="232"/>
      <c r="M88" s="232"/>
      <c r="N88" s="232"/>
      <c r="O88" s="232"/>
      <c r="P88" s="232"/>
      <c r="Q88" s="232"/>
      <c r="R88" s="232"/>
      <c r="S88" s="232"/>
      <c r="T88" s="232"/>
      <c r="U88" s="232"/>
      <c r="V88" s="232"/>
      <c r="W88" s="232"/>
      <c r="X88" s="232"/>
      <c r="Y88" s="232"/>
      <c r="Z88" s="232"/>
    </row>
    <row r="89" spans="1:26" ht="15.6">
      <c r="A89" s="232"/>
      <c r="B89" s="232"/>
      <c r="C89" s="232"/>
      <c r="D89" s="232"/>
      <c r="E89" s="232"/>
      <c r="F89" s="232"/>
      <c r="G89" s="232"/>
      <c r="H89" s="232"/>
      <c r="I89" s="232"/>
      <c r="J89" s="232"/>
      <c r="K89" s="232"/>
      <c r="L89" s="232"/>
      <c r="M89" s="232"/>
      <c r="N89" s="232"/>
      <c r="O89" s="232"/>
      <c r="P89" s="232"/>
      <c r="Q89" s="232"/>
      <c r="R89" s="232"/>
      <c r="S89" s="232"/>
      <c r="T89" s="232"/>
      <c r="U89" s="232"/>
      <c r="V89" s="232"/>
      <c r="W89" s="232"/>
      <c r="X89" s="232"/>
      <c r="Y89" s="232"/>
      <c r="Z89" s="232"/>
    </row>
    <row r="90" spans="1:26" ht="15.6">
      <c r="A90" s="232"/>
      <c r="B90" s="232"/>
      <c r="C90" s="232"/>
      <c r="D90" s="232"/>
      <c r="E90" s="232"/>
      <c r="F90" s="232"/>
      <c r="G90" s="232"/>
      <c r="H90" s="232"/>
      <c r="I90" s="232"/>
      <c r="J90" s="232"/>
      <c r="K90" s="232"/>
      <c r="L90" s="232"/>
      <c r="M90" s="232"/>
      <c r="N90" s="232"/>
      <c r="O90" s="232"/>
      <c r="P90" s="232"/>
      <c r="Q90" s="232"/>
      <c r="R90" s="232"/>
      <c r="S90" s="232"/>
      <c r="T90" s="232"/>
      <c r="U90" s="232"/>
      <c r="V90" s="232"/>
      <c r="W90" s="232"/>
      <c r="X90" s="232"/>
      <c r="Y90" s="232"/>
      <c r="Z90" s="232"/>
    </row>
    <row r="91" spans="1:26" ht="15.6">
      <c r="A91" s="232"/>
      <c r="B91" s="232"/>
      <c r="C91" s="232"/>
      <c r="D91" s="232"/>
      <c r="E91" s="232"/>
      <c r="F91" s="232"/>
      <c r="G91" s="232"/>
      <c r="H91" s="232"/>
      <c r="I91" s="232"/>
      <c r="J91" s="232"/>
      <c r="K91" s="232"/>
      <c r="L91" s="232"/>
      <c r="M91" s="232"/>
      <c r="N91" s="232"/>
      <c r="O91" s="232"/>
      <c r="P91" s="232"/>
      <c r="Q91" s="232"/>
      <c r="R91" s="232"/>
      <c r="S91" s="232"/>
      <c r="T91" s="232"/>
      <c r="U91" s="232"/>
      <c r="V91" s="232"/>
      <c r="W91" s="232"/>
      <c r="X91" s="232"/>
      <c r="Y91" s="232"/>
      <c r="Z91" s="232"/>
    </row>
    <row r="92" spans="1:26" ht="15.6">
      <c r="A92" s="232"/>
      <c r="B92" s="232"/>
      <c r="C92" s="232"/>
      <c r="D92" s="232"/>
      <c r="E92" s="232"/>
      <c r="F92" s="232"/>
      <c r="G92" s="232"/>
      <c r="H92" s="232"/>
      <c r="I92" s="232"/>
      <c r="J92" s="232"/>
      <c r="K92" s="232"/>
      <c r="L92" s="232"/>
      <c r="M92" s="232"/>
      <c r="N92" s="232"/>
      <c r="O92" s="232"/>
      <c r="P92" s="232"/>
      <c r="Q92" s="232"/>
      <c r="R92" s="232"/>
      <c r="S92" s="232"/>
      <c r="T92" s="232"/>
      <c r="U92" s="232"/>
      <c r="V92" s="232"/>
      <c r="W92" s="232"/>
      <c r="X92" s="232"/>
      <c r="Y92" s="232"/>
      <c r="Z92" s="232"/>
    </row>
    <row r="93" spans="1:26" ht="15.6">
      <c r="A93" s="232"/>
      <c r="B93" s="232"/>
      <c r="C93" s="232"/>
      <c r="D93" s="232"/>
      <c r="E93" s="232"/>
      <c r="F93" s="232"/>
      <c r="G93" s="232"/>
      <c r="H93" s="232"/>
      <c r="I93" s="232"/>
      <c r="J93" s="232"/>
      <c r="K93" s="232"/>
      <c r="L93" s="232"/>
      <c r="M93" s="232"/>
      <c r="N93" s="232"/>
      <c r="O93" s="232"/>
      <c r="P93" s="232"/>
      <c r="Q93" s="232"/>
      <c r="R93" s="232"/>
      <c r="S93" s="232"/>
      <c r="T93" s="232"/>
      <c r="U93" s="232"/>
      <c r="V93" s="232"/>
      <c r="W93" s="232"/>
      <c r="X93" s="232"/>
      <c r="Y93" s="232"/>
      <c r="Z93" s="232"/>
    </row>
    <row r="94" spans="1:26" ht="15.6">
      <c r="A94" s="232"/>
      <c r="B94" s="232"/>
      <c r="C94" s="232"/>
      <c r="D94" s="232"/>
      <c r="E94" s="232"/>
      <c r="F94" s="232"/>
      <c r="G94" s="232"/>
      <c r="H94" s="232"/>
      <c r="I94" s="232"/>
      <c r="J94" s="232"/>
      <c r="K94" s="232"/>
      <c r="L94" s="232"/>
      <c r="M94" s="232"/>
      <c r="N94" s="232"/>
      <c r="O94" s="232"/>
      <c r="P94" s="232"/>
      <c r="Q94" s="232"/>
      <c r="R94" s="232"/>
      <c r="S94" s="232"/>
      <c r="T94" s="232"/>
      <c r="U94" s="232"/>
      <c r="V94" s="232"/>
      <c r="W94" s="232"/>
      <c r="X94" s="232"/>
      <c r="Y94" s="232"/>
      <c r="Z94" s="232"/>
    </row>
    <row r="95" spans="1:26" ht="15.6">
      <c r="A95" s="232"/>
      <c r="B95" s="232"/>
      <c r="C95" s="232"/>
      <c r="D95" s="232"/>
      <c r="E95" s="232"/>
      <c r="F95" s="232"/>
      <c r="G95" s="232"/>
      <c r="H95" s="232"/>
      <c r="I95" s="232"/>
      <c r="J95" s="232"/>
      <c r="K95" s="232"/>
      <c r="L95" s="232"/>
      <c r="M95" s="232"/>
      <c r="N95" s="232"/>
      <c r="O95" s="232"/>
      <c r="P95" s="232"/>
      <c r="Q95" s="232"/>
      <c r="R95" s="232"/>
      <c r="S95" s="232"/>
      <c r="T95" s="232"/>
      <c r="U95" s="232"/>
      <c r="V95" s="232"/>
      <c r="W95" s="232"/>
      <c r="X95" s="232"/>
      <c r="Y95" s="232"/>
      <c r="Z95" s="232"/>
    </row>
    <row r="96" spans="1:26" ht="15.6">
      <c r="A96" s="232"/>
      <c r="B96" s="232"/>
      <c r="C96" s="232"/>
      <c r="D96" s="232"/>
      <c r="E96" s="232"/>
      <c r="F96" s="232"/>
      <c r="G96" s="232"/>
      <c r="H96" s="232"/>
      <c r="I96" s="232"/>
      <c r="J96" s="232"/>
      <c r="K96" s="232"/>
      <c r="L96" s="232"/>
      <c r="M96" s="232"/>
      <c r="N96" s="232"/>
      <c r="O96" s="232"/>
      <c r="P96" s="232"/>
      <c r="Q96" s="232"/>
      <c r="R96" s="232"/>
      <c r="S96" s="232"/>
      <c r="T96" s="232"/>
      <c r="U96" s="232"/>
      <c r="V96" s="232"/>
      <c r="W96" s="232"/>
      <c r="X96" s="232"/>
      <c r="Y96" s="232"/>
      <c r="Z96" s="232"/>
    </row>
    <row r="97" spans="1:26" ht="15.6">
      <c r="A97" s="232"/>
      <c r="B97" s="232"/>
      <c r="C97" s="232"/>
      <c r="D97" s="232"/>
      <c r="E97" s="232"/>
      <c r="F97" s="232"/>
      <c r="G97" s="232"/>
      <c r="H97" s="232"/>
      <c r="I97" s="232"/>
      <c r="J97" s="232"/>
      <c r="K97" s="232"/>
      <c r="L97" s="232"/>
      <c r="M97" s="232"/>
      <c r="N97" s="232"/>
      <c r="O97" s="232"/>
      <c r="P97" s="232"/>
      <c r="Q97" s="232"/>
      <c r="R97" s="232"/>
      <c r="S97" s="232"/>
      <c r="T97" s="232"/>
      <c r="U97" s="232"/>
      <c r="V97" s="232"/>
      <c r="W97" s="232"/>
      <c r="X97" s="232"/>
      <c r="Y97" s="232"/>
      <c r="Z97" s="232"/>
    </row>
    <row r="98" spans="1:26" ht="15.6">
      <c r="A98" s="232"/>
      <c r="B98" s="232"/>
      <c r="C98" s="232"/>
      <c r="D98" s="232"/>
      <c r="E98" s="232"/>
      <c r="F98" s="232"/>
      <c r="G98" s="232"/>
      <c r="H98" s="232"/>
      <c r="I98" s="232"/>
      <c r="J98" s="232"/>
      <c r="K98" s="232"/>
      <c r="L98" s="232"/>
      <c r="M98" s="232"/>
      <c r="N98" s="232"/>
      <c r="O98" s="232"/>
      <c r="P98" s="232"/>
      <c r="Q98" s="232"/>
      <c r="R98" s="232"/>
      <c r="S98" s="232"/>
      <c r="T98" s="232"/>
      <c r="U98" s="232"/>
      <c r="V98" s="232"/>
      <c r="W98" s="232"/>
      <c r="X98" s="232"/>
      <c r="Y98" s="232"/>
      <c r="Z98" s="232"/>
    </row>
    <row r="99" spans="1:26" ht="15.6">
      <c r="A99" s="232"/>
      <c r="B99" s="232"/>
      <c r="C99" s="232"/>
      <c r="D99" s="232"/>
      <c r="E99" s="232"/>
      <c r="F99" s="232"/>
      <c r="G99" s="232"/>
      <c r="H99" s="232"/>
      <c r="I99" s="232"/>
      <c r="J99" s="232"/>
      <c r="K99" s="232"/>
      <c r="L99" s="232"/>
      <c r="M99" s="232"/>
      <c r="N99" s="232"/>
      <c r="O99" s="232"/>
      <c r="P99" s="232"/>
      <c r="Q99" s="232"/>
      <c r="R99" s="232"/>
      <c r="S99" s="232"/>
      <c r="T99" s="232"/>
      <c r="U99" s="232"/>
      <c r="V99" s="232"/>
      <c r="W99" s="232"/>
      <c r="X99" s="232"/>
      <c r="Y99" s="232"/>
      <c r="Z99" s="232"/>
    </row>
    <row r="100" spans="1:26" ht="15.6">
      <c r="A100" s="232"/>
      <c r="B100" s="232"/>
      <c r="C100" s="232"/>
      <c r="D100" s="232"/>
      <c r="E100" s="232"/>
      <c r="F100" s="232"/>
      <c r="G100" s="232"/>
      <c r="H100" s="232"/>
      <c r="I100" s="232"/>
      <c r="J100" s="232"/>
      <c r="K100" s="232"/>
      <c r="L100" s="232"/>
      <c r="M100" s="232"/>
      <c r="N100" s="232"/>
      <c r="O100" s="232"/>
      <c r="P100" s="232"/>
      <c r="Q100" s="232"/>
      <c r="R100" s="232"/>
      <c r="S100" s="232"/>
      <c r="T100" s="232"/>
      <c r="U100" s="232"/>
      <c r="V100" s="232"/>
      <c r="W100" s="232"/>
      <c r="X100" s="232"/>
      <c r="Y100" s="232"/>
      <c r="Z100" s="232"/>
    </row>
    <row r="101" spans="1:26" ht="15.6">
      <c r="A101" s="232"/>
      <c r="B101" s="232"/>
      <c r="C101" s="232"/>
      <c r="D101" s="232"/>
      <c r="E101" s="232"/>
      <c r="F101" s="232"/>
      <c r="G101" s="232"/>
      <c r="H101" s="232"/>
      <c r="I101" s="232"/>
      <c r="J101" s="232"/>
      <c r="K101" s="232"/>
      <c r="L101" s="232"/>
      <c r="M101" s="232"/>
      <c r="N101" s="232"/>
      <c r="O101" s="232"/>
      <c r="P101" s="232"/>
      <c r="Q101" s="232"/>
      <c r="R101" s="232"/>
      <c r="S101" s="232"/>
      <c r="T101" s="232"/>
      <c r="U101" s="232"/>
      <c r="V101" s="232"/>
      <c r="W101" s="232"/>
      <c r="X101" s="232"/>
      <c r="Y101" s="232"/>
      <c r="Z101" s="232"/>
    </row>
    <row r="102" spans="1:26" ht="15.6">
      <c r="A102" s="232"/>
      <c r="B102" s="232"/>
      <c r="C102" s="232"/>
      <c r="D102" s="232"/>
      <c r="E102" s="232"/>
      <c r="F102" s="232"/>
      <c r="G102" s="232"/>
      <c r="H102" s="232"/>
      <c r="I102" s="232"/>
      <c r="J102" s="232"/>
      <c r="K102" s="232"/>
      <c r="L102" s="232"/>
      <c r="M102" s="232"/>
      <c r="N102" s="232"/>
      <c r="O102" s="232"/>
      <c r="P102" s="232"/>
      <c r="Q102" s="232"/>
      <c r="R102" s="232"/>
      <c r="S102" s="232"/>
      <c r="T102" s="232"/>
      <c r="U102" s="232"/>
      <c r="V102" s="232"/>
      <c r="W102" s="232"/>
      <c r="X102" s="232"/>
      <c r="Y102" s="232"/>
      <c r="Z102" s="232"/>
    </row>
    <row r="103" spans="1:26" ht="15.6">
      <c r="A103" s="232"/>
      <c r="B103" s="232"/>
      <c r="C103" s="232"/>
      <c r="D103" s="232"/>
      <c r="E103" s="232"/>
      <c r="F103" s="232"/>
      <c r="G103" s="232"/>
      <c r="H103" s="232"/>
      <c r="I103" s="232"/>
      <c r="J103" s="232"/>
      <c r="K103" s="232"/>
      <c r="L103" s="232"/>
      <c r="M103" s="232"/>
      <c r="N103" s="232"/>
      <c r="O103" s="232"/>
      <c r="P103" s="232"/>
      <c r="Q103" s="232"/>
      <c r="R103" s="232"/>
      <c r="S103" s="232"/>
      <c r="T103" s="232"/>
      <c r="U103" s="232"/>
      <c r="V103" s="232"/>
      <c r="W103" s="232"/>
      <c r="X103" s="232"/>
      <c r="Y103" s="232"/>
      <c r="Z103" s="232"/>
    </row>
    <row r="104" spans="1:26" ht="15.6">
      <c r="A104" s="232"/>
      <c r="B104" s="232"/>
      <c r="C104" s="232"/>
      <c r="D104" s="232"/>
      <c r="E104" s="232"/>
      <c r="F104" s="232"/>
      <c r="G104" s="232"/>
      <c r="H104" s="232"/>
      <c r="I104" s="232"/>
      <c r="J104" s="232"/>
      <c r="K104" s="232"/>
      <c r="L104" s="232"/>
      <c r="M104" s="232"/>
      <c r="N104" s="232"/>
      <c r="O104" s="232"/>
      <c r="P104" s="232"/>
      <c r="Q104" s="232"/>
      <c r="R104" s="232"/>
      <c r="S104" s="232"/>
      <c r="T104" s="232"/>
      <c r="U104" s="232"/>
      <c r="V104" s="232"/>
      <c r="W104" s="232"/>
      <c r="X104" s="232"/>
      <c r="Y104" s="232"/>
      <c r="Z104" s="232"/>
    </row>
    <row r="105" spans="1:26" ht="15.6">
      <c r="A105" s="232"/>
      <c r="B105" s="232"/>
      <c r="C105" s="232"/>
      <c r="D105" s="232"/>
      <c r="E105" s="232"/>
      <c r="F105" s="232"/>
      <c r="G105" s="232"/>
      <c r="H105" s="232"/>
      <c r="I105" s="232"/>
      <c r="J105" s="232"/>
      <c r="K105" s="232"/>
      <c r="L105" s="232"/>
      <c r="M105" s="232"/>
      <c r="N105" s="232"/>
      <c r="O105" s="232"/>
      <c r="P105" s="232"/>
      <c r="Q105" s="232"/>
      <c r="R105" s="232"/>
      <c r="S105" s="232"/>
      <c r="T105" s="232"/>
      <c r="U105" s="232"/>
      <c r="V105" s="232"/>
      <c r="W105" s="232"/>
      <c r="X105" s="232"/>
      <c r="Y105" s="232"/>
      <c r="Z105" s="232"/>
    </row>
    <row r="106" spans="1:26" ht="15.6">
      <c r="A106" s="232"/>
      <c r="B106" s="232"/>
      <c r="C106" s="232"/>
      <c r="D106" s="232"/>
      <c r="E106" s="232"/>
      <c r="F106" s="232"/>
      <c r="G106" s="232"/>
      <c r="H106" s="232"/>
      <c r="I106" s="232"/>
      <c r="J106" s="232"/>
      <c r="K106" s="232"/>
      <c r="L106" s="232"/>
      <c r="M106" s="232"/>
      <c r="N106" s="232"/>
      <c r="O106" s="232"/>
      <c r="P106" s="232"/>
      <c r="Q106" s="232"/>
      <c r="R106" s="232"/>
      <c r="S106" s="232"/>
      <c r="T106" s="232"/>
      <c r="U106" s="232"/>
      <c r="V106" s="232"/>
      <c r="W106" s="232"/>
      <c r="X106" s="232"/>
      <c r="Y106" s="232"/>
      <c r="Z106" s="232"/>
    </row>
    <row r="107" spans="1:26" ht="15.6">
      <c r="A107" s="232"/>
      <c r="B107" s="232"/>
      <c r="C107" s="232"/>
      <c r="D107" s="232"/>
      <c r="E107" s="232"/>
      <c r="F107" s="232"/>
      <c r="G107" s="232"/>
      <c r="H107" s="232"/>
      <c r="I107" s="232"/>
      <c r="J107" s="232"/>
      <c r="K107" s="232"/>
      <c r="L107" s="232"/>
      <c r="M107" s="232"/>
      <c r="N107" s="232"/>
      <c r="O107" s="232"/>
      <c r="P107" s="232"/>
      <c r="Q107" s="232"/>
      <c r="R107" s="232"/>
      <c r="S107" s="232"/>
      <c r="T107" s="232"/>
      <c r="U107" s="232"/>
      <c r="V107" s="232"/>
      <c r="W107" s="232"/>
      <c r="X107" s="232"/>
      <c r="Y107" s="232"/>
      <c r="Z107" s="232"/>
    </row>
    <row r="108" spans="1:26" ht="15.6">
      <c r="A108" s="232"/>
      <c r="B108" s="232"/>
      <c r="C108" s="232"/>
      <c r="D108" s="232"/>
      <c r="E108" s="232"/>
      <c r="F108" s="232"/>
      <c r="G108" s="232"/>
      <c r="H108" s="232"/>
      <c r="I108" s="232"/>
      <c r="J108" s="232"/>
      <c r="K108" s="232"/>
      <c r="L108" s="232"/>
      <c r="M108" s="232"/>
      <c r="N108" s="232"/>
      <c r="O108" s="232"/>
      <c r="P108" s="232"/>
      <c r="Q108" s="232"/>
      <c r="R108" s="232"/>
      <c r="S108" s="232"/>
      <c r="T108" s="232"/>
      <c r="U108" s="232"/>
      <c r="V108" s="232"/>
      <c r="W108" s="232"/>
      <c r="X108" s="232"/>
      <c r="Y108" s="232"/>
      <c r="Z108" s="232"/>
    </row>
    <row r="109" spans="1:26" ht="15.6">
      <c r="A109" s="232"/>
      <c r="B109" s="232"/>
      <c r="C109" s="232"/>
      <c r="D109" s="232"/>
      <c r="E109" s="232"/>
      <c r="F109" s="232"/>
      <c r="G109" s="232"/>
      <c r="H109" s="232"/>
      <c r="I109" s="232"/>
      <c r="J109" s="232"/>
      <c r="K109" s="232"/>
      <c r="L109" s="232"/>
      <c r="M109" s="232"/>
      <c r="N109" s="232"/>
      <c r="O109" s="232"/>
      <c r="P109" s="232"/>
      <c r="Q109" s="232"/>
      <c r="R109" s="232"/>
      <c r="S109" s="232"/>
      <c r="T109" s="232"/>
      <c r="U109" s="232"/>
      <c r="V109" s="232"/>
      <c r="W109" s="232"/>
      <c r="X109" s="232"/>
      <c r="Y109" s="232"/>
      <c r="Z109" s="232"/>
    </row>
    <row r="110" spans="1:26" ht="15.6">
      <c r="A110" s="232"/>
      <c r="B110" s="232"/>
      <c r="C110" s="232"/>
      <c r="D110" s="232"/>
      <c r="E110" s="232"/>
      <c r="F110" s="232"/>
      <c r="G110" s="232"/>
      <c r="H110" s="232"/>
      <c r="I110" s="232"/>
      <c r="J110" s="232"/>
      <c r="K110" s="232"/>
      <c r="L110" s="232"/>
      <c r="M110" s="232"/>
      <c r="N110" s="232"/>
      <c r="O110" s="232"/>
      <c r="P110" s="232"/>
      <c r="Q110" s="232"/>
      <c r="R110" s="232"/>
      <c r="S110" s="232"/>
      <c r="T110" s="232"/>
      <c r="U110" s="232"/>
      <c r="V110" s="232"/>
      <c r="W110" s="232"/>
      <c r="X110" s="232"/>
      <c r="Y110" s="232"/>
      <c r="Z110" s="232"/>
    </row>
    <row r="111" spans="1:26" ht="15.6">
      <c r="A111" s="232"/>
      <c r="B111" s="232"/>
      <c r="C111" s="232"/>
      <c r="D111" s="232"/>
      <c r="E111" s="232"/>
      <c r="F111" s="232"/>
      <c r="G111" s="232"/>
      <c r="H111" s="232"/>
      <c r="I111" s="232"/>
      <c r="J111" s="232"/>
      <c r="K111" s="232"/>
      <c r="L111" s="232"/>
      <c r="M111" s="232"/>
      <c r="N111" s="232"/>
      <c r="O111" s="232"/>
      <c r="P111" s="232"/>
      <c r="Q111" s="232"/>
      <c r="R111" s="232"/>
      <c r="S111" s="232"/>
      <c r="T111" s="232"/>
      <c r="U111" s="232"/>
      <c r="V111" s="232"/>
      <c r="W111" s="232"/>
      <c r="X111" s="232"/>
      <c r="Y111" s="232"/>
      <c r="Z111" s="232"/>
    </row>
    <row r="112" spans="1:26" ht="15.6">
      <c r="A112" s="232"/>
      <c r="B112" s="232"/>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2"/>
    </row>
    <row r="113" spans="1:26" ht="15.6">
      <c r="A113" s="232"/>
      <c r="B113" s="232"/>
      <c r="C113" s="232"/>
      <c r="D113" s="232"/>
      <c r="E113" s="232"/>
      <c r="F113" s="232"/>
      <c r="G113" s="232"/>
      <c r="H113" s="232"/>
      <c r="I113" s="232"/>
      <c r="J113" s="232"/>
      <c r="K113" s="232"/>
      <c r="L113" s="232"/>
      <c r="M113" s="232"/>
      <c r="N113" s="232"/>
      <c r="O113" s="232"/>
      <c r="P113" s="232"/>
      <c r="Q113" s="232"/>
      <c r="R113" s="232"/>
      <c r="S113" s="232"/>
      <c r="T113" s="232"/>
      <c r="U113" s="232"/>
      <c r="V113" s="232"/>
      <c r="W113" s="232"/>
      <c r="X113" s="232"/>
      <c r="Y113" s="232"/>
      <c r="Z113" s="232"/>
    </row>
    <row r="114" spans="1:26" ht="15.6">
      <c r="A114" s="232"/>
      <c r="B114" s="232"/>
      <c r="C114" s="232"/>
      <c r="D114" s="232"/>
      <c r="E114" s="232"/>
      <c r="F114" s="232"/>
      <c r="G114" s="232"/>
      <c r="H114" s="232"/>
      <c r="I114" s="232"/>
      <c r="J114" s="232"/>
      <c r="K114" s="232"/>
      <c r="L114" s="232"/>
      <c r="M114" s="232"/>
      <c r="N114" s="232"/>
      <c r="O114" s="232"/>
      <c r="P114" s="232"/>
      <c r="Q114" s="232"/>
      <c r="R114" s="232"/>
      <c r="S114" s="232"/>
      <c r="T114" s="232"/>
      <c r="U114" s="232"/>
      <c r="V114" s="232"/>
      <c r="W114" s="232"/>
      <c r="X114" s="232"/>
      <c r="Y114" s="232"/>
      <c r="Z114" s="232"/>
    </row>
    <row r="115" spans="1:26" ht="15.6">
      <c r="A115" s="232"/>
      <c r="B115" s="232"/>
      <c r="C115" s="232"/>
      <c r="D115" s="232"/>
      <c r="E115" s="232"/>
      <c r="F115" s="232"/>
      <c r="G115" s="232"/>
      <c r="H115" s="232"/>
      <c r="I115" s="232"/>
      <c r="J115" s="232"/>
      <c r="K115" s="232"/>
      <c r="L115" s="232"/>
      <c r="M115" s="232"/>
      <c r="N115" s="232"/>
      <c r="O115" s="232"/>
      <c r="P115" s="232"/>
      <c r="Q115" s="232"/>
      <c r="R115" s="232"/>
      <c r="S115" s="232"/>
      <c r="T115" s="232"/>
      <c r="U115" s="232"/>
      <c r="V115" s="232"/>
      <c r="W115" s="232"/>
      <c r="X115" s="232"/>
      <c r="Y115" s="232"/>
      <c r="Z115" s="232"/>
    </row>
    <row r="116" spans="1:26" ht="15.6">
      <c r="A116" s="232"/>
      <c r="B116" s="232"/>
      <c r="C116" s="232"/>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row>
    <row r="117" spans="1:26" ht="15.6">
      <c r="A117" s="232"/>
      <c r="B117" s="232"/>
      <c r="C117" s="232"/>
      <c r="D117" s="232"/>
      <c r="E117" s="232"/>
      <c r="F117" s="232"/>
      <c r="G117" s="232"/>
      <c r="H117" s="232"/>
      <c r="I117" s="232"/>
      <c r="J117" s="232"/>
      <c r="K117" s="232"/>
      <c r="L117" s="232"/>
      <c r="M117" s="232"/>
      <c r="N117" s="232"/>
      <c r="O117" s="232"/>
      <c r="P117" s="232"/>
      <c r="Q117" s="232"/>
      <c r="R117" s="232"/>
      <c r="S117" s="232"/>
      <c r="T117" s="232"/>
      <c r="U117" s="232"/>
      <c r="V117" s="232"/>
      <c r="W117" s="232"/>
      <c r="X117" s="232"/>
      <c r="Y117" s="232"/>
      <c r="Z117" s="232"/>
    </row>
    <row r="118" spans="1:26" ht="15.6">
      <c r="A118" s="232"/>
      <c r="B118" s="232"/>
      <c r="C118" s="232"/>
      <c r="D118" s="232"/>
      <c r="E118" s="232"/>
      <c r="F118" s="232"/>
      <c r="G118" s="232"/>
      <c r="H118" s="232"/>
      <c r="I118" s="232"/>
      <c r="J118" s="232"/>
      <c r="K118" s="232"/>
      <c r="L118" s="232"/>
      <c r="M118" s="232"/>
      <c r="N118" s="232"/>
      <c r="O118" s="232"/>
      <c r="P118" s="232"/>
      <c r="Q118" s="232"/>
      <c r="R118" s="232"/>
      <c r="S118" s="232"/>
      <c r="T118" s="232"/>
      <c r="U118" s="232"/>
      <c r="V118" s="232"/>
      <c r="W118" s="232"/>
      <c r="X118" s="232"/>
      <c r="Y118" s="232"/>
      <c r="Z118" s="232"/>
    </row>
    <row r="119" spans="1:26" ht="15.6">
      <c r="A119" s="232"/>
      <c r="B119" s="232"/>
      <c r="C119" s="232"/>
      <c r="D119" s="232"/>
      <c r="E119" s="232"/>
      <c r="F119" s="232"/>
      <c r="G119" s="232"/>
      <c r="H119" s="232"/>
      <c r="I119" s="232"/>
      <c r="J119" s="232"/>
      <c r="K119" s="232"/>
      <c r="L119" s="232"/>
      <c r="M119" s="232"/>
      <c r="N119" s="232"/>
      <c r="O119" s="232"/>
      <c r="P119" s="232"/>
      <c r="Q119" s="232"/>
      <c r="R119" s="232"/>
      <c r="S119" s="232"/>
      <c r="T119" s="232"/>
      <c r="U119" s="232"/>
      <c r="V119" s="232"/>
      <c r="W119" s="232"/>
      <c r="X119" s="232"/>
      <c r="Y119" s="232"/>
      <c r="Z119" s="232"/>
    </row>
    <row r="120" spans="1:26" ht="15.6">
      <c r="A120" s="232"/>
      <c r="B120" s="232"/>
      <c r="C120" s="232"/>
      <c r="D120" s="232"/>
      <c r="E120" s="232"/>
      <c r="F120" s="232"/>
      <c r="G120" s="232"/>
      <c r="H120" s="232"/>
      <c r="I120" s="232"/>
      <c r="J120" s="232"/>
      <c r="K120" s="232"/>
      <c r="L120" s="232"/>
      <c r="M120" s="232"/>
      <c r="N120" s="232"/>
      <c r="O120" s="232"/>
      <c r="P120" s="232"/>
      <c r="Q120" s="232"/>
      <c r="R120" s="232"/>
      <c r="S120" s="232"/>
      <c r="T120" s="232"/>
      <c r="U120" s="232"/>
      <c r="V120" s="232"/>
      <c r="W120" s="232"/>
      <c r="X120" s="232"/>
      <c r="Y120" s="232"/>
      <c r="Z120" s="232"/>
    </row>
    <row r="121" spans="1:26" ht="15.6">
      <c r="A121" s="232"/>
      <c r="B121" s="232"/>
      <c r="C121" s="232"/>
      <c r="D121" s="232"/>
      <c r="E121" s="232"/>
      <c r="F121" s="232"/>
      <c r="G121" s="232"/>
      <c r="H121" s="232"/>
      <c r="I121" s="232"/>
      <c r="J121" s="232"/>
      <c r="K121" s="232"/>
      <c r="L121" s="232"/>
      <c r="M121" s="232"/>
      <c r="N121" s="232"/>
      <c r="O121" s="232"/>
      <c r="P121" s="232"/>
      <c r="Q121" s="232"/>
      <c r="R121" s="232"/>
      <c r="S121" s="232"/>
      <c r="T121" s="232"/>
      <c r="U121" s="232"/>
      <c r="V121" s="232"/>
      <c r="W121" s="232"/>
      <c r="X121" s="232"/>
      <c r="Y121" s="232"/>
      <c r="Z121" s="232"/>
    </row>
    <row r="122" spans="1:26" ht="15.6">
      <c r="A122" s="232"/>
      <c r="B122" s="232"/>
      <c r="C122" s="232"/>
      <c r="D122" s="232"/>
      <c r="E122" s="232"/>
      <c r="F122" s="232"/>
      <c r="G122" s="232"/>
      <c r="H122" s="232"/>
      <c r="I122" s="232"/>
      <c r="J122" s="232"/>
      <c r="K122" s="232"/>
      <c r="L122" s="232"/>
      <c r="M122" s="232"/>
      <c r="N122" s="232"/>
      <c r="O122" s="232"/>
      <c r="P122" s="232"/>
      <c r="Q122" s="232"/>
      <c r="R122" s="232"/>
      <c r="S122" s="232"/>
      <c r="T122" s="232"/>
      <c r="U122" s="232"/>
      <c r="V122" s="232"/>
      <c r="W122" s="232"/>
      <c r="X122" s="232"/>
      <c r="Y122" s="232"/>
      <c r="Z122" s="232"/>
    </row>
    <row r="123" spans="1:26" ht="15.6">
      <c r="A123" s="232"/>
      <c r="B123" s="232"/>
      <c r="C123" s="232"/>
      <c r="D123" s="232"/>
      <c r="E123" s="232"/>
      <c r="F123" s="232"/>
      <c r="G123" s="232"/>
      <c r="H123" s="232"/>
      <c r="I123" s="232"/>
      <c r="J123" s="232"/>
      <c r="K123" s="232"/>
      <c r="L123" s="232"/>
      <c r="M123" s="232"/>
      <c r="N123" s="232"/>
      <c r="O123" s="232"/>
      <c r="P123" s="232"/>
      <c r="Q123" s="232"/>
      <c r="R123" s="232"/>
      <c r="S123" s="232"/>
      <c r="T123" s="232"/>
      <c r="U123" s="232"/>
      <c r="V123" s="232"/>
      <c r="W123" s="232"/>
      <c r="X123" s="232"/>
      <c r="Y123" s="232"/>
      <c r="Z123" s="232"/>
    </row>
    <row r="124" spans="1:26" ht="15.6">
      <c r="A124" s="232"/>
      <c r="B124" s="232"/>
      <c r="C124" s="232"/>
      <c r="D124" s="232"/>
      <c r="E124" s="232"/>
      <c r="F124" s="232"/>
      <c r="G124" s="232"/>
      <c r="H124" s="232"/>
      <c r="I124" s="232"/>
      <c r="J124" s="232"/>
      <c r="K124" s="232"/>
      <c r="L124" s="232"/>
      <c r="M124" s="232"/>
      <c r="N124" s="232"/>
      <c r="O124" s="232"/>
      <c r="P124" s="232"/>
      <c r="Q124" s="232"/>
      <c r="R124" s="232"/>
      <c r="S124" s="232"/>
      <c r="T124" s="232"/>
      <c r="U124" s="232"/>
      <c r="V124" s="232"/>
      <c r="W124" s="232"/>
      <c r="X124" s="232"/>
      <c r="Y124" s="232"/>
      <c r="Z124" s="232"/>
    </row>
    <row r="125" spans="1:26" ht="15.6">
      <c r="A125" s="232"/>
      <c r="B125" s="232"/>
      <c r="C125" s="232"/>
      <c r="D125" s="232"/>
      <c r="E125" s="232"/>
      <c r="F125" s="232"/>
      <c r="G125" s="232"/>
      <c r="H125" s="232"/>
      <c r="I125" s="232"/>
      <c r="J125" s="232"/>
      <c r="K125" s="232"/>
      <c r="L125" s="232"/>
      <c r="M125" s="232"/>
      <c r="N125" s="232"/>
      <c r="O125" s="232"/>
      <c r="P125" s="232"/>
      <c r="Q125" s="232"/>
      <c r="R125" s="232"/>
      <c r="S125" s="232"/>
      <c r="T125" s="232"/>
      <c r="U125" s="232"/>
      <c r="V125" s="232"/>
      <c r="W125" s="232"/>
      <c r="X125" s="232"/>
      <c r="Y125" s="232"/>
      <c r="Z125" s="232"/>
    </row>
    <row r="126" spans="1:26" ht="15.6">
      <c r="A126" s="232"/>
      <c r="B126" s="232"/>
      <c r="C126" s="232"/>
      <c r="D126" s="232"/>
      <c r="E126" s="232"/>
      <c r="F126" s="232"/>
      <c r="G126" s="232"/>
      <c r="H126" s="232"/>
      <c r="I126" s="232"/>
      <c r="J126" s="232"/>
      <c r="K126" s="232"/>
      <c r="L126" s="232"/>
      <c r="M126" s="232"/>
      <c r="N126" s="232"/>
      <c r="O126" s="232"/>
      <c r="P126" s="232"/>
      <c r="Q126" s="232"/>
      <c r="R126" s="232"/>
      <c r="S126" s="232"/>
      <c r="T126" s="232"/>
      <c r="U126" s="232"/>
      <c r="V126" s="232"/>
      <c r="W126" s="232"/>
      <c r="X126" s="232"/>
      <c r="Y126" s="232"/>
      <c r="Z126" s="232"/>
    </row>
    <row r="127" spans="1:26" ht="15.6">
      <c r="A127" s="232"/>
      <c r="B127" s="232"/>
      <c r="C127" s="232"/>
      <c r="D127" s="232"/>
      <c r="E127" s="232"/>
      <c r="F127" s="232"/>
      <c r="G127" s="232"/>
      <c r="H127" s="232"/>
      <c r="I127" s="232"/>
      <c r="J127" s="232"/>
      <c r="K127" s="232"/>
      <c r="L127" s="232"/>
      <c r="M127" s="232"/>
      <c r="N127" s="232"/>
      <c r="O127" s="232"/>
      <c r="P127" s="232"/>
      <c r="Q127" s="232"/>
      <c r="R127" s="232"/>
      <c r="S127" s="232"/>
      <c r="T127" s="232"/>
      <c r="U127" s="232"/>
      <c r="V127" s="232"/>
      <c r="W127" s="232"/>
      <c r="X127" s="232"/>
      <c r="Y127" s="232"/>
      <c r="Z127" s="232"/>
    </row>
    <row r="128" spans="1:26" ht="15.6">
      <c r="A128" s="232"/>
      <c r="B128" s="232"/>
      <c r="C128" s="232"/>
      <c r="D128" s="232"/>
      <c r="E128" s="232"/>
      <c r="F128" s="232"/>
      <c r="G128" s="232"/>
      <c r="H128" s="232"/>
      <c r="I128" s="232"/>
      <c r="J128" s="232"/>
      <c r="K128" s="232"/>
      <c r="L128" s="232"/>
      <c r="M128" s="232"/>
      <c r="N128" s="232"/>
      <c r="O128" s="232"/>
      <c r="P128" s="232"/>
      <c r="Q128" s="232"/>
      <c r="R128" s="232"/>
      <c r="S128" s="232"/>
      <c r="T128" s="232"/>
      <c r="U128" s="232"/>
      <c r="V128" s="232"/>
      <c r="W128" s="232"/>
      <c r="X128" s="232"/>
      <c r="Y128" s="232"/>
      <c r="Z128" s="232"/>
    </row>
    <row r="129" spans="1:26" ht="15.6">
      <c r="A129" s="232"/>
      <c r="B129" s="232"/>
      <c r="C129" s="232"/>
      <c r="D129" s="232"/>
      <c r="E129" s="232"/>
      <c r="F129" s="232"/>
      <c r="G129" s="232"/>
      <c r="H129" s="232"/>
      <c r="I129" s="232"/>
      <c r="J129" s="232"/>
      <c r="K129" s="232"/>
      <c r="L129" s="232"/>
      <c r="M129" s="232"/>
      <c r="N129" s="232"/>
      <c r="O129" s="232"/>
      <c r="P129" s="232"/>
      <c r="Q129" s="232"/>
      <c r="R129" s="232"/>
      <c r="S129" s="232"/>
      <c r="T129" s="232"/>
      <c r="U129" s="232"/>
      <c r="V129" s="232"/>
      <c r="W129" s="232"/>
      <c r="X129" s="232"/>
      <c r="Y129" s="232"/>
      <c r="Z129" s="232"/>
    </row>
    <row r="130" spans="1:26" ht="15.6">
      <c r="A130" s="232"/>
      <c r="B130" s="232"/>
      <c r="C130" s="232"/>
      <c r="D130" s="232"/>
      <c r="E130" s="232"/>
      <c r="F130" s="232"/>
      <c r="G130" s="232"/>
      <c r="H130" s="232"/>
      <c r="I130" s="232"/>
      <c r="J130" s="232"/>
      <c r="K130" s="232"/>
      <c r="L130" s="232"/>
      <c r="M130" s="232"/>
      <c r="N130" s="232"/>
      <c r="O130" s="232"/>
      <c r="P130" s="232"/>
      <c r="Q130" s="232"/>
      <c r="R130" s="232"/>
      <c r="S130" s="232"/>
      <c r="T130" s="232"/>
      <c r="U130" s="232"/>
      <c r="V130" s="232"/>
      <c r="W130" s="232"/>
      <c r="X130" s="232"/>
      <c r="Y130" s="232"/>
      <c r="Z130" s="232"/>
    </row>
    <row r="131" spans="1:26" ht="15.6">
      <c r="A131" s="232"/>
      <c r="B131" s="232"/>
      <c r="C131" s="232"/>
      <c r="D131" s="232"/>
      <c r="E131" s="232"/>
      <c r="F131" s="232"/>
      <c r="G131" s="232"/>
      <c r="H131" s="232"/>
      <c r="I131" s="232"/>
      <c r="J131" s="232"/>
      <c r="K131" s="232"/>
      <c r="L131" s="232"/>
      <c r="M131" s="232"/>
      <c r="N131" s="232"/>
      <c r="O131" s="232"/>
      <c r="P131" s="232"/>
      <c r="Q131" s="232"/>
      <c r="R131" s="232"/>
      <c r="S131" s="232"/>
      <c r="T131" s="232"/>
      <c r="U131" s="232"/>
      <c r="V131" s="232"/>
      <c r="W131" s="232"/>
      <c r="X131" s="232"/>
      <c r="Y131" s="232"/>
      <c r="Z131" s="232"/>
    </row>
    <row r="132" spans="1:26" ht="15.6">
      <c r="A132" s="232"/>
      <c r="B132" s="232"/>
      <c r="C132" s="232"/>
      <c r="D132" s="232"/>
      <c r="E132" s="232"/>
      <c r="F132" s="232"/>
      <c r="G132" s="232"/>
      <c r="H132" s="232"/>
      <c r="I132" s="232"/>
      <c r="J132" s="232"/>
      <c r="K132" s="232"/>
      <c r="L132" s="232"/>
      <c r="M132" s="232"/>
      <c r="N132" s="232"/>
      <c r="O132" s="232"/>
      <c r="P132" s="232"/>
      <c r="Q132" s="232"/>
      <c r="R132" s="232"/>
      <c r="S132" s="232"/>
      <c r="T132" s="232"/>
      <c r="U132" s="232"/>
      <c r="V132" s="232"/>
      <c r="W132" s="232"/>
      <c r="X132" s="232"/>
      <c r="Y132" s="232"/>
      <c r="Z132" s="232"/>
    </row>
    <row r="133" spans="1:26" ht="15.6">
      <c r="A133" s="232"/>
      <c r="B133" s="232"/>
      <c r="C133" s="232"/>
      <c r="D133" s="232"/>
      <c r="E133" s="232"/>
      <c r="F133" s="232"/>
      <c r="G133" s="232"/>
      <c r="H133" s="232"/>
      <c r="I133" s="232"/>
      <c r="J133" s="232"/>
      <c r="K133" s="232"/>
      <c r="L133" s="232"/>
      <c r="M133" s="232"/>
      <c r="N133" s="232"/>
      <c r="O133" s="232"/>
      <c r="P133" s="232"/>
      <c r="Q133" s="232"/>
      <c r="R133" s="232"/>
      <c r="S133" s="232"/>
      <c r="T133" s="232"/>
      <c r="U133" s="232"/>
      <c r="V133" s="232"/>
      <c r="W133" s="232"/>
      <c r="X133" s="232"/>
      <c r="Y133" s="232"/>
      <c r="Z133" s="232"/>
    </row>
    <row r="134" spans="1:26" ht="15.6">
      <c r="A134" s="232"/>
      <c r="B134" s="232"/>
      <c r="C134" s="232"/>
      <c r="D134" s="232"/>
      <c r="E134" s="232"/>
      <c r="F134" s="232"/>
      <c r="G134" s="232"/>
      <c r="H134" s="232"/>
      <c r="I134" s="232"/>
      <c r="J134" s="232"/>
      <c r="K134" s="232"/>
      <c r="L134" s="232"/>
      <c r="M134" s="232"/>
      <c r="N134" s="232"/>
      <c r="O134" s="232"/>
      <c r="P134" s="232"/>
      <c r="Q134" s="232"/>
      <c r="R134" s="232"/>
      <c r="S134" s="232"/>
      <c r="T134" s="232"/>
      <c r="U134" s="232"/>
      <c r="V134" s="232"/>
      <c r="W134" s="232"/>
      <c r="X134" s="232"/>
      <c r="Y134" s="232"/>
      <c r="Z134" s="232"/>
    </row>
    <row r="135" spans="1:26" ht="15.6">
      <c r="A135" s="232"/>
      <c r="B135" s="232"/>
      <c r="C135" s="232"/>
      <c r="D135" s="232"/>
      <c r="E135" s="232"/>
      <c r="F135" s="232"/>
      <c r="G135" s="232"/>
      <c r="H135" s="232"/>
      <c r="I135" s="232"/>
      <c r="J135" s="232"/>
      <c r="K135" s="232"/>
      <c r="L135" s="232"/>
      <c r="M135" s="232"/>
      <c r="N135" s="232"/>
      <c r="O135" s="232"/>
      <c r="P135" s="232"/>
      <c r="Q135" s="232"/>
      <c r="R135" s="232"/>
      <c r="S135" s="232"/>
      <c r="T135" s="232"/>
      <c r="U135" s="232"/>
      <c r="V135" s="232"/>
      <c r="W135" s="232"/>
      <c r="X135" s="232"/>
      <c r="Y135" s="232"/>
      <c r="Z135" s="232"/>
    </row>
    <row r="136" spans="1:26" ht="15.6">
      <c r="A136" s="232"/>
      <c r="B136" s="232"/>
      <c r="C136" s="232"/>
      <c r="D136" s="232"/>
      <c r="E136" s="232"/>
      <c r="F136" s="232"/>
      <c r="G136" s="232"/>
      <c r="H136" s="232"/>
      <c r="I136" s="232"/>
      <c r="J136" s="232"/>
      <c r="K136" s="232"/>
      <c r="L136" s="232"/>
      <c r="M136" s="232"/>
      <c r="N136" s="232"/>
      <c r="O136" s="232"/>
      <c r="P136" s="232"/>
      <c r="Q136" s="232"/>
      <c r="R136" s="232"/>
      <c r="S136" s="232"/>
      <c r="T136" s="232"/>
      <c r="U136" s="232"/>
      <c r="V136" s="232"/>
      <c r="W136" s="232"/>
      <c r="X136" s="232"/>
      <c r="Y136" s="232"/>
      <c r="Z136" s="232"/>
    </row>
    <row r="137" spans="1:26" ht="15.6">
      <c r="A137" s="232"/>
      <c r="B137" s="232"/>
      <c r="C137" s="232"/>
      <c r="D137" s="232"/>
      <c r="E137" s="232"/>
      <c r="F137" s="232"/>
      <c r="G137" s="232"/>
      <c r="H137" s="232"/>
      <c r="I137" s="232"/>
      <c r="J137" s="232"/>
      <c r="K137" s="232"/>
      <c r="L137" s="232"/>
      <c r="M137" s="232"/>
      <c r="N137" s="232"/>
      <c r="O137" s="232"/>
      <c r="P137" s="232"/>
      <c r="Q137" s="232"/>
      <c r="R137" s="232"/>
      <c r="S137" s="232"/>
      <c r="T137" s="232"/>
      <c r="U137" s="232"/>
      <c r="V137" s="232"/>
      <c r="W137" s="232"/>
      <c r="X137" s="232"/>
      <c r="Y137" s="232"/>
      <c r="Z137" s="232"/>
    </row>
    <row r="138" spans="1:26" ht="15.6">
      <c r="A138" s="232"/>
      <c r="B138" s="232"/>
      <c r="C138" s="232"/>
      <c r="D138" s="232"/>
      <c r="E138" s="232"/>
      <c r="F138" s="232"/>
      <c r="G138" s="232"/>
      <c r="H138" s="232"/>
      <c r="I138" s="232"/>
      <c r="J138" s="232"/>
      <c r="K138" s="232"/>
      <c r="L138" s="232"/>
      <c r="M138" s="232"/>
      <c r="N138" s="232"/>
      <c r="O138" s="232"/>
      <c r="P138" s="232"/>
      <c r="Q138" s="232"/>
      <c r="R138" s="232"/>
      <c r="S138" s="232"/>
      <c r="T138" s="232"/>
      <c r="U138" s="232"/>
      <c r="V138" s="232"/>
      <c r="W138" s="232"/>
      <c r="X138" s="232"/>
      <c r="Y138" s="232"/>
      <c r="Z138" s="232"/>
    </row>
    <row r="139" spans="1:26" ht="15.6">
      <c r="A139" s="232"/>
      <c r="B139" s="232"/>
      <c r="C139" s="232"/>
      <c r="D139" s="232"/>
      <c r="E139" s="232"/>
      <c r="F139" s="232"/>
      <c r="G139" s="232"/>
      <c r="H139" s="232"/>
      <c r="I139" s="232"/>
      <c r="J139" s="232"/>
      <c r="K139" s="232"/>
      <c r="L139" s="232"/>
      <c r="M139" s="232"/>
      <c r="N139" s="232"/>
      <c r="O139" s="232"/>
      <c r="P139" s="232"/>
      <c r="Q139" s="232"/>
      <c r="R139" s="232"/>
      <c r="S139" s="232"/>
      <c r="T139" s="232"/>
      <c r="U139" s="232"/>
      <c r="V139" s="232"/>
      <c r="W139" s="232"/>
      <c r="X139" s="232"/>
      <c r="Y139" s="232"/>
      <c r="Z139" s="232"/>
    </row>
    <row r="140" spans="1:26" ht="15.6">
      <c r="A140" s="232"/>
      <c r="B140" s="232"/>
      <c r="C140" s="232"/>
      <c r="D140" s="232"/>
      <c r="E140" s="232"/>
      <c r="F140" s="232"/>
      <c r="G140" s="232"/>
      <c r="H140" s="232"/>
      <c r="I140" s="232"/>
      <c r="J140" s="232"/>
      <c r="K140" s="232"/>
      <c r="L140" s="232"/>
      <c r="M140" s="232"/>
      <c r="N140" s="232"/>
      <c r="O140" s="232"/>
      <c r="P140" s="232"/>
      <c r="Q140" s="232"/>
      <c r="R140" s="232"/>
      <c r="S140" s="232"/>
      <c r="T140" s="232"/>
      <c r="U140" s="232"/>
      <c r="V140" s="232"/>
      <c r="W140" s="232"/>
      <c r="X140" s="232"/>
      <c r="Y140" s="232"/>
      <c r="Z140" s="232"/>
    </row>
    <row r="141" spans="1:26" ht="15.6">
      <c r="A141" s="232"/>
      <c r="B141" s="232"/>
      <c r="C141" s="232"/>
      <c r="D141" s="232"/>
      <c r="E141" s="232"/>
      <c r="F141" s="232"/>
      <c r="G141" s="232"/>
      <c r="H141" s="232"/>
      <c r="I141" s="232"/>
      <c r="J141" s="232"/>
      <c r="K141" s="232"/>
      <c r="L141" s="232"/>
      <c r="M141" s="232"/>
      <c r="N141" s="232"/>
      <c r="O141" s="232"/>
      <c r="P141" s="232"/>
      <c r="Q141" s="232"/>
      <c r="R141" s="232"/>
      <c r="S141" s="232"/>
      <c r="T141" s="232"/>
      <c r="U141" s="232"/>
      <c r="V141" s="232"/>
      <c r="W141" s="232"/>
      <c r="X141" s="232"/>
      <c r="Y141" s="232"/>
      <c r="Z141" s="232"/>
    </row>
    <row r="142" spans="1:26" ht="15.6">
      <c r="A142" s="232"/>
      <c r="B142" s="232"/>
      <c r="C142" s="232"/>
      <c r="D142" s="232"/>
      <c r="E142" s="232"/>
      <c r="F142" s="232"/>
      <c r="G142" s="232"/>
      <c r="H142" s="232"/>
      <c r="I142" s="232"/>
      <c r="J142" s="232"/>
      <c r="K142" s="232"/>
      <c r="L142" s="232"/>
      <c r="M142" s="232"/>
      <c r="N142" s="232"/>
      <c r="O142" s="232"/>
      <c r="P142" s="232"/>
      <c r="Q142" s="232"/>
      <c r="R142" s="232"/>
      <c r="S142" s="232"/>
      <c r="T142" s="232"/>
      <c r="U142" s="232"/>
      <c r="V142" s="232"/>
      <c r="W142" s="232"/>
      <c r="X142" s="232"/>
      <c r="Y142" s="232"/>
      <c r="Z142" s="232"/>
    </row>
    <row r="143" spans="1:26" ht="15.6">
      <c r="A143" s="232"/>
      <c r="B143" s="232"/>
      <c r="C143" s="232"/>
      <c r="D143" s="232"/>
      <c r="E143" s="232"/>
      <c r="F143" s="232"/>
      <c r="G143" s="232"/>
      <c r="H143" s="232"/>
      <c r="I143" s="232"/>
      <c r="J143" s="232"/>
      <c r="K143" s="232"/>
      <c r="L143" s="232"/>
      <c r="M143" s="232"/>
      <c r="N143" s="232"/>
      <c r="O143" s="232"/>
      <c r="P143" s="232"/>
      <c r="Q143" s="232"/>
      <c r="R143" s="232"/>
      <c r="S143" s="232"/>
      <c r="T143" s="232"/>
      <c r="U143" s="232"/>
      <c r="V143" s="232"/>
      <c r="W143" s="232"/>
      <c r="X143" s="232"/>
      <c r="Y143" s="232"/>
      <c r="Z143" s="232"/>
    </row>
    <row r="144" spans="1:26" ht="15.6">
      <c r="A144" s="232"/>
      <c r="B144" s="232"/>
      <c r="C144" s="232"/>
      <c r="D144" s="232"/>
      <c r="E144" s="232"/>
      <c r="F144" s="232"/>
      <c r="G144" s="232"/>
      <c r="H144" s="232"/>
      <c r="I144" s="232"/>
      <c r="J144" s="232"/>
      <c r="K144" s="232"/>
      <c r="L144" s="232"/>
      <c r="M144" s="232"/>
      <c r="N144" s="232"/>
      <c r="O144" s="232"/>
      <c r="P144" s="232"/>
      <c r="Q144" s="232"/>
      <c r="R144" s="232"/>
      <c r="S144" s="232"/>
      <c r="T144" s="232"/>
      <c r="U144" s="232"/>
      <c r="V144" s="232"/>
      <c r="W144" s="232"/>
      <c r="X144" s="232"/>
      <c r="Y144" s="232"/>
      <c r="Z144" s="232"/>
    </row>
    <row r="145" spans="1:26" ht="15.6">
      <c r="A145" s="232"/>
      <c r="B145" s="232"/>
      <c r="C145" s="232"/>
      <c r="D145" s="232"/>
      <c r="E145" s="232"/>
      <c r="F145" s="232"/>
      <c r="G145" s="232"/>
      <c r="H145" s="232"/>
      <c r="I145" s="232"/>
      <c r="J145" s="232"/>
      <c r="K145" s="232"/>
      <c r="L145" s="232"/>
      <c r="M145" s="232"/>
      <c r="N145" s="232"/>
      <c r="O145" s="232"/>
      <c r="P145" s="232"/>
      <c r="Q145" s="232"/>
      <c r="R145" s="232"/>
      <c r="S145" s="232"/>
      <c r="T145" s="232"/>
      <c r="U145" s="232"/>
      <c r="V145" s="232"/>
      <c r="W145" s="232"/>
      <c r="X145" s="232"/>
      <c r="Y145" s="232"/>
      <c r="Z145" s="232"/>
    </row>
    <row r="146" spans="1:26" ht="15.6">
      <c r="A146" s="232"/>
      <c r="B146" s="232"/>
      <c r="C146" s="232"/>
      <c r="D146" s="232"/>
      <c r="E146" s="232"/>
      <c r="F146" s="232"/>
      <c r="G146" s="232"/>
      <c r="H146" s="232"/>
      <c r="I146" s="232"/>
      <c r="J146" s="232"/>
      <c r="K146" s="232"/>
      <c r="L146" s="232"/>
      <c r="M146" s="232"/>
      <c r="N146" s="232"/>
      <c r="O146" s="232"/>
      <c r="P146" s="232"/>
      <c r="Q146" s="232"/>
      <c r="R146" s="232"/>
      <c r="S146" s="232"/>
      <c r="T146" s="232"/>
      <c r="U146" s="232"/>
      <c r="V146" s="232"/>
      <c r="W146" s="232"/>
      <c r="X146" s="232"/>
      <c r="Y146" s="232"/>
      <c r="Z146" s="232"/>
    </row>
    <row r="147" spans="1:26" ht="15.6">
      <c r="A147" s="232"/>
      <c r="B147" s="232"/>
      <c r="C147" s="232"/>
      <c r="D147" s="232"/>
      <c r="E147" s="232"/>
      <c r="F147" s="232"/>
      <c r="G147" s="232"/>
      <c r="H147" s="232"/>
      <c r="I147" s="232"/>
      <c r="J147" s="232"/>
      <c r="K147" s="232"/>
      <c r="L147" s="232"/>
      <c r="M147" s="232"/>
      <c r="N147" s="232"/>
      <c r="O147" s="232"/>
      <c r="P147" s="232"/>
      <c r="Q147" s="232"/>
      <c r="R147" s="232"/>
      <c r="S147" s="232"/>
      <c r="T147" s="232"/>
      <c r="U147" s="232"/>
      <c r="V147" s="232"/>
      <c r="W147" s="232"/>
      <c r="X147" s="232"/>
      <c r="Y147" s="232"/>
      <c r="Z147" s="232"/>
    </row>
    <row r="148" spans="1:26" ht="15.6">
      <c r="A148" s="232"/>
      <c r="B148" s="232"/>
      <c r="C148" s="232"/>
      <c r="D148" s="232"/>
      <c r="E148" s="232"/>
      <c r="F148" s="232"/>
      <c r="G148" s="232"/>
      <c r="H148" s="232"/>
      <c r="I148" s="232"/>
      <c r="J148" s="232"/>
      <c r="K148" s="232"/>
      <c r="L148" s="232"/>
      <c r="M148" s="232"/>
      <c r="N148" s="232"/>
      <c r="O148" s="232"/>
      <c r="P148" s="232"/>
      <c r="Q148" s="232"/>
      <c r="R148" s="232"/>
      <c r="S148" s="232"/>
      <c r="T148" s="232"/>
      <c r="U148" s="232"/>
      <c r="V148" s="232"/>
      <c r="W148" s="232"/>
      <c r="X148" s="232"/>
      <c r="Y148" s="232"/>
      <c r="Z148" s="232"/>
    </row>
    <row r="149" spans="1:26" ht="15.6">
      <c r="A149" s="232"/>
      <c r="B149" s="232"/>
      <c r="C149" s="232"/>
      <c r="D149" s="232"/>
      <c r="E149" s="232"/>
      <c r="F149" s="232"/>
      <c r="G149" s="232"/>
      <c r="H149" s="232"/>
      <c r="I149" s="232"/>
      <c r="J149" s="232"/>
      <c r="K149" s="232"/>
      <c r="L149" s="232"/>
      <c r="M149" s="232"/>
      <c r="N149" s="232"/>
      <c r="O149" s="232"/>
      <c r="P149" s="232"/>
      <c r="Q149" s="232"/>
      <c r="R149" s="232"/>
      <c r="S149" s="232"/>
      <c r="T149" s="232"/>
      <c r="U149" s="232"/>
      <c r="V149" s="232"/>
      <c r="W149" s="232"/>
      <c r="X149" s="232"/>
      <c r="Y149" s="232"/>
      <c r="Z149" s="232"/>
    </row>
    <row r="150" spans="1:26" ht="15.6">
      <c r="A150" s="232"/>
      <c r="B150" s="232"/>
      <c r="C150" s="232"/>
      <c r="D150" s="232"/>
      <c r="E150" s="232"/>
      <c r="F150" s="232"/>
      <c r="G150" s="232"/>
      <c r="H150" s="232"/>
      <c r="I150" s="232"/>
      <c r="J150" s="232"/>
      <c r="K150" s="232"/>
      <c r="L150" s="232"/>
      <c r="M150" s="232"/>
      <c r="N150" s="232"/>
      <c r="O150" s="232"/>
      <c r="P150" s="232"/>
      <c r="Q150" s="232"/>
      <c r="R150" s="232"/>
      <c r="S150" s="232"/>
      <c r="T150" s="232"/>
      <c r="U150" s="232"/>
      <c r="V150" s="232"/>
      <c r="W150" s="232"/>
      <c r="X150" s="232"/>
      <c r="Y150" s="232"/>
      <c r="Z150" s="232"/>
    </row>
    <row r="151" spans="1:26" ht="15.6">
      <c r="A151" s="232"/>
      <c r="B151" s="232"/>
      <c r="C151" s="232"/>
      <c r="D151" s="232"/>
      <c r="E151" s="232"/>
      <c r="F151" s="232"/>
      <c r="G151" s="232"/>
      <c r="H151" s="232"/>
      <c r="I151" s="232"/>
      <c r="J151" s="232"/>
      <c r="K151" s="232"/>
      <c r="L151" s="232"/>
      <c r="M151" s="232"/>
      <c r="N151" s="232"/>
      <c r="O151" s="232"/>
      <c r="P151" s="232"/>
      <c r="Q151" s="232"/>
      <c r="R151" s="232"/>
      <c r="S151" s="232"/>
      <c r="T151" s="232"/>
      <c r="U151" s="232"/>
      <c r="V151" s="232"/>
      <c r="W151" s="232"/>
      <c r="X151" s="232"/>
      <c r="Y151" s="232"/>
      <c r="Z151" s="232"/>
    </row>
    <row r="152" spans="1:26" ht="15.6">
      <c r="A152" s="232"/>
      <c r="B152" s="232"/>
      <c r="C152" s="232"/>
      <c r="D152" s="232"/>
      <c r="E152" s="232"/>
      <c r="F152" s="232"/>
      <c r="G152" s="232"/>
      <c r="H152" s="232"/>
      <c r="I152" s="232"/>
      <c r="J152" s="232"/>
      <c r="K152" s="232"/>
      <c r="L152" s="232"/>
      <c r="M152" s="232"/>
      <c r="N152" s="232"/>
      <c r="O152" s="232"/>
      <c r="P152" s="232"/>
      <c r="Q152" s="232"/>
      <c r="R152" s="232"/>
      <c r="S152" s="232"/>
      <c r="T152" s="232"/>
      <c r="U152" s="232"/>
      <c r="V152" s="232"/>
      <c r="W152" s="232"/>
      <c r="X152" s="232"/>
      <c r="Y152" s="232"/>
      <c r="Z152" s="232"/>
    </row>
    <row r="153" spans="1:26" ht="15.6">
      <c r="A153" s="232"/>
      <c r="B153" s="232"/>
      <c r="C153" s="232"/>
      <c r="D153" s="232"/>
      <c r="E153" s="232"/>
      <c r="F153" s="232"/>
      <c r="G153" s="232"/>
      <c r="H153" s="232"/>
      <c r="I153" s="232"/>
      <c r="J153" s="232"/>
      <c r="K153" s="232"/>
      <c r="L153" s="232"/>
      <c r="M153" s="232"/>
      <c r="N153" s="232"/>
      <c r="O153" s="232"/>
      <c r="P153" s="232"/>
      <c r="Q153" s="232"/>
      <c r="R153" s="232"/>
      <c r="S153" s="232"/>
      <c r="T153" s="232"/>
      <c r="U153" s="232"/>
      <c r="V153" s="232"/>
      <c r="W153" s="232"/>
      <c r="X153" s="232"/>
      <c r="Y153" s="232"/>
      <c r="Z153" s="232"/>
    </row>
    <row r="154" spans="1:26" ht="15.6">
      <c r="A154" s="232"/>
      <c r="B154" s="232"/>
      <c r="C154" s="232"/>
      <c r="D154" s="232"/>
      <c r="E154" s="232"/>
      <c r="F154" s="232"/>
      <c r="G154" s="232"/>
      <c r="H154" s="232"/>
      <c r="I154" s="232"/>
      <c r="J154" s="232"/>
      <c r="K154" s="232"/>
      <c r="L154" s="232"/>
      <c r="M154" s="232"/>
      <c r="N154" s="232"/>
      <c r="O154" s="232"/>
      <c r="P154" s="232"/>
      <c r="Q154" s="232"/>
      <c r="R154" s="232"/>
      <c r="S154" s="232"/>
      <c r="T154" s="232"/>
      <c r="U154" s="232"/>
      <c r="V154" s="232"/>
      <c r="W154" s="232"/>
      <c r="X154" s="232"/>
      <c r="Y154" s="232"/>
      <c r="Z154" s="232"/>
    </row>
    <row r="155" spans="1:26" ht="15.6">
      <c r="A155" s="232"/>
      <c r="B155" s="232"/>
      <c r="C155" s="232"/>
      <c r="D155" s="232"/>
      <c r="E155" s="232"/>
      <c r="F155" s="232"/>
      <c r="G155" s="232"/>
      <c r="H155" s="232"/>
      <c r="I155" s="232"/>
      <c r="J155" s="232"/>
      <c r="K155" s="232"/>
      <c r="L155" s="232"/>
      <c r="M155" s="232"/>
      <c r="N155" s="232"/>
      <c r="O155" s="232"/>
      <c r="P155" s="232"/>
      <c r="Q155" s="232"/>
      <c r="R155" s="232"/>
      <c r="S155" s="232"/>
      <c r="T155" s="232"/>
      <c r="U155" s="232"/>
      <c r="V155" s="232"/>
      <c r="W155" s="232"/>
      <c r="X155" s="232"/>
      <c r="Y155" s="232"/>
      <c r="Z155" s="232"/>
    </row>
    <row r="156" spans="1:26" ht="15.6">
      <c r="A156" s="232"/>
      <c r="B156" s="232"/>
      <c r="C156" s="232"/>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row>
    <row r="157" spans="1:26" ht="15.6">
      <c r="A157" s="232"/>
      <c r="B157" s="232"/>
      <c r="C157" s="232"/>
      <c r="D157" s="232"/>
      <c r="E157" s="232"/>
      <c r="F157" s="232"/>
      <c r="G157" s="232"/>
      <c r="H157" s="232"/>
      <c r="I157" s="232"/>
      <c r="J157" s="232"/>
      <c r="K157" s="232"/>
      <c r="L157" s="232"/>
      <c r="M157" s="232"/>
      <c r="N157" s="232"/>
      <c r="O157" s="232"/>
      <c r="P157" s="232"/>
      <c r="Q157" s="232"/>
      <c r="R157" s="232"/>
      <c r="S157" s="232"/>
      <c r="T157" s="232"/>
      <c r="U157" s="232"/>
      <c r="V157" s="232"/>
      <c r="W157" s="232"/>
      <c r="X157" s="232"/>
      <c r="Y157" s="232"/>
      <c r="Z157" s="232"/>
    </row>
    <row r="158" spans="1:26" ht="15.6">
      <c r="A158" s="232"/>
      <c r="B158" s="232"/>
      <c r="C158" s="232"/>
      <c r="D158" s="232"/>
      <c r="E158" s="232"/>
      <c r="F158" s="232"/>
      <c r="G158" s="232"/>
      <c r="H158" s="232"/>
      <c r="I158" s="232"/>
      <c r="J158" s="232"/>
      <c r="K158" s="232"/>
      <c r="L158" s="232"/>
      <c r="M158" s="232"/>
      <c r="N158" s="232"/>
      <c r="O158" s="232"/>
      <c r="P158" s="232"/>
      <c r="Q158" s="232"/>
      <c r="R158" s="232"/>
      <c r="S158" s="232"/>
      <c r="T158" s="232"/>
      <c r="U158" s="232"/>
      <c r="V158" s="232"/>
      <c r="W158" s="232"/>
      <c r="X158" s="232"/>
      <c r="Y158" s="232"/>
      <c r="Z158" s="232"/>
    </row>
    <row r="159" spans="1:26" ht="15.6">
      <c r="A159" s="232"/>
      <c r="B159" s="232"/>
      <c r="C159" s="232"/>
      <c r="D159" s="232"/>
      <c r="E159" s="232"/>
      <c r="F159" s="232"/>
      <c r="G159" s="232"/>
      <c r="H159" s="232"/>
      <c r="I159" s="232"/>
      <c r="J159" s="232"/>
      <c r="K159" s="232"/>
      <c r="L159" s="232"/>
      <c r="M159" s="232"/>
      <c r="N159" s="232"/>
      <c r="O159" s="232"/>
      <c r="P159" s="232"/>
      <c r="Q159" s="232"/>
      <c r="R159" s="232"/>
      <c r="S159" s="232"/>
      <c r="T159" s="232"/>
      <c r="U159" s="232"/>
      <c r="V159" s="232"/>
      <c r="W159" s="232"/>
      <c r="X159" s="232"/>
      <c r="Y159" s="232"/>
      <c r="Z159" s="232"/>
    </row>
    <row r="160" spans="1:26" ht="15.6">
      <c r="A160" s="232"/>
      <c r="B160" s="232"/>
      <c r="C160" s="232"/>
      <c r="D160" s="232"/>
      <c r="E160" s="232"/>
      <c r="F160" s="232"/>
      <c r="G160" s="232"/>
      <c r="H160" s="232"/>
      <c r="I160" s="232"/>
      <c r="J160" s="232"/>
      <c r="K160" s="232"/>
      <c r="L160" s="232"/>
      <c r="M160" s="232"/>
      <c r="N160" s="232"/>
      <c r="O160" s="232"/>
      <c r="P160" s="232"/>
      <c r="Q160" s="232"/>
      <c r="R160" s="232"/>
      <c r="S160" s="232"/>
      <c r="T160" s="232"/>
      <c r="U160" s="232"/>
      <c r="V160" s="232"/>
      <c r="W160" s="232"/>
      <c r="X160" s="232"/>
      <c r="Y160" s="232"/>
      <c r="Z160" s="232"/>
    </row>
    <row r="161" spans="1:26" ht="15.6">
      <c r="A161" s="232"/>
      <c r="B161" s="232"/>
      <c r="C161" s="232"/>
      <c r="D161" s="232"/>
      <c r="E161" s="232"/>
      <c r="F161" s="232"/>
      <c r="G161" s="232"/>
      <c r="H161" s="232"/>
      <c r="I161" s="232"/>
      <c r="J161" s="232"/>
      <c r="K161" s="232"/>
      <c r="L161" s="232"/>
      <c r="M161" s="232"/>
      <c r="N161" s="232"/>
      <c r="O161" s="232"/>
      <c r="P161" s="232"/>
      <c r="Q161" s="232"/>
      <c r="R161" s="232"/>
      <c r="S161" s="232"/>
      <c r="T161" s="232"/>
      <c r="U161" s="232"/>
      <c r="V161" s="232"/>
      <c r="W161" s="232"/>
      <c r="X161" s="232"/>
      <c r="Y161" s="232"/>
      <c r="Z161" s="232"/>
    </row>
    <row r="162" spans="1:26" ht="15.6">
      <c r="A162" s="232"/>
      <c r="B162" s="232"/>
      <c r="C162" s="232"/>
      <c r="D162" s="232"/>
      <c r="E162" s="232"/>
      <c r="F162" s="232"/>
      <c r="G162" s="232"/>
      <c r="H162" s="232"/>
      <c r="I162" s="232"/>
      <c r="J162" s="232"/>
      <c r="K162" s="232"/>
      <c r="L162" s="232"/>
      <c r="M162" s="232"/>
      <c r="N162" s="232"/>
      <c r="O162" s="232"/>
      <c r="P162" s="232"/>
      <c r="Q162" s="232"/>
      <c r="R162" s="232"/>
      <c r="S162" s="232"/>
      <c r="T162" s="232"/>
      <c r="U162" s="232"/>
      <c r="V162" s="232"/>
      <c r="W162" s="232"/>
      <c r="X162" s="232"/>
      <c r="Y162" s="232"/>
      <c r="Z162" s="232"/>
    </row>
    <row r="163" spans="1:26" ht="15.6">
      <c r="A163" s="232"/>
      <c r="B163" s="232"/>
      <c r="C163" s="232"/>
      <c r="D163" s="232"/>
      <c r="E163" s="232"/>
      <c r="F163" s="232"/>
      <c r="G163" s="232"/>
      <c r="H163" s="232"/>
      <c r="I163" s="232"/>
      <c r="J163" s="232"/>
      <c r="K163" s="232"/>
      <c r="L163" s="232"/>
      <c r="M163" s="232"/>
      <c r="N163" s="232"/>
      <c r="O163" s="232"/>
      <c r="P163" s="232"/>
      <c r="Q163" s="232"/>
      <c r="R163" s="232"/>
      <c r="S163" s="232"/>
      <c r="T163" s="232"/>
      <c r="U163" s="232"/>
      <c r="V163" s="232"/>
      <c r="W163" s="232"/>
      <c r="X163" s="232"/>
      <c r="Y163" s="232"/>
      <c r="Z163" s="232"/>
    </row>
    <row r="164" spans="1:26" ht="15.6">
      <c r="A164" s="232"/>
      <c r="B164" s="232"/>
      <c r="C164" s="232"/>
      <c r="D164" s="232"/>
      <c r="E164" s="232"/>
      <c r="F164" s="232"/>
      <c r="G164" s="232"/>
      <c r="H164" s="232"/>
      <c r="I164" s="232"/>
      <c r="J164" s="232"/>
      <c r="K164" s="232"/>
      <c r="L164" s="232"/>
      <c r="M164" s="232"/>
      <c r="N164" s="232"/>
      <c r="O164" s="232"/>
      <c r="P164" s="232"/>
      <c r="Q164" s="232"/>
      <c r="R164" s="232"/>
      <c r="S164" s="232"/>
      <c r="T164" s="232"/>
      <c r="U164" s="232"/>
      <c r="V164" s="232"/>
      <c r="W164" s="232"/>
      <c r="X164" s="232"/>
      <c r="Y164" s="232"/>
      <c r="Z164" s="232"/>
    </row>
    <row r="165" spans="1:26" ht="15.6">
      <c r="A165" s="232"/>
      <c r="B165" s="232"/>
      <c r="C165" s="232"/>
      <c r="D165" s="232"/>
      <c r="E165" s="232"/>
      <c r="F165" s="232"/>
      <c r="G165" s="232"/>
      <c r="H165" s="232"/>
      <c r="I165" s="232"/>
      <c r="J165" s="232"/>
      <c r="K165" s="232"/>
      <c r="L165" s="232"/>
      <c r="M165" s="232"/>
      <c r="N165" s="232"/>
      <c r="O165" s="232"/>
      <c r="P165" s="232"/>
      <c r="Q165" s="232"/>
      <c r="R165" s="232"/>
      <c r="S165" s="232"/>
      <c r="T165" s="232"/>
      <c r="U165" s="232"/>
      <c r="V165" s="232"/>
      <c r="W165" s="232"/>
      <c r="X165" s="232"/>
      <c r="Y165" s="232"/>
      <c r="Z165" s="232"/>
    </row>
    <row r="166" spans="1:26" ht="15.6">
      <c r="A166" s="232"/>
      <c r="B166" s="232"/>
      <c r="C166" s="232"/>
      <c r="D166" s="232"/>
      <c r="E166" s="232"/>
      <c r="F166" s="232"/>
      <c r="G166" s="232"/>
      <c r="H166" s="232"/>
      <c r="I166" s="232"/>
      <c r="J166" s="232"/>
      <c r="K166" s="232"/>
      <c r="L166" s="232"/>
      <c r="M166" s="232"/>
      <c r="N166" s="232"/>
      <c r="O166" s="232"/>
      <c r="P166" s="232"/>
      <c r="Q166" s="232"/>
      <c r="R166" s="232"/>
      <c r="S166" s="232"/>
      <c r="T166" s="232"/>
      <c r="U166" s="232"/>
      <c r="V166" s="232"/>
      <c r="W166" s="232"/>
      <c r="X166" s="232"/>
      <c r="Y166" s="232"/>
      <c r="Z166" s="232"/>
    </row>
    <row r="167" spans="1:26" ht="15.6">
      <c r="A167" s="232"/>
      <c r="B167" s="232"/>
      <c r="C167" s="232"/>
      <c r="D167" s="232"/>
      <c r="E167" s="232"/>
      <c r="F167" s="232"/>
      <c r="G167" s="232"/>
      <c r="H167" s="232"/>
      <c r="I167" s="232"/>
      <c r="J167" s="232"/>
      <c r="K167" s="232"/>
      <c r="L167" s="232"/>
      <c r="M167" s="232"/>
      <c r="N167" s="232"/>
      <c r="O167" s="232"/>
      <c r="P167" s="232"/>
      <c r="Q167" s="232"/>
      <c r="R167" s="232"/>
      <c r="S167" s="232"/>
      <c r="T167" s="232"/>
      <c r="U167" s="232"/>
      <c r="V167" s="232"/>
      <c r="W167" s="232"/>
      <c r="X167" s="232"/>
      <c r="Y167" s="232"/>
      <c r="Z167" s="232"/>
    </row>
    <row r="168" spans="1:26" ht="15.6">
      <c r="A168" s="232"/>
      <c r="B168" s="232"/>
      <c r="C168" s="232"/>
      <c r="D168" s="232"/>
      <c r="E168" s="232"/>
      <c r="F168" s="232"/>
      <c r="G168" s="232"/>
      <c r="H168" s="232"/>
      <c r="I168" s="232"/>
      <c r="J168" s="232"/>
      <c r="K168" s="232"/>
      <c r="L168" s="232"/>
      <c r="M168" s="232"/>
      <c r="N168" s="232"/>
      <c r="O168" s="232"/>
      <c r="P168" s="232"/>
      <c r="Q168" s="232"/>
      <c r="R168" s="232"/>
      <c r="S168" s="232"/>
      <c r="T168" s="232"/>
      <c r="U168" s="232"/>
      <c r="V168" s="232"/>
      <c r="W168" s="232"/>
      <c r="X168" s="232"/>
      <c r="Y168" s="232"/>
      <c r="Z168" s="232"/>
    </row>
    <row r="169" spans="1:26" ht="15.6">
      <c r="A169" s="232"/>
      <c r="B169" s="232"/>
      <c r="C169" s="232"/>
      <c r="D169" s="232"/>
      <c r="E169" s="232"/>
      <c r="F169" s="232"/>
      <c r="G169" s="232"/>
      <c r="H169" s="232"/>
      <c r="I169" s="232"/>
      <c r="J169" s="232"/>
      <c r="K169" s="232"/>
      <c r="L169" s="232"/>
      <c r="M169" s="232"/>
      <c r="N169" s="232"/>
      <c r="O169" s="232"/>
      <c r="P169" s="232"/>
      <c r="Q169" s="232"/>
      <c r="R169" s="232"/>
      <c r="S169" s="232"/>
      <c r="T169" s="232"/>
      <c r="U169" s="232"/>
      <c r="V169" s="232"/>
      <c r="W169" s="232"/>
      <c r="X169" s="232"/>
      <c r="Y169" s="232"/>
      <c r="Z169" s="232"/>
    </row>
    <row r="170" spans="1:26" ht="15.6">
      <c r="A170" s="232"/>
      <c r="B170" s="232"/>
      <c r="C170" s="232"/>
      <c r="D170" s="232"/>
      <c r="E170" s="232"/>
      <c r="F170" s="232"/>
      <c r="G170" s="232"/>
      <c r="H170" s="232"/>
      <c r="I170" s="232"/>
      <c r="J170" s="232"/>
      <c r="K170" s="232"/>
      <c r="L170" s="232"/>
      <c r="M170" s="232"/>
      <c r="N170" s="232"/>
      <c r="O170" s="232"/>
      <c r="P170" s="232"/>
      <c r="Q170" s="232"/>
      <c r="R170" s="232"/>
      <c r="S170" s="232"/>
      <c r="T170" s="232"/>
      <c r="U170" s="232"/>
      <c r="V170" s="232"/>
      <c r="W170" s="232"/>
      <c r="X170" s="232"/>
      <c r="Y170" s="232"/>
      <c r="Z170" s="232"/>
    </row>
    <row r="171" spans="1:26" ht="15.6">
      <c r="A171" s="232"/>
      <c r="B171" s="232"/>
      <c r="C171" s="232"/>
      <c r="D171" s="232"/>
      <c r="E171" s="232"/>
      <c r="F171" s="232"/>
      <c r="G171" s="232"/>
      <c r="H171" s="232"/>
      <c r="I171" s="232"/>
      <c r="J171" s="232"/>
      <c r="K171" s="232"/>
      <c r="L171" s="232"/>
      <c r="M171" s="232"/>
      <c r="N171" s="232"/>
      <c r="O171" s="232"/>
      <c r="P171" s="232"/>
      <c r="Q171" s="232"/>
      <c r="R171" s="232"/>
      <c r="S171" s="232"/>
      <c r="T171" s="232"/>
      <c r="U171" s="232"/>
      <c r="V171" s="232"/>
      <c r="W171" s="232"/>
      <c r="X171" s="232"/>
      <c r="Y171" s="232"/>
      <c r="Z171" s="232"/>
    </row>
    <row r="172" spans="1:26" ht="15.6">
      <c r="A172" s="232"/>
      <c r="B172" s="232"/>
      <c r="C172" s="232"/>
      <c r="D172" s="232"/>
      <c r="E172" s="232"/>
      <c r="F172" s="232"/>
      <c r="G172" s="232"/>
      <c r="H172" s="232"/>
      <c r="I172" s="232"/>
      <c r="J172" s="232"/>
      <c r="K172" s="232"/>
      <c r="L172" s="232"/>
      <c r="M172" s="232"/>
      <c r="N172" s="232"/>
      <c r="O172" s="232"/>
      <c r="P172" s="232"/>
      <c r="Q172" s="232"/>
      <c r="R172" s="232"/>
      <c r="S172" s="232"/>
      <c r="T172" s="232"/>
      <c r="U172" s="232"/>
      <c r="V172" s="232"/>
      <c r="W172" s="232"/>
      <c r="X172" s="232"/>
      <c r="Y172" s="232"/>
      <c r="Z172" s="232"/>
    </row>
    <row r="173" spans="1:26" ht="15.6">
      <c r="A173" s="232"/>
      <c r="B173" s="232"/>
      <c r="C173" s="232"/>
      <c r="D173" s="232"/>
      <c r="E173" s="232"/>
      <c r="F173" s="232"/>
      <c r="G173" s="232"/>
      <c r="H173" s="232"/>
      <c r="I173" s="232"/>
      <c r="J173" s="232"/>
      <c r="K173" s="232"/>
      <c r="L173" s="232"/>
      <c r="M173" s="232"/>
      <c r="N173" s="232"/>
      <c r="O173" s="232"/>
      <c r="P173" s="232"/>
      <c r="Q173" s="232"/>
      <c r="R173" s="232"/>
      <c r="S173" s="232"/>
      <c r="T173" s="232"/>
      <c r="U173" s="232"/>
      <c r="V173" s="232"/>
      <c r="W173" s="232"/>
      <c r="X173" s="232"/>
      <c r="Y173" s="232"/>
      <c r="Z173" s="232"/>
    </row>
    <row r="174" spans="1:26" ht="15.6">
      <c r="A174" s="232"/>
      <c r="B174" s="232"/>
      <c r="C174" s="232"/>
      <c r="D174" s="232"/>
      <c r="E174" s="232"/>
      <c r="F174" s="232"/>
      <c r="G174" s="232"/>
      <c r="H174" s="232"/>
      <c r="I174" s="232"/>
      <c r="J174" s="232"/>
      <c r="K174" s="232"/>
      <c r="L174" s="232"/>
      <c r="M174" s="232"/>
      <c r="N174" s="232"/>
      <c r="O174" s="232"/>
      <c r="P174" s="232"/>
      <c r="Q174" s="232"/>
      <c r="R174" s="232"/>
      <c r="S174" s="232"/>
      <c r="T174" s="232"/>
      <c r="U174" s="232"/>
      <c r="V174" s="232"/>
      <c r="W174" s="232"/>
      <c r="X174" s="232"/>
      <c r="Y174" s="232"/>
      <c r="Z174" s="232"/>
    </row>
    <row r="175" spans="1:26" ht="15.6">
      <c r="A175" s="232"/>
      <c r="B175" s="232"/>
      <c r="C175" s="232"/>
      <c r="D175" s="232"/>
      <c r="E175" s="232"/>
      <c r="F175" s="232"/>
      <c r="G175" s="232"/>
      <c r="H175" s="232"/>
      <c r="I175" s="232"/>
      <c r="J175" s="232"/>
      <c r="K175" s="232"/>
      <c r="L175" s="232"/>
      <c r="M175" s="232"/>
      <c r="N175" s="232"/>
      <c r="O175" s="232"/>
      <c r="P175" s="232"/>
      <c r="Q175" s="232"/>
      <c r="R175" s="232"/>
      <c r="S175" s="232"/>
      <c r="T175" s="232"/>
      <c r="U175" s="232"/>
      <c r="V175" s="232"/>
      <c r="W175" s="232"/>
      <c r="X175" s="232"/>
      <c r="Y175" s="232"/>
      <c r="Z175" s="232"/>
    </row>
    <row r="176" spans="1:26" ht="15.6">
      <c r="A176" s="232"/>
      <c r="B176" s="232"/>
      <c r="C176" s="232"/>
      <c r="D176" s="232"/>
      <c r="E176" s="232"/>
      <c r="F176" s="232"/>
      <c r="G176" s="232"/>
      <c r="H176" s="232"/>
      <c r="I176" s="232"/>
      <c r="J176" s="232"/>
      <c r="K176" s="232"/>
      <c r="L176" s="232"/>
      <c r="M176" s="232"/>
      <c r="N176" s="232"/>
      <c r="O176" s="232"/>
      <c r="P176" s="232"/>
      <c r="Q176" s="232"/>
      <c r="R176" s="232"/>
      <c r="S176" s="232"/>
      <c r="T176" s="232"/>
      <c r="U176" s="232"/>
      <c r="V176" s="232"/>
      <c r="W176" s="232"/>
      <c r="X176" s="232"/>
      <c r="Y176" s="232"/>
      <c r="Z176" s="232"/>
    </row>
    <row r="177" spans="1:26" ht="15.6">
      <c r="A177" s="232"/>
      <c r="B177" s="232"/>
      <c r="C177" s="232"/>
      <c r="D177" s="232"/>
      <c r="E177" s="232"/>
      <c r="F177" s="232"/>
      <c r="G177" s="232"/>
      <c r="H177" s="232"/>
      <c r="I177" s="232"/>
      <c r="J177" s="232"/>
      <c r="K177" s="232"/>
      <c r="L177" s="232"/>
      <c r="M177" s="232"/>
      <c r="N177" s="232"/>
      <c r="O177" s="232"/>
      <c r="P177" s="232"/>
      <c r="Q177" s="232"/>
      <c r="R177" s="232"/>
      <c r="S177" s="232"/>
      <c r="T177" s="232"/>
      <c r="U177" s="232"/>
      <c r="V177" s="232"/>
      <c r="W177" s="232"/>
      <c r="X177" s="232"/>
      <c r="Y177" s="232"/>
      <c r="Z177" s="232"/>
    </row>
    <row r="178" spans="1:26" ht="15.6">
      <c r="A178" s="232"/>
      <c r="B178" s="232"/>
      <c r="C178" s="232"/>
      <c r="D178" s="232"/>
      <c r="E178" s="232"/>
      <c r="F178" s="232"/>
      <c r="G178" s="232"/>
      <c r="H178" s="232"/>
      <c r="I178" s="232"/>
      <c r="J178" s="232"/>
      <c r="K178" s="232"/>
      <c r="L178" s="232"/>
      <c r="M178" s="232"/>
      <c r="N178" s="232"/>
      <c r="O178" s="232"/>
      <c r="P178" s="232"/>
      <c r="Q178" s="232"/>
      <c r="R178" s="232"/>
      <c r="S178" s="232"/>
      <c r="T178" s="232"/>
      <c r="U178" s="232"/>
      <c r="V178" s="232"/>
      <c r="W178" s="232"/>
      <c r="X178" s="232"/>
      <c r="Y178" s="232"/>
      <c r="Z178" s="232"/>
    </row>
    <row r="179" spans="1:26" ht="15.6">
      <c r="A179" s="232"/>
      <c r="B179" s="232"/>
      <c r="C179" s="232"/>
      <c r="D179" s="232"/>
      <c r="E179" s="232"/>
      <c r="F179" s="232"/>
      <c r="G179" s="232"/>
      <c r="H179" s="232"/>
      <c r="I179" s="232"/>
      <c r="J179" s="232"/>
      <c r="K179" s="232"/>
      <c r="L179" s="232"/>
      <c r="M179" s="232"/>
      <c r="N179" s="232"/>
      <c r="O179" s="232"/>
      <c r="P179" s="232"/>
      <c r="Q179" s="232"/>
      <c r="R179" s="232"/>
      <c r="S179" s="232"/>
      <c r="T179" s="232"/>
      <c r="U179" s="232"/>
      <c r="V179" s="232"/>
      <c r="W179" s="232"/>
      <c r="X179" s="232"/>
      <c r="Y179" s="232"/>
      <c r="Z179" s="232"/>
    </row>
    <row r="180" spans="1:26" ht="15.6">
      <c r="A180" s="232"/>
      <c r="B180" s="232"/>
      <c r="C180" s="232"/>
      <c r="D180" s="232"/>
      <c r="E180" s="232"/>
      <c r="F180" s="232"/>
      <c r="G180" s="232"/>
      <c r="H180" s="232"/>
      <c r="I180" s="232"/>
      <c r="J180" s="232"/>
      <c r="K180" s="232"/>
      <c r="L180" s="232"/>
      <c r="M180" s="232"/>
      <c r="N180" s="232"/>
      <c r="O180" s="232"/>
      <c r="P180" s="232"/>
      <c r="Q180" s="232"/>
      <c r="R180" s="232"/>
      <c r="S180" s="232"/>
      <c r="T180" s="232"/>
      <c r="U180" s="232"/>
      <c r="V180" s="232"/>
      <c r="W180" s="232"/>
      <c r="X180" s="232"/>
      <c r="Y180" s="232"/>
      <c r="Z180" s="232"/>
    </row>
    <row r="181" spans="1:26" ht="15.6">
      <c r="A181" s="232"/>
      <c r="B181" s="232"/>
      <c r="C181" s="232"/>
      <c r="D181" s="232"/>
      <c r="E181" s="232"/>
      <c r="F181" s="232"/>
      <c r="G181" s="232"/>
      <c r="H181" s="232"/>
      <c r="I181" s="232"/>
      <c r="J181" s="232"/>
      <c r="K181" s="232"/>
      <c r="L181" s="232"/>
      <c r="M181" s="232"/>
      <c r="N181" s="232"/>
      <c r="O181" s="232"/>
      <c r="P181" s="232"/>
      <c r="Q181" s="232"/>
      <c r="R181" s="232"/>
      <c r="S181" s="232"/>
      <c r="T181" s="232"/>
      <c r="U181" s="232"/>
      <c r="V181" s="232"/>
      <c r="W181" s="232"/>
      <c r="X181" s="232"/>
      <c r="Y181" s="232"/>
      <c r="Z181" s="232"/>
    </row>
    <row r="182" spans="1:26" ht="15.6">
      <c r="A182" s="232"/>
      <c r="B182" s="232"/>
      <c r="C182" s="232"/>
      <c r="D182" s="232"/>
      <c r="E182" s="232"/>
      <c r="F182" s="232"/>
      <c r="G182" s="232"/>
      <c r="H182" s="232"/>
      <c r="I182" s="232"/>
      <c r="J182" s="232"/>
      <c r="K182" s="232"/>
      <c r="L182" s="232"/>
      <c r="M182" s="232"/>
      <c r="N182" s="232"/>
      <c r="O182" s="232"/>
      <c r="P182" s="232"/>
      <c r="Q182" s="232"/>
      <c r="R182" s="232"/>
      <c r="S182" s="232"/>
      <c r="T182" s="232"/>
      <c r="U182" s="232"/>
      <c r="V182" s="232"/>
      <c r="W182" s="232"/>
      <c r="X182" s="232"/>
      <c r="Y182" s="232"/>
      <c r="Z182" s="232"/>
    </row>
    <row r="183" spans="1:26" ht="15.6">
      <c r="A183" s="232"/>
      <c r="B183" s="232"/>
      <c r="C183" s="232"/>
      <c r="D183" s="232"/>
      <c r="E183" s="232"/>
      <c r="F183" s="232"/>
      <c r="G183" s="232"/>
      <c r="H183" s="232"/>
      <c r="I183" s="232"/>
      <c r="J183" s="232"/>
      <c r="K183" s="232"/>
      <c r="L183" s="232"/>
      <c r="M183" s="232"/>
      <c r="N183" s="232"/>
      <c r="O183" s="232"/>
      <c r="P183" s="232"/>
      <c r="Q183" s="232"/>
      <c r="R183" s="232"/>
      <c r="S183" s="232"/>
      <c r="T183" s="232"/>
      <c r="U183" s="232"/>
      <c r="V183" s="232"/>
      <c r="W183" s="232"/>
      <c r="X183" s="232"/>
      <c r="Y183" s="232"/>
      <c r="Z183" s="232"/>
    </row>
    <row r="184" spans="1:26" ht="15.6">
      <c r="A184" s="232"/>
      <c r="B184" s="232"/>
      <c r="C184" s="232"/>
      <c r="D184" s="232"/>
      <c r="E184" s="232"/>
      <c r="F184" s="232"/>
      <c r="G184" s="232"/>
      <c r="H184" s="232"/>
      <c r="I184" s="232"/>
      <c r="J184" s="232"/>
      <c r="K184" s="232"/>
      <c r="L184" s="232"/>
      <c r="M184" s="232"/>
      <c r="N184" s="232"/>
      <c r="O184" s="232"/>
      <c r="P184" s="232"/>
      <c r="Q184" s="232"/>
      <c r="R184" s="232"/>
      <c r="S184" s="232"/>
      <c r="T184" s="232"/>
      <c r="U184" s="232"/>
      <c r="V184" s="232"/>
      <c r="W184" s="232"/>
      <c r="X184" s="232"/>
      <c r="Y184" s="232"/>
      <c r="Z184" s="232"/>
    </row>
    <row r="185" spans="1:26" ht="15.6">
      <c r="A185" s="232"/>
      <c r="B185" s="232"/>
      <c r="C185" s="232"/>
      <c r="D185" s="232"/>
      <c r="E185" s="232"/>
      <c r="F185" s="232"/>
      <c r="G185" s="232"/>
      <c r="H185" s="232"/>
      <c r="I185" s="232"/>
      <c r="J185" s="232"/>
      <c r="K185" s="232"/>
      <c r="L185" s="232"/>
      <c r="M185" s="232"/>
      <c r="N185" s="232"/>
      <c r="O185" s="232"/>
      <c r="P185" s="232"/>
      <c r="Q185" s="232"/>
      <c r="R185" s="232"/>
      <c r="S185" s="232"/>
      <c r="T185" s="232"/>
      <c r="U185" s="232"/>
      <c r="V185" s="232"/>
      <c r="W185" s="232"/>
      <c r="X185" s="232"/>
      <c r="Y185" s="232"/>
      <c r="Z185" s="232"/>
    </row>
    <row r="186" spans="1:26" ht="15.6">
      <c r="A186" s="232"/>
      <c r="B186" s="232"/>
      <c r="C186" s="232"/>
      <c r="D186" s="232"/>
      <c r="E186" s="232"/>
      <c r="F186" s="232"/>
      <c r="G186" s="232"/>
      <c r="H186" s="232"/>
      <c r="I186" s="232"/>
      <c r="J186" s="232"/>
      <c r="K186" s="232"/>
      <c r="L186" s="232"/>
      <c r="M186" s="232"/>
      <c r="N186" s="232"/>
      <c r="O186" s="232"/>
      <c r="P186" s="232"/>
      <c r="Q186" s="232"/>
      <c r="R186" s="232"/>
      <c r="S186" s="232"/>
      <c r="T186" s="232"/>
      <c r="U186" s="232"/>
      <c r="V186" s="232"/>
      <c r="W186" s="232"/>
      <c r="X186" s="232"/>
      <c r="Y186" s="232"/>
      <c r="Z186" s="232"/>
    </row>
    <row r="187" spans="1:26" ht="15.6">
      <c r="A187" s="232"/>
      <c r="B187" s="232"/>
      <c r="C187" s="232"/>
      <c r="D187" s="232"/>
      <c r="E187" s="232"/>
      <c r="F187" s="232"/>
      <c r="G187" s="232"/>
      <c r="H187" s="232"/>
      <c r="I187" s="232"/>
      <c r="J187" s="232"/>
      <c r="K187" s="232"/>
      <c r="L187" s="232"/>
      <c r="M187" s="232"/>
      <c r="N187" s="232"/>
      <c r="O187" s="232"/>
      <c r="P187" s="232"/>
      <c r="Q187" s="232"/>
      <c r="R187" s="232"/>
      <c r="S187" s="232"/>
      <c r="T187" s="232"/>
      <c r="U187" s="232"/>
      <c r="V187" s="232"/>
      <c r="W187" s="232"/>
      <c r="X187" s="232"/>
      <c r="Y187" s="232"/>
      <c r="Z187" s="232"/>
    </row>
    <row r="188" spans="1:26" ht="15.6">
      <c r="A188" s="232"/>
      <c r="B188" s="232"/>
      <c r="C188" s="232"/>
      <c r="D188" s="232"/>
      <c r="E188" s="232"/>
      <c r="F188" s="232"/>
      <c r="G188" s="232"/>
      <c r="H188" s="232"/>
      <c r="I188" s="232"/>
      <c r="J188" s="232"/>
      <c r="K188" s="232"/>
      <c r="L188" s="232"/>
      <c r="M188" s="232"/>
      <c r="N188" s="232"/>
      <c r="O188" s="232"/>
      <c r="P188" s="232"/>
      <c r="Q188" s="232"/>
      <c r="R188" s="232"/>
      <c r="S188" s="232"/>
      <c r="T188" s="232"/>
      <c r="U188" s="232"/>
      <c r="V188" s="232"/>
      <c r="W188" s="232"/>
      <c r="X188" s="232"/>
      <c r="Y188" s="232"/>
      <c r="Z188" s="232"/>
    </row>
    <row r="189" spans="1:26" ht="15.6">
      <c r="A189" s="232"/>
      <c r="B189" s="232"/>
      <c r="C189" s="232"/>
      <c r="D189" s="232"/>
      <c r="E189" s="232"/>
      <c r="F189" s="232"/>
      <c r="G189" s="232"/>
      <c r="H189" s="232"/>
      <c r="I189" s="232"/>
      <c r="J189" s="232"/>
      <c r="K189" s="232"/>
      <c r="L189" s="232"/>
      <c r="M189" s="232"/>
      <c r="N189" s="232"/>
      <c r="O189" s="232"/>
      <c r="P189" s="232"/>
      <c r="Q189" s="232"/>
      <c r="R189" s="232"/>
      <c r="S189" s="232"/>
      <c r="T189" s="232"/>
      <c r="U189" s="232"/>
      <c r="V189" s="232"/>
      <c r="W189" s="232"/>
      <c r="X189" s="232"/>
      <c r="Y189" s="232"/>
      <c r="Z189" s="232"/>
    </row>
    <row r="190" spans="1:26" ht="15.6">
      <c r="A190" s="232"/>
      <c r="B190" s="232"/>
      <c r="C190" s="232"/>
      <c r="D190" s="232"/>
      <c r="E190" s="232"/>
      <c r="F190" s="232"/>
      <c r="G190" s="232"/>
      <c r="H190" s="232"/>
      <c r="I190" s="232"/>
      <c r="J190" s="232"/>
      <c r="K190" s="232"/>
      <c r="L190" s="232"/>
      <c r="M190" s="232"/>
      <c r="N190" s="232"/>
      <c r="O190" s="232"/>
      <c r="P190" s="232"/>
      <c r="Q190" s="232"/>
      <c r="R190" s="232"/>
      <c r="S190" s="232"/>
      <c r="T190" s="232"/>
      <c r="U190" s="232"/>
      <c r="V190" s="232"/>
      <c r="W190" s="232"/>
      <c r="X190" s="232"/>
      <c r="Y190" s="232"/>
      <c r="Z190" s="232"/>
    </row>
    <row r="191" spans="1:26" ht="15.6">
      <c r="A191" s="232"/>
      <c r="B191" s="232"/>
      <c r="C191" s="232"/>
      <c r="D191" s="232"/>
      <c r="E191" s="232"/>
      <c r="F191" s="232"/>
      <c r="G191" s="232"/>
      <c r="H191" s="232"/>
      <c r="I191" s="232"/>
      <c r="J191" s="232"/>
      <c r="K191" s="232"/>
      <c r="L191" s="232"/>
      <c r="M191" s="232"/>
      <c r="N191" s="232"/>
      <c r="O191" s="232"/>
      <c r="P191" s="232"/>
      <c r="Q191" s="232"/>
      <c r="R191" s="232"/>
      <c r="S191" s="232"/>
      <c r="T191" s="232"/>
      <c r="U191" s="232"/>
      <c r="V191" s="232"/>
      <c r="W191" s="232"/>
      <c r="X191" s="232"/>
      <c r="Y191" s="232"/>
      <c r="Z191" s="232"/>
    </row>
    <row r="192" spans="1:26" ht="15.6">
      <c r="A192" s="232"/>
      <c r="B192" s="232"/>
      <c r="C192" s="232"/>
      <c r="D192" s="232"/>
      <c r="E192" s="232"/>
      <c r="F192" s="232"/>
      <c r="G192" s="232"/>
      <c r="H192" s="232"/>
      <c r="I192" s="232"/>
      <c r="J192" s="232"/>
      <c r="K192" s="232"/>
      <c r="L192" s="232"/>
      <c r="M192" s="232"/>
      <c r="N192" s="232"/>
      <c r="O192" s="232"/>
      <c r="P192" s="232"/>
      <c r="Q192" s="232"/>
      <c r="R192" s="232"/>
      <c r="S192" s="232"/>
      <c r="T192" s="232"/>
      <c r="U192" s="232"/>
      <c r="V192" s="232"/>
      <c r="W192" s="232"/>
      <c r="X192" s="232"/>
      <c r="Y192" s="232"/>
      <c r="Z192" s="232"/>
    </row>
    <row r="193" spans="1:26" ht="15.6">
      <c r="A193" s="232"/>
      <c r="B193" s="232"/>
      <c r="C193" s="232"/>
      <c r="D193" s="232"/>
      <c r="E193" s="232"/>
      <c r="F193" s="232"/>
      <c r="G193" s="232"/>
      <c r="H193" s="232"/>
      <c r="I193" s="232"/>
      <c r="J193" s="232"/>
      <c r="K193" s="232"/>
      <c r="L193" s="232"/>
      <c r="M193" s="232"/>
      <c r="N193" s="232"/>
      <c r="O193" s="232"/>
      <c r="P193" s="232"/>
      <c r="Q193" s="232"/>
      <c r="R193" s="232"/>
      <c r="S193" s="232"/>
      <c r="T193" s="232"/>
      <c r="U193" s="232"/>
      <c r="V193" s="232"/>
      <c r="W193" s="232"/>
      <c r="X193" s="232"/>
      <c r="Y193" s="232"/>
      <c r="Z193" s="232"/>
    </row>
    <row r="194" spans="1:26" ht="15.6">
      <c r="A194" s="232"/>
      <c r="B194" s="232"/>
      <c r="C194" s="232"/>
      <c r="D194" s="232"/>
      <c r="E194" s="232"/>
      <c r="F194" s="232"/>
      <c r="G194" s="232"/>
      <c r="H194" s="232"/>
      <c r="I194" s="232"/>
      <c r="J194" s="232"/>
      <c r="K194" s="232"/>
      <c r="L194" s="232"/>
      <c r="M194" s="232"/>
      <c r="N194" s="232"/>
      <c r="O194" s="232"/>
      <c r="P194" s="232"/>
      <c r="Q194" s="232"/>
      <c r="R194" s="232"/>
      <c r="S194" s="232"/>
      <c r="T194" s="232"/>
      <c r="U194" s="232"/>
      <c r="V194" s="232"/>
      <c r="W194" s="232"/>
      <c r="X194" s="232"/>
      <c r="Y194" s="232"/>
      <c r="Z194" s="232"/>
    </row>
    <row r="195" spans="1:26" ht="15.6">
      <c r="A195" s="232"/>
      <c r="B195" s="232"/>
      <c r="C195" s="232"/>
      <c r="D195" s="232"/>
      <c r="E195" s="232"/>
      <c r="F195" s="232"/>
      <c r="G195" s="232"/>
      <c r="H195" s="232"/>
      <c r="I195" s="232"/>
      <c r="J195" s="232"/>
      <c r="K195" s="232"/>
      <c r="L195" s="232"/>
      <c r="M195" s="232"/>
      <c r="N195" s="232"/>
      <c r="O195" s="232"/>
      <c r="P195" s="232"/>
      <c r="Q195" s="232"/>
      <c r="R195" s="232"/>
      <c r="S195" s="232"/>
      <c r="T195" s="232"/>
      <c r="U195" s="232"/>
      <c r="V195" s="232"/>
      <c r="W195" s="232"/>
      <c r="X195" s="232"/>
      <c r="Y195" s="232"/>
      <c r="Z195" s="232"/>
    </row>
    <row r="196" spans="1:26" ht="15.6">
      <c r="A196" s="232"/>
      <c r="B196" s="232"/>
      <c r="C196" s="232"/>
      <c r="D196" s="232"/>
      <c r="E196" s="232"/>
      <c r="F196" s="232"/>
      <c r="G196" s="232"/>
      <c r="H196" s="232"/>
      <c r="I196" s="232"/>
      <c r="J196" s="232"/>
      <c r="K196" s="232"/>
      <c r="L196" s="232"/>
      <c r="M196" s="232"/>
      <c r="N196" s="232"/>
      <c r="O196" s="232"/>
      <c r="P196" s="232"/>
      <c r="Q196" s="232"/>
      <c r="R196" s="232"/>
      <c r="S196" s="232"/>
      <c r="T196" s="232"/>
      <c r="U196" s="232"/>
      <c r="V196" s="232"/>
      <c r="W196" s="232"/>
      <c r="X196" s="232"/>
      <c r="Y196" s="232"/>
      <c r="Z196" s="232"/>
    </row>
    <row r="197" spans="1:26" ht="15.6">
      <c r="A197" s="232"/>
      <c r="B197" s="232"/>
      <c r="C197" s="232"/>
      <c r="D197" s="232"/>
      <c r="E197" s="232"/>
      <c r="F197" s="232"/>
      <c r="G197" s="232"/>
      <c r="H197" s="232"/>
      <c r="I197" s="232"/>
      <c r="J197" s="232"/>
      <c r="K197" s="232"/>
      <c r="L197" s="232"/>
      <c r="M197" s="232"/>
      <c r="N197" s="232"/>
      <c r="O197" s="232"/>
      <c r="P197" s="232"/>
      <c r="Q197" s="232"/>
      <c r="R197" s="232"/>
      <c r="S197" s="232"/>
      <c r="T197" s="232"/>
      <c r="U197" s="232"/>
      <c r="V197" s="232"/>
      <c r="W197" s="232"/>
      <c r="X197" s="232"/>
      <c r="Y197" s="232"/>
      <c r="Z197" s="232"/>
    </row>
    <row r="198" spans="1:26" ht="15.6">
      <c r="A198" s="232"/>
      <c r="B198" s="232"/>
      <c r="C198" s="232"/>
      <c r="D198" s="232"/>
      <c r="E198" s="232"/>
      <c r="F198" s="232"/>
      <c r="G198" s="232"/>
      <c r="H198" s="232"/>
      <c r="I198" s="232"/>
      <c r="J198" s="232"/>
      <c r="K198" s="232"/>
      <c r="L198" s="232"/>
      <c r="M198" s="232"/>
      <c r="N198" s="232"/>
      <c r="O198" s="232"/>
      <c r="P198" s="232"/>
      <c r="Q198" s="232"/>
      <c r="R198" s="232"/>
      <c r="S198" s="232"/>
      <c r="T198" s="232"/>
      <c r="U198" s="232"/>
      <c r="V198" s="232"/>
      <c r="W198" s="232"/>
      <c r="X198" s="232"/>
      <c r="Y198" s="232"/>
      <c r="Z198" s="232"/>
    </row>
    <row r="199" spans="1:26" ht="15.6">
      <c r="A199" s="232"/>
      <c r="B199" s="232"/>
      <c r="C199" s="232"/>
      <c r="D199" s="232"/>
      <c r="E199" s="232"/>
      <c r="F199" s="232"/>
      <c r="G199" s="232"/>
      <c r="H199" s="232"/>
      <c r="I199" s="232"/>
      <c r="J199" s="232"/>
      <c r="K199" s="232"/>
      <c r="L199" s="232"/>
      <c r="M199" s="232"/>
      <c r="N199" s="232"/>
      <c r="O199" s="232"/>
      <c r="P199" s="232"/>
      <c r="Q199" s="232"/>
      <c r="R199" s="232"/>
      <c r="S199" s="232"/>
      <c r="T199" s="232"/>
      <c r="U199" s="232"/>
      <c r="V199" s="232"/>
      <c r="W199" s="232"/>
      <c r="X199" s="232"/>
      <c r="Y199" s="232"/>
      <c r="Z199" s="232"/>
    </row>
    <row r="200" spans="1:26" ht="15.6">
      <c r="A200" s="232"/>
      <c r="B200" s="232"/>
      <c r="C200" s="232"/>
      <c r="D200" s="232"/>
      <c r="E200" s="232"/>
      <c r="F200" s="232"/>
      <c r="G200" s="232"/>
      <c r="H200" s="232"/>
      <c r="I200" s="232"/>
      <c r="J200" s="232"/>
      <c r="K200" s="232"/>
      <c r="L200" s="232"/>
      <c r="M200" s="232"/>
      <c r="N200" s="232"/>
      <c r="O200" s="232"/>
      <c r="P200" s="232"/>
      <c r="Q200" s="232"/>
      <c r="R200" s="232"/>
      <c r="S200" s="232"/>
      <c r="T200" s="232"/>
      <c r="U200" s="232"/>
      <c r="V200" s="232"/>
      <c r="W200" s="232"/>
      <c r="X200" s="232"/>
      <c r="Y200" s="232"/>
      <c r="Z200" s="232"/>
    </row>
    <row r="201" spans="1:26" ht="15.6">
      <c r="A201" s="232"/>
      <c r="B201" s="232"/>
      <c r="C201" s="232"/>
      <c r="D201" s="232"/>
      <c r="E201" s="232"/>
      <c r="F201" s="232"/>
      <c r="G201" s="232"/>
      <c r="H201" s="232"/>
      <c r="I201" s="232"/>
      <c r="J201" s="232"/>
      <c r="K201" s="232"/>
      <c r="L201" s="232"/>
      <c r="M201" s="232"/>
      <c r="N201" s="232"/>
      <c r="O201" s="232"/>
      <c r="P201" s="232"/>
      <c r="Q201" s="232"/>
      <c r="R201" s="232"/>
      <c r="S201" s="232"/>
      <c r="T201" s="232"/>
      <c r="U201" s="232"/>
      <c r="V201" s="232"/>
      <c r="W201" s="232"/>
      <c r="X201" s="232"/>
      <c r="Y201" s="232"/>
      <c r="Z201" s="232"/>
    </row>
    <row r="202" spans="1:26" ht="15.6">
      <c r="A202" s="232"/>
      <c r="B202" s="232"/>
      <c r="C202" s="232"/>
      <c r="D202" s="232"/>
      <c r="E202" s="232"/>
      <c r="F202" s="232"/>
      <c r="G202" s="232"/>
      <c r="H202" s="232"/>
      <c r="I202" s="232"/>
      <c r="J202" s="232"/>
      <c r="K202" s="232"/>
      <c r="L202" s="232"/>
      <c r="M202" s="232"/>
      <c r="N202" s="232"/>
      <c r="O202" s="232"/>
      <c r="P202" s="232"/>
      <c r="Q202" s="232"/>
      <c r="R202" s="232"/>
      <c r="S202" s="232"/>
      <c r="T202" s="232"/>
      <c r="U202" s="232"/>
      <c r="V202" s="232"/>
      <c r="W202" s="232"/>
      <c r="X202" s="232"/>
      <c r="Y202" s="232"/>
      <c r="Z202" s="232"/>
    </row>
    <row r="203" spans="1:26" ht="15.6">
      <c r="A203" s="232"/>
      <c r="B203" s="232"/>
      <c r="C203" s="232"/>
      <c r="D203" s="232"/>
      <c r="E203" s="232"/>
      <c r="F203" s="232"/>
      <c r="G203" s="232"/>
      <c r="H203" s="232"/>
      <c r="I203" s="232"/>
      <c r="J203" s="232"/>
      <c r="K203" s="232"/>
      <c r="L203" s="232"/>
      <c r="M203" s="232"/>
      <c r="N203" s="232"/>
      <c r="O203" s="232"/>
      <c r="P203" s="232"/>
      <c r="Q203" s="232"/>
      <c r="R203" s="232"/>
      <c r="S203" s="232"/>
      <c r="T203" s="232"/>
      <c r="U203" s="232"/>
      <c r="V203" s="232"/>
      <c r="W203" s="232"/>
      <c r="X203" s="232"/>
      <c r="Y203" s="232"/>
      <c r="Z203" s="232"/>
    </row>
    <row r="204" spans="1:26" ht="15.6">
      <c r="A204" s="232"/>
      <c r="B204" s="232"/>
      <c r="C204" s="232"/>
      <c r="D204" s="232"/>
      <c r="E204" s="232"/>
      <c r="F204" s="232"/>
      <c r="G204" s="232"/>
      <c r="H204" s="232"/>
      <c r="I204" s="232"/>
      <c r="J204" s="232"/>
      <c r="K204" s="232"/>
      <c r="L204" s="232"/>
      <c r="M204" s="232"/>
      <c r="N204" s="232"/>
      <c r="O204" s="232"/>
      <c r="P204" s="232"/>
      <c r="Q204" s="232"/>
      <c r="R204" s="232"/>
      <c r="S204" s="232"/>
      <c r="T204" s="232"/>
      <c r="U204" s="232"/>
      <c r="V204" s="232"/>
      <c r="W204" s="232"/>
      <c r="X204" s="232"/>
      <c r="Y204" s="232"/>
      <c r="Z204" s="232"/>
    </row>
    <row r="205" spans="1:26" ht="15.6">
      <c r="A205" s="232"/>
      <c r="B205" s="232"/>
      <c r="C205" s="232"/>
      <c r="D205" s="232"/>
      <c r="E205" s="232"/>
      <c r="F205" s="232"/>
      <c r="G205" s="232"/>
      <c r="H205" s="232"/>
      <c r="I205" s="232"/>
      <c r="J205" s="232"/>
      <c r="K205" s="232"/>
      <c r="L205" s="232"/>
      <c r="M205" s="232"/>
      <c r="N205" s="232"/>
      <c r="O205" s="232"/>
      <c r="P205" s="232"/>
      <c r="Q205" s="232"/>
      <c r="R205" s="232"/>
      <c r="S205" s="232"/>
      <c r="T205" s="232"/>
      <c r="U205" s="232"/>
      <c r="V205" s="232"/>
      <c r="W205" s="232"/>
      <c r="X205" s="232"/>
      <c r="Y205" s="232"/>
      <c r="Z205" s="232"/>
    </row>
    <row r="206" spans="1:26" ht="15.6">
      <c r="A206" s="232"/>
      <c r="B206" s="232"/>
      <c r="C206" s="232"/>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row>
    <row r="207" spans="1:26" ht="15.6">
      <c r="A207" s="232"/>
      <c r="B207" s="232"/>
      <c r="C207" s="232"/>
      <c r="D207" s="232"/>
      <c r="E207" s="232"/>
      <c r="F207" s="232"/>
      <c r="G207" s="232"/>
      <c r="H207" s="232"/>
      <c r="I207" s="232"/>
      <c r="J207" s="232"/>
      <c r="K207" s="232"/>
      <c r="L207" s="232"/>
      <c r="M207" s="232"/>
      <c r="N207" s="232"/>
      <c r="O207" s="232"/>
      <c r="P207" s="232"/>
      <c r="Q207" s="232"/>
      <c r="R207" s="232"/>
      <c r="S207" s="232"/>
      <c r="T207" s="232"/>
      <c r="U207" s="232"/>
      <c r="V207" s="232"/>
      <c r="W207" s="232"/>
      <c r="X207" s="232"/>
      <c r="Y207" s="232"/>
      <c r="Z207" s="232"/>
    </row>
    <row r="208" spans="1:26" ht="15.6">
      <c r="A208" s="232"/>
      <c r="B208" s="232"/>
      <c r="C208" s="232"/>
      <c r="D208" s="232"/>
      <c r="E208" s="232"/>
      <c r="F208" s="232"/>
      <c r="G208" s="232"/>
      <c r="H208" s="232"/>
      <c r="I208" s="232"/>
      <c r="J208" s="232"/>
      <c r="K208" s="232"/>
      <c r="L208" s="232"/>
      <c r="M208" s="232"/>
      <c r="N208" s="232"/>
      <c r="O208" s="232"/>
      <c r="P208" s="232"/>
      <c r="Q208" s="232"/>
      <c r="R208" s="232"/>
      <c r="S208" s="232"/>
      <c r="T208" s="232"/>
      <c r="U208" s="232"/>
      <c r="V208" s="232"/>
      <c r="W208" s="232"/>
      <c r="X208" s="232"/>
      <c r="Y208" s="232"/>
      <c r="Z208" s="232"/>
    </row>
    <row r="209" spans="1:26" ht="15.6">
      <c r="A209" s="232"/>
      <c r="B209" s="232"/>
      <c r="C209" s="232"/>
      <c r="D209" s="232"/>
      <c r="E209" s="232"/>
      <c r="F209" s="232"/>
      <c r="G209" s="232"/>
      <c r="H209" s="232"/>
      <c r="I209" s="232"/>
      <c r="J209" s="232"/>
      <c r="K209" s="232"/>
      <c r="L209" s="232"/>
      <c r="M209" s="232"/>
      <c r="N209" s="232"/>
      <c r="O209" s="232"/>
      <c r="P209" s="232"/>
      <c r="Q209" s="232"/>
      <c r="R209" s="232"/>
      <c r="S209" s="232"/>
      <c r="T209" s="232"/>
      <c r="U209" s="232"/>
      <c r="V209" s="232"/>
      <c r="W209" s="232"/>
      <c r="X209" s="232"/>
      <c r="Y209" s="232"/>
      <c r="Z209" s="232"/>
    </row>
    <row r="210" spans="1:26" ht="15.6">
      <c r="A210" s="232"/>
      <c r="B210" s="232"/>
      <c r="C210" s="232"/>
      <c r="D210" s="232"/>
      <c r="E210" s="232"/>
      <c r="F210" s="232"/>
      <c r="G210" s="232"/>
      <c r="H210" s="232"/>
      <c r="I210" s="232"/>
      <c r="J210" s="232"/>
      <c r="K210" s="232"/>
      <c r="L210" s="232"/>
      <c r="M210" s="232"/>
      <c r="N210" s="232"/>
      <c r="O210" s="232"/>
      <c r="P210" s="232"/>
      <c r="Q210" s="232"/>
      <c r="R210" s="232"/>
      <c r="S210" s="232"/>
      <c r="T210" s="232"/>
      <c r="U210" s="232"/>
      <c r="V210" s="232"/>
      <c r="W210" s="232"/>
      <c r="X210" s="232"/>
      <c r="Y210" s="232"/>
      <c r="Z210" s="232"/>
    </row>
    <row r="211" spans="1:26" ht="15.6">
      <c r="A211" s="232"/>
      <c r="B211" s="232"/>
      <c r="C211" s="232"/>
      <c r="D211" s="232"/>
      <c r="E211" s="232"/>
      <c r="F211" s="232"/>
      <c r="G211" s="232"/>
      <c r="H211" s="232"/>
      <c r="I211" s="232"/>
      <c r="J211" s="232"/>
      <c r="K211" s="232"/>
      <c r="L211" s="232"/>
      <c r="M211" s="232"/>
      <c r="N211" s="232"/>
      <c r="O211" s="232"/>
      <c r="P211" s="232"/>
      <c r="Q211" s="232"/>
      <c r="R211" s="232"/>
      <c r="S211" s="232"/>
      <c r="T211" s="232"/>
      <c r="U211" s="232"/>
      <c r="V211" s="232"/>
      <c r="W211" s="232"/>
      <c r="X211" s="232"/>
      <c r="Y211" s="232"/>
      <c r="Z211" s="232"/>
    </row>
    <row r="212" spans="1:26" ht="15.6">
      <c r="A212" s="232"/>
      <c r="B212" s="232"/>
      <c r="C212" s="232"/>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row>
    <row r="213" spans="1:26" ht="15.6">
      <c r="A213" s="232"/>
      <c r="B213" s="232"/>
      <c r="C213" s="232"/>
      <c r="D213" s="232"/>
      <c r="E213" s="232"/>
      <c r="F213" s="232"/>
      <c r="G213" s="232"/>
      <c r="H213" s="232"/>
      <c r="I213" s="232"/>
      <c r="J213" s="232"/>
      <c r="K213" s="232"/>
      <c r="L213" s="232"/>
      <c r="M213" s="232"/>
      <c r="N213" s="232"/>
      <c r="O213" s="232"/>
      <c r="P213" s="232"/>
      <c r="Q213" s="232"/>
      <c r="R213" s="232"/>
      <c r="S213" s="232"/>
      <c r="T213" s="232"/>
      <c r="U213" s="232"/>
      <c r="V213" s="232"/>
      <c r="W213" s="232"/>
      <c r="X213" s="232"/>
      <c r="Y213" s="232"/>
      <c r="Z213" s="232"/>
    </row>
    <row r="214" spans="1:26" ht="15.6">
      <c r="A214" s="232"/>
      <c r="B214" s="232"/>
      <c r="C214" s="232"/>
      <c r="D214" s="232"/>
      <c r="E214" s="232"/>
      <c r="F214" s="232"/>
      <c r="G214" s="232"/>
      <c r="H214" s="232"/>
      <c r="I214" s="232"/>
      <c r="J214" s="232"/>
      <c r="K214" s="232"/>
      <c r="L214" s="232"/>
      <c r="M214" s="232"/>
      <c r="N214" s="232"/>
      <c r="O214" s="232"/>
      <c r="P214" s="232"/>
      <c r="Q214" s="232"/>
      <c r="R214" s="232"/>
      <c r="S214" s="232"/>
      <c r="T214" s="232"/>
      <c r="U214" s="232"/>
      <c r="V214" s="232"/>
      <c r="W214" s="232"/>
      <c r="X214" s="232"/>
      <c r="Y214" s="232"/>
      <c r="Z214" s="232"/>
    </row>
    <row r="215" spans="1:26" ht="15.6">
      <c r="A215" s="232"/>
      <c r="B215" s="232"/>
      <c r="C215" s="232"/>
      <c r="D215" s="232"/>
      <c r="E215" s="232"/>
      <c r="F215" s="232"/>
      <c r="G215" s="232"/>
      <c r="H215" s="232"/>
      <c r="I215" s="232"/>
      <c r="J215" s="232"/>
      <c r="K215" s="232"/>
      <c r="L215" s="232"/>
      <c r="M215" s="232"/>
      <c r="N215" s="232"/>
      <c r="O215" s="232"/>
      <c r="P215" s="232"/>
      <c r="Q215" s="232"/>
      <c r="R215" s="232"/>
      <c r="S215" s="232"/>
      <c r="T215" s="232"/>
      <c r="U215" s="232"/>
      <c r="V215" s="232"/>
      <c r="W215" s="232"/>
      <c r="X215" s="232"/>
      <c r="Y215" s="232"/>
      <c r="Z215" s="232"/>
    </row>
    <row r="216" spans="1:26" ht="15.6">
      <c r="A216" s="232"/>
      <c r="B216" s="232"/>
      <c r="C216" s="232"/>
      <c r="D216" s="232"/>
      <c r="E216" s="232"/>
      <c r="F216" s="232"/>
      <c r="G216" s="232"/>
      <c r="H216" s="232"/>
      <c r="I216" s="232"/>
      <c r="J216" s="232"/>
      <c r="K216" s="232"/>
      <c r="L216" s="232"/>
      <c r="M216" s="232"/>
      <c r="N216" s="232"/>
      <c r="O216" s="232"/>
      <c r="P216" s="232"/>
      <c r="Q216" s="232"/>
      <c r="R216" s="232"/>
      <c r="S216" s="232"/>
      <c r="T216" s="232"/>
      <c r="U216" s="232"/>
      <c r="V216" s="232"/>
      <c r="W216" s="232"/>
      <c r="X216" s="232"/>
      <c r="Y216" s="232"/>
      <c r="Z216" s="232"/>
    </row>
    <row r="217" spans="1:26" ht="15.6">
      <c r="A217" s="232"/>
      <c r="B217" s="232"/>
      <c r="C217" s="232"/>
      <c r="D217" s="232"/>
      <c r="E217" s="232"/>
      <c r="F217" s="232"/>
      <c r="G217" s="232"/>
      <c r="H217" s="232"/>
      <c r="I217" s="232"/>
      <c r="J217" s="232"/>
      <c r="K217" s="232"/>
      <c r="L217" s="232"/>
      <c r="M217" s="232"/>
      <c r="N217" s="232"/>
      <c r="O217" s="232"/>
      <c r="P217" s="232"/>
      <c r="Q217" s="232"/>
      <c r="R217" s="232"/>
      <c r="S217" s="232"/>
      <c r="T217" s="232"/>
      <c r="U217" s="232"/>
      <c r="V217" s="232"/>
      <c r="W217" s="232"/>
      <c r="X217" s="232"/>
      <c r="Y217" s="232"/>
      <c r="Z217" s="232"/>
    </row>
    <row r="218" spans="1:26" ht="15.6">
      <c r="A218" s="232"/>
      <c r="B218" s="232"/>
      <c r="C218" s="232"/>
      <c r="D218" s="232"/>
      <c r="E218" s="232"/>
      <c r="F218" s="232"/>
      <c r="G218" s="232"/>
      <c r="H218" s="232"/>
      <c r="I218" s="232"/>
      <c r="J218" s="232"/>
      <c r="K218" s="232"/>
      <c r="L218" s="232"/>
      <c r="M218" s="232"/>
      <c r="N218" s="232"/>
      <c r="O218" s="232"/>
      <c r="P218" s="232"/>
      <c r="Q218" s="232"/>
      <c r="R218" s="232"/>
      <c r="S218" s="232"/>
      <c r="T218" s="232"/>
      <c r="U218" s="232"/>
      <c r="V218" s="232"/>
      <c r="W218" s="232"/>
      <c r="X218" s="232"/>
      <c r="Y218" s="232"/>
      <c r="Z218" s="232"/>
    </row>
    <row r="219" spans="1:26" ht="15.6">
      <c r="A219" s="232"/>
      <c r="B219" s="232"/>
      <c r="C219" s="232"/>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row>
    <row r="220" spans="1:26" ht="15.6">
      <c r="A220" s="232"/>
      <c r="B220" s="232"/>
      <c r="C220" s="232"/>
      <c r="D220" s="232"/>
      <c r="E220" s="232"/>
      <c r="F220" s="232"/>
      <c r="G220" s="232"/>
      <c r="H220" s="232"/>
      <c r="I220" s="232"/>
      <c r="J220" s="232"/>
      <c r="K220" s="232"/>
      <c r="L220" s="232"/>
      <c r="M220" s="232"/>
      <c r="N220" s="232"/>
      <c r="O220" s="232"/>
      <c r="P220" s="232"/>
      <c r="Q220" s="232"/>
      <c r="R220" s="232"/>
      <c r="S220" s="232"/>
      <c r="T220" s="232"/>
      <c r="U220" s="232"/>
      <c r="V220" s="232"/>
      <c r="W220" s="232"/>
      <c r="X220" s="232"/>
      <c r="Y220" s="232"/>
      <c r="Z220" s="232"/>
    </row>
    <row r="221" spans="1:26" ht="15.6">
      <c r="A221" s="232"/>
      <c r="B221" s="232"/>
      <c r="C221" s="232"/>
      <c r="D221" s="232"/>
      <c r="E221" s="232"/>
      <c r="F221" s="232"/>
      <c r="G221" s="232"/>
      <c r="H221" s="232"/>
      <c r="I221" s="232"/>
      <c r="J221" s="232"/>
      <c r="K221" s="232"/>
      <c r="L221" s="232"/>
      <c r="M221" s="232"/>
      <c r="N221" s="232"/>
      <c r="O221" s="232"/>
      <c r="P221" s="232"/>
      <c r="Q221" s="232"/>
      <c r="R221" s="232"/>
      <c r="S221" s="232"/>
      <c r="T221" s="232"/>
      <c r="U221" s="232"/>
      <c r="V221" s="232"/>
      <c r="W221" s="232"/>
      <c r="X221" s="232"/>
      <c r="Y221" s="232"/>
      <c r="Z221" s="232"/>
    </row>
    <row r="222" spans="1:26" ht="15.6">
      <c r="A222" s="232"/>
      <c r="B222" s="232"/>
      <c r="C222" s="232"/>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row>
    <row r="223" spans="1:26" ht="15.6">
      <c r="A223" s="232"/>
      <c r="B223" s="232"/>
      <c r="C223" s="232"/>
      <c r="D223" s="232"/>
      <c r="E223" s="232"/>
      <c r="F223" s="232"/>
      <c r="G223" s="232"/>
      <c r="H223" s="232"/>
      <c r="I223" s="232"/>
      <c r="J223" s="232"/>
      <c r="K223" s="232"/>
      <c r="L223" s="232"/>
      <c r="M223" s="232"/>
      <c r="N223" s="232"/>
      <c r="O223" s="232"/>
      <c r="P223" s="232"/>
      <c r="Q223" s="232"/>
      <c r="R223" s="232"/>
      <c r="S223" s="232"/>
      <c r="T223" s="232"/>
      <c r="U223" s="232"/>
      <c r="V223" s="232"/>
      <c r="W223" s="232"/>
      <c r="X223" s="232"/>
      <c r="Y223" s="232"/>
      <c r="Z223" s="232"/>
    </row>
    <row r="224" spans="1:26" ht="15.6">
      <c r="A224" s="232"/>
      <c r="B224" s="232"/>
      <c r="C224" s="232"/>
      <c r="D224" s="232"/>
      <c r="E224" s="232"/>
      <c r="F224" s="232"/>
      <c r="G224" s="232"/>
      <c r="H224" s="232"/>
      <c r="I224" s="232"/>
      <c r="J224" s="232"/>
      <c r="K224" s="232"/>
      <c r="L224" s="232"/>
      <c r="M224" s="232"/>
      <c r="N224" s="232"/>
      <c r="O224" s="232"/>
      <c r="P224" s="232"/>
      <c r="Q224" s="232"/>
      <c r="R224" s="232"/>
      <c r="S224" s="232"/>
      <c r="T224" s="232"/>
      <c r="U224" s="232"/>
      <c r="V224" s="232"/>
      <c r="W224" s="232"/>
      <c r="X224" s="232"/>
      <c r="Y224" s="232"/>
      <c r="Z224" s="232"/>
    </row>
    <row r="225" spans="1:26" ht="15.6">
      <c r="A225" s="232"/>
      <c r="B225" s="232"/>
      <c r="C225" s="232"/>
      <c r="D225" s="232"/>
      <c r="E225" s="232"/>
      <c r="F225" s="232"/>
      <c r="G225" s="232"/>
      <c r="H225" s="232"/>
      <c r="I225" s="232"/>
      <c r="J225" s="232"/>
      <c r="K225" s="232"/>
      <c r="L225" s="232"/>
      <c r="M225" s="232"/>
      <c r="N225" s="232"/>
      <c r="O225" s="232"/>
      <c r="P225" s="232"/>
      <c r="Q225" s="232"/>
      <c r="R225" s="232"/>
      <c r="S225" s="232"/>
      <c r="T225" s="232"/>
      <c r="U225" s="232"/>
      <c r="V225" s="232"/>
      <c r="W225" s="232"/>
      <c r="X225" s="232"/>
      <c r="Y225" s="232"/>
      <c r="Z225" s="232"/>
    </row>
    <row r="226" spans="1:26" ht="15.6">
      <c r="A226" s="232"/>
      <c r="B226" s="232"/>
      <c r="C226" s="232"/>
      <c r="D226" s="232"/>
      <c r="E226" s="232"/>
      <c r="F226" s="232"/>
      <c r="G226" s="232"/>
      <c r="H226" s="232"/>
      <c r="I226" s="232"/>
      <c r="J226" s="232"/>
      <c r="K226" s="232"/>
      <c r="L226" s="232"/>
      <c r="M226" s="232"/>
      <c r="N226" s="232"/>
      <c r="O226" s="232"/>
      <c r="P226" s="232"/>
      <c r="Q226" s="232"/>
      <c r="R226" s="232"/>
      <c r="S226" s="232"/>
      <c r="T226" s="232"/>
      <c r="U226" s="232"/>
      <c r="V226" s="232"/>
      <c r="W226" s="232"/>
      <c r="X226" s="232"/>
      <c r="Y226" s="232"/>
      <c r="Z226" s="232"/>
    </row>
    <row r="227" spans="1:26" ht="15.6">
      <c r="A227" s="232"/>
      <c r="B227" s="232"/>
      <c r="C227" s="232"/>
      <c r="D227" s="232"/>
      <c r="E227" s="232"/>
      <c r="F227" s="232"/>
      <c r="G227" s="232"/>
      <c r="H227" s="232"/>
      <c r="I227" s="232"/>
      <c r="J227" s="232"/>
      <c r="K227" s="232"/>
      <c r="L227" s="232"/>
      <c r="M227" s="232"/>
      <c r="N227" s="232"/>
      <c r="O227" s="232"/>
      <c r="P227" s="232"/>
      <c r="Q227" s="232"/>
      <c r="R227" s="232"/>
      <c r="S227" s="232"/>
      <c r="T227" s="232"/>
      <c r="U227" s="232"/>
      <c r="V227" s="232"/>
      <c r="W227" s="232"/>
      <c r="X227" s="232"/>
      <c r="Y227" s="232"/>
      <c r="Z227" s="232"/>
    </row>
    <row r="228" spans="1:26" ht="15.6">
      <c r="A228" s="232"/>
      <c r="B228" s="232"/>
      <c r="C228" s="232"/>
      <c r="D228" s="232"/>
      <c r="E228" s="232"/>
      <c r="F228" s="232"/>
      <c r="G228" s="232"/>
      <c r="H228" s="232"/>
      <c r="I228" s="232"/>
      <c r="J228" s="232"/>
      <c r="K228" s="232"/>
      <c r="L228" s="232"/>
      <c r="M228" s="232"/>
      <c r="N228" s="232"/>
      <c r="O228" s="232"/>
      <c r="P228" s="232"/>
      <c r="Q228" s="232"/>
      <c r="R228" s="232"/>
      <c r="S228" s="232"/>
      <c r="T228" s="232"/>
      <c r="U228" s="232"/>
      <c r="V228" s="232"/>
      <c r="W228" s="232"/>
      <c r="X228" s="232"/>
      <c r="Y228" s="232"/>
      <c r="Z228" s="232"/>
    </row>
    <row r="229" spans="1:26" ht="15.6">
      <c r="A229" s="232"/>
      <c r="B229" s="232"/>
      <c r="C229" s="232"/>
      <c r="D229" s="232"/>
      <c r="E229" s="232"/>
      <c r="F229" s="232"/>
      <c r="G229" s="232"/>
      <c r="H229" s="232"/>
      <c r="I229" s="232"/>
      <c r="J229" s="232"/>
      <c r="K229" s="232"/>
      <c r="L229" s="232"/>
      <c r="M229" s="232"/>
      <c r="N229" s="232"/>
      <c r="O229" s="232"/>
      <c r="P229" s="232"/>
      <c r="Q229" s="232"/>
      <c r="R229" s="232"/>
      <c r="S229" s="232"/>
      <c r="T229" s="232"/>
      <c r="U229" s="232"/>
      <c r="V229" s="232"/>
      <c r="W229" s="232"/>
      <c r="X229" s="232"/>
      <c r="Y229" s="232"/>
      <c r="Z229" s="232"/>
    </row>
    <row r="230" spans="1:26" ht="15.6">
      <c r="A230" s="232"/>
      <c r="B230" s="232"/>
      <c r="C230" s="232"/>
      <c r="D230" s="232"/>
      <c r="E230" s="232"/>
      <c r="F230" s="232"/>
      <c r="G230" s="232"/>
      <c r="H230" s="232"/>
      <c r="I230" s="232"/>
      <c r="J230" s="232"/>
      <c r="K230" s="232"/>
      <c r="L230" s="232"/>
      <c r="M230" s="232"/>
      <c r="N230" s="232"/>
      <c r="O230" s="232"/>
      <c r="P230" s="232"/>
      <c r="Q230" s="232"/>
      <c r="R230" s="232"/>
      <c r="S230" s="232"/>
      <c r="T230" s="232"/>
      <c r="U230" s="232"/>
      <c r="V230" s="232"/>
      <c r="W230" s="232"/>
      <c r="X230" s="232"/>
      <c r="Y230" s="232"/>
      <c r="Z230" s="232"/>
    </row>
    <row r="231" spans="1:26" ht="15.6">
      <c r="A231" s="232"/>
      <c r="B231" s="232"/>
      <c r="C231" s="232"/>
      <c r="D231" s="232"/>
      <c r="E231" s="232"/>
      <c r="F231" s="232"/>
      <c r="G231" s="232"/>
      <c r="H231" s="232"/>
      <c r="I231" s="232"/>
      <c r="J231" s="232"/>
      <c r="K231" s="232"/>
      <c r="L231" s="232"/>
      <c r="M231" s="232"/>
      <c r="N231" s="232"/>
      <c r="O231" s="232"/>
      <c r="P231" s="232"/>
      <c r="Q231" s="232"/>
      <c r="R231" s="232"/>
      <c r="S231" s="232"/>
      <c r="T231" s="232"/>
      <c r="U231" s="232"/>
      <c r="V231" s="232"/>
      <c r="W231" s="232"/>
      <c r="X231" s="232"/>
      <c r="Y231" s="232"/>
      <c r="Z231" s="232"/>
    </row>
    <row r="232" spans="1:26" ht="15.6">
      <c r="A232" s="232"/>
      <c r="B232" s="232"/>
      <c r="C232" s="232"/>
      <c r="D232" s="232"/>
      <c r="E232" s="232"/>
      <c r="F232" s="232"/>
      <c r="G232" s="232"/>
      <c r="H232" s="232"/>
      <c r="I232" s="232"/>
      <c r="J232" s="232"/>
      <c r="K232" s="232"/>
      <c r="L232" s="232"/>
      <c r="M232" s="232"/>
      <c r="N232" s="232"/>
      <c r="O232" s="232"/>
      <c r="P232" s="232"/>
      <c r="Q232" s="232"/>
      <c r="R232" s="232"/>
      <c r="S232" s="232"/>
      <c r="T232" s="232"/>
      <c r="U232" s="232"/>
      <c r="V232" s="232"/>
      <c r="W232" s="232"/>
      <c r="X232" s="232"/>
      <c r="Y232" s="232"/>
      <c r="Z232" s="232"/>
    </row>
    <row r="233" spans="1:26" ht="15.6">
      <c r="A233" s="232"/>
      <c r="B233" s="232"/>
      <c r="C233" s="232"/>
      <c r="D233" s="232"/>
      <c r="E233" s="232"/>
      <c r="F233" s="232"/>
      <c r="G233" s="232"/>
      <c r="H233" s="232"/>
      <c r="I233" s="232"/>
      <c r="J233" s="232"/>
      <c r="K233" s="232"/>
      <c r="L233" s="232"/>
      <c r="M233" s="232"/>
      <c r="N233" s="232"/>
      <c r="O233" s="232"/>
      <c r="P233" s="232"/>
      <c r="Q233" s="232"/>
      <c r="R233" s="232"/>
      <c r="S233" s="232"/>
      <c r="T233" s="232"/>
      <c r="U233" s="232"/>
      <c r="V233" s="232"/>
      <c r="W233" s="232"/>
      <c r="X233" s="232"/>
      <c r="Y233" s="232"/>
      <c r="Z233" s="232"/>
    </row>
    <row r="234" spans="1:26" ht="15.6">
      <c r="A234" s="232"/>
      <c r="B234" s="232"/>
      <c r="C234" s="232"/>
      <c r="D234" s="232"/>
      <c r="E234" s="232"/>
      <c r="F234" s="232"/>
      <c r="G234" s="232"/>
      <c r="H234" s="232"/>
      <c r="I234" s="232"/>
      <c r="J234" s="232"/>
      <c r="K234" s="232"/>
      <c r="L234" s="232"/>
      <c r="M234" s="232"/>
      <c r="N234" s="232"/>
      <c r="O234" s="232"/>
      <c r="P234" s="232"/>
      <c r="Q234" s="232"/>
      <c r="R234" s="232"/>
      <c r="S234" s="232"/>
      <c r="T234" s="232"/>
      <c r="U234" s="232"/>
      <c r="V234" s="232"/>
      <c r="W234" s="232"/>
      <c r="X234" s="232"/>
      <c r="Y234" s="232"/>
      <c r="Z234" s="232"/>
    </row>
    <row r="235" spans="1:26" ht="15.6">
      <c r="A235" s="232"/>
      <c r="B235" s="232"/>
      <c r="C235" s="232"/>
      <c r="D235" s="232"/>
      <c r="E235" s="232"/>
      <c r="F235" s="232"/>
      <c r="G235" s="232"/>
      <c r="H235" s="232"/>
      <c r="I235" s="232"/>
      <c r="J235" s="232"/>
      <c r="K235" s="232"/>
      <c r="L235" s="232"/>
      <c r="M235" s="232"/>
      <c r="N235" s="232"/>
      <c r="O235" s="232"/>
      <c r="P235" s="232"/>
      <c r="Q235" s="232"/>
      <c r="R235" s="232"/>
      <c r="S235" s="232"/>
      <c r="T235" s="232"/>
      <c r="U235" s="232"/>
      <c r="V235" s="232"/>
      <c r="W235" s="232"/>
      <c r="X235" s="232"/>
      <c r="Y235" s="232"/>
      <c r="Z235" s="232"/>
    </row>
    <row r="236" spans="1:26" ht="15.6">
      <c r="A236" s="232"/>
      <c r="B236" s="232"/>
      <c r="C236" s="232"/>
      <c r="D236" s="232"/>
      <c r="E236" s="232"/>
      <c r="F236" s="232"/>
      <c r="G236" s="232"/>
      <c r="H236" s="232"/>
      <c r="I236" s="232"/>
      <c r="J236" s="232"/>
      <c r="K236" s="232"/>
      <c r="L236" s="232"/>
      <c r="M236" s="232"/>
      <c r="N236" s="232"/>
      <c r="O236" s="232"/>
      <c r="P236" s="232"/>
      <c r="Q236" s="232"/>
      <c r="R236" s="232"/>
      <c r="S236" s="232"/>
      <c r="T236" s="232"/>
      <c r="U236" s="232"/>
      <c r="V236" s="232"/>
      <c r="W236" s="232"/>
      <c r="X236" s="232"/>
      <c r="Y236" s="232"/>
      <c r="Z236" s="232"/>
    </row>
    <row r="237" spans="1:26" ht="15.6">
      <c r="A237" s="232"/>
      <c r="B237" s="232"/>
      <c r="C237" s="232"/>
      <c r="D237" s="232"/>
      <c r="E237" s="232"/>
      <c r="F237" s="232"/>
      <c r="G237" s="232"/>
      <c r="H237" s="232"/>
      <c r="I237" s="232"/>
      <c r="J237" s="232"/>
      <c r="K237" s="232"/>
      <c r="L237" s="232"/>
      <c r="M237" s="232"/>
      <c r="N237" s="232"/>
      <c r="O237" s="232"/>
      <c r="P237" s="232"/>
      <c r="Q237" s="232"/>
      <c r="R237" s="232"/>
      <c r="S237" s="232"/>
      <c r="T237" s="232"/>
      <c r="U237" s="232"/>
      <c r="V237" s="232"/>
      <c r="W237" s="232"/>
      <c r="X237" s="232"/>
      <c r="Y237" s="232"/>
      <c r="Z237" s="232"/>
    </row>
    <row r="238" spans="1:26" ht="15.6">
      <c r="A238" s="232"/>
      <c r="B238" s="232"/>
      <c r="C238" s="232"/>
      <c r="D238" s="232"/>
      <c r="E238" s="232"/>
      <c r="F238" s="232"/>
      <c r="G238" s="232"/>
      <c r="H238" s="232"/>
      <c r="I238" s="232"/>
      <c r="J238" s="232"/>
      <c r="K238" s="232"/>
      <c r="L238" s="232"/>
      <c r="M238" s="232"/>
      <c r="N238" s="232"/>
      <c r="O238" s="232"/>
      <c r="P238" s="232"/>
      <c r="Q238" s="232"/>
      <c r="R238" s="232"/>
      <c r="S238" s="232"/>
      <c r="T238" s="232"/>
      <c r="U238" s="232"/>
      <c r="V238" s="232"/>
      <c r="W238" s="232"/>
      <c r="X238" s="232"/>
      <c r="Y238" s="232"/>
      <c r="Z238" s="232"/>
    </row>
    <row r="239" spans="1:26" ht="15.6">
      <c r="A239" s="232"/>
      <c r="B239" s="232"/>
      <c r="C239" s="232"/>
      <c r="D239" s="232"/>
      <c r="E239" s="232"/>
      <c r="F239" s="232"/>
      <c r="G239" s="232"/>
      <c r="H239" s="232"/>
      <c r="I239" s="232"/>
      <c r="J239" s="232"/>
      <c r="K239" s="232"/>
      <c r="L239" s="232"/>
      <c r="M239" s="232"/>
      <c r="N239" s="232"/>
      <c r="O239" s="232"/>
      <c r="P239" s="232"/>
      <c r="Q239" s="232"/>
      <c r="R239" s="232"/>
      <c r="S239" s="232"/>
      <c r="T239" s="232"/>
      <c r="U239" s="232"/>
      <c r="V239" s="232"/>
      <c r="W239" s="232"/>
      <c r="X239" s="232"/>
      <c r="Y239" s="232"/>
      <c r="Z239" s="232"/>
    </row>
    <row r="240" spans="1:26" ht="15.6">
      <c r="A240" s="232"/>
      <c r="B240" s="232"/>
      <c r="C240" s="232"/>
      <c r="D240" s="232"/>
      <c r="E240" s="232"/>
      <c r="F240" s="232"/>
      <c r="G240" s="232"/>
      <c r="H240" s="232"/>
      <c r="I240" s="232"/>
      <c r="J240" s="232"/>
      <c r="K240" s="232"/>
      <c r="L240" s="232"/>
      <c r="M240" s="232"/>
      <c r="N240" s="232"/>
      <c r="O240" s="232"/>
      <c r="P240" s="232"/>
      <c r="Q240" s="232"/>
      <c r="R240" s="232"/>
      <c r="S240" s="232"/>
      <c r="T240" s="232"/>
      <c r="U240" s="232"/>
      <c r="V240" s="232"/>
      <c r="W240" s="232"/>
      <c r="X240" s="232"/>
      <c r="Y240" s="232"/>
      <c r="Z240" s="232"/>
    </row>
    <row r="241" spans="1:26" ht="15.6">
      <c r="A241" s="232"/>
      <c r="B241" s="232"/>
      <c r="C241" s="232"/>
      <c r="D241" s="232"/>
      <c r="E241" s="232"/>
      <c r="F241" s="232"/>
      <c r="G241" s="232"/>
      <c r="H241" s="232"/>
      <c r="I241" s="232"/>
      <c r="J241" s="232"/>
      <c r="K241" s="232"/>
      <c r="L241" s="232"/>
      <c r="M241" s="232"/>
      <c r="N241" s="232"/>
      <c r="O241" s="232"/>
      <c r="P241" s="232"/>
      <c r="Q241" s="232"/>
      <c r="R241" s="232"/>
      <c r="S241" s="232"/>
      <c r="T241" s="232"/>
      <c r="U241" s="232"/>
      <c r="V241" s="232"/>
      <c r="W241" s="232"/>
      <c r="X241" s="232"/>
      <c r="Y241" s="232"/>
      <c r="Z241" s="232"/>
    </row>
    <row r="242" spans="1:26" ht="15.6">
      <c r="A242" s="232"/>
      <c r="B242" s="232"/>
      <c r="C242" s="232"/>
      <c r="D242" s="232"/>
      <c r="E242" s="232"/>
      <c r="F242" s="232"/>
      <c r="G242" s="232"/>
      <c r="H242" s="232"/>
      <c r="I242" s="232"/>
      <c r="J242" s="232"/>
      <c r="K242" s="232"/>
      <c r="L242" s="232"/>
      <c r="M242" s="232"/>
      <c r="N242" s="232"/>
      <c r="O242" s="232"/>
      <c r="P242" s="232"/>
      <c r="Q242" s="232"/>
      <c r="R242" s="232"/>
      <c r="S242" s="232"/>
      <c r="T242" s="232"/>
      <c r="U242" s="232"/>
      <c r="V242" s="232"/>
      <c r="W242" s="232"/>
      <c r="X242" s="232"/>
      <c r="Y242" s="232"/>
      <c r="Z242" s="232"/>
    </row>
    <row r="243" spans="1:26" ht="15.6">
      <c r="A243" s="232"/>
      <c r="B243" s="232"/>
      <c r="C243" s="232"/>
      <c r="D243" s="232"/>
      <c r="E243" s="232"/>
      <c r="F243" s="232"/>
      <c r="G243" s="232"/>
      <c r="H243" s="232"/>
      <c r="I243" s="232"/>
      <c r="J243" s="232"/>
      <c r="K243" s="232"/>
      <c r="L243" s="232"/>
      <c r="M243" s="232"/>
      <c r="N243" s="232"/>
      <c r="O243" s="232"/>
      <c r="P243" s="232"/>
      <c r="Q243" s="232"/>
      <c r="R243" s="232"/>
      <c r="S243" s="232"/>
      <c r="T243" s="232"/>
      <c r="U243" s="232"/>
      <c r="V243" s="232"/>
      <c r="W243" s="232"/>
      <c r="X243" s="232"/>
      <c r="Y243" s="232"/>
      <c r="Z243" s="232"/>
    </row>
    <row r="244" spans="1:26" ht="15.6">
      <c r="A244" s="232"/>
      <c r="B244" s="232"/>
      <c r="C244" s="232"/>
      <c r="D244" s="232"/>
      <c r="E244" s="232"/>
      <c r="F244" s="232"/>
      <c r="G244" s="232"/>
      <c r="H244" s="232"/>
      <c r="I244" s="232"/>
      <c r="J244" s="232"/>
      <c r="K244" s="232"/>
      <c r="L244" s="232"/>
      <c r="M244" s="232"/>
      <c r="N244" s="232"/>
      <c r="O244" s="232"/>
      <c r="P244" s="232"/>
      <c r="Q244" s="232"/>
      <c r="R244" s="232"/>
      <c r="S244" s="232"/>
      <c r="T244" s="232"/>
      <c r="U244" s="232"/>
      <c r="V244" s="232"/>
      <c r="W244" s="232"/>
      <c r="X244" s="232"/>
      <c r="Y244" s="232"/>
      <c r="Z244" s="232"/>
    </row>
    <row r="245" spans="1:26" ht="15.6">
      <c r="A245" s="232"/>
      <c r="B245" s="232"/>
      <c r="C245" s="232"/>
      <c r="D245" s="232"/>
      <c r="E245" s="232"/>
      <c r="F245" s="232"/>
      <c r="G245" s="232"/>
      <c r="H245" s="232"/>
      <c r="I245" s="232"/>
      <c r="J245" s="232"/>
      <c r="K245" s="232"/>
      <c r="L245" s="232"/>
      <c r="M245" s="232"/>
      <c r="N245" s="232"/>
      <c r="O245" s="232"/>
      <c r="P245" s="232"/>
      <c r="Q245" s="232"/>
      <c r="R245" s="232"/>
      <c r="S245" s="232"/>
      <c r="T245" s="232"/>
      <c r="U245" s="232"/>
      <c r="V245" s="232"/>
      <c r="W245" s="232"/>
      <c r="X245" s="232"/>
      <c r="Y245" s="232"/>
      <c r="Z245" s="232"/>
    </row>
    <row r="246" spans="1:26" ht="15.6">
      <c r="A246" s="232"/>
      <c r="B246" s="232"/>
      <c r="C246" s="232"/>
      <c r="D246" s="232"/>
      <c r="E246" s="232"/>
      <c r="F246" s="232"/>
      <c r="G246" s="232"/>
      <c r="H246" s="232"/>
      <c r="I246" s="232"/>
      <c r="J246" s="232"/>
      <c r="K246" s="232"/>
      <c r="L246" s="232"/>
      <c r="M246" s="232"/>
      <c r="N246" s="232"/>
      <c r="O246" s="232"/>
      <c r="P246" s="232"/>
      <c r="Q246" s="232"/>
      <c r="R246" s="232"/>
      <c r="S246" s="232"/>
      <c r="T246" s="232"/>
      <c r="U246" s="232"/>
      <c r="V246" s="232"/>
      <c r="W246" s="232"/>
      <c r="X246" s="232"/>
      <c r="Y246" s="232"/>
      <c r="Z246" s="232"/>
    </row>
    <row r="247" spans="1:26" ht="15.6">
      <c r="A247" s="232"/>
      <c r="B247" s="232"/>
      <c r="C247" s="232"/>
      <c r="D247" s="232"/>
      <c r="E247" s="232"/>
      <c r="F247" s="232"/>
      <c r="G247" s="232"/>
      <c r="H247" s="232"/>
      <c r="I247" s="232"/>
      <c r="J247" s="232"/>
      <c r="K247" s="232"/>
      <c r="L247" s="232"/>
      <c r="M247" s="232"/>
      <c r="N247" s="232"/>
      <c r="O247" s="232"/>
      <c r="P247" s="232"/>
      <c r="Q247" s="232"/>
      <c r="R247" s="232"/>
      <c r="S247" s="232"/>
      <c r="T247" s="232"/>
      <c r="U247" s="232"/>
      <c r="V247" s="232"/>
      <c r="W247" s="232"/>
      <c r="X247" s="232"/>
      <c r="Y247" s="232"/>
      <c r="Z247" s="232"/>
    </row>
    <row r="248" spans="1:26" ht="15.6">
      <c r="A248" s="232"/>
      <c r="B248" s="232"/>
      <c r="C248" s="232"/>
      <c r="D248" s="232"/>
      <c r="E248" s="232"/>
      <c r="F248" s="232"/>
      <c r="G248" s="232"/>
      <c r="H248" s="232"/>
      <c r="I248" s="232"/>
      <c r="J248" s="232"/>
      <c r="K248" s="232"/>
      <c r="L248" s="232"/>
      <c r="M248" s="232"/>
      <c r="N248" s="232"/>
      <c r="O248" s="232"/>
      <c r="P248" s="232"/>
      <c r="Q248" s="232"/>
      <c r="R248" s="232"/>
      <c r="S248" s="232"/>
      <c r="T248" s="232"/>
      <c r="U248" s="232"/>
      <c r="V248" s="232"/>
      <c r="W248" s="232"/>
      <c r="X248" s="232"/>
      <c r="Y248" s="232"/>
      <c r="Z248" s="232"/>
    </row>
    <row r="249" spans="1:26" ht="15.6">
      <c r="A249" s="232"/>
      <c r="B249" s="232"/>
      <c r="C249" s="232"/>
      <c r="D249" s="232"/>
      <c r="E249" s="232"/>
      <c r="F249" s="232"/>
      <c r="G249" s="232"/>
      <c r="H249" s="232"/>
      <c r="I249" s="232"/>
      <c r="J249" s="232"/>
      <c r="K249" s="232"/>
      <c r="L249" s="232"/>
      <c r="M249" s="232"/>
      <c r="N249" s="232"/>
      <c r="O249" s="232"/>
      <c r="P249" s="232"/>
      <c r="Q249" s="232"/>
      <c r="R249" s="232"/>
      <c r="S249" s="232"/>
      <c r="T249" s="232"/>
      <c r="U249" s="232"/>
      <c r="V249" s="232"/>
      <c r="W249" s="232"/>
      <c r="X249" s="232"/>
      <c r="Y249" s="232"/>
      <c r="Z249" s="232"/>
    </row>
    <row r="250" spans="1:26" ht="15.6">
      <c r="A250" s="232"/>
      <c r="B250" s="232"/>
      <c r="C250" s="232"/>
      <c r="D250" s="232"/>
      <c r="E250" s="232"/>
      <c r="F250" s="232"/>
      <c r="G250" s="232"/>
      <c r="H250" s="232"/>
      <c r="I250" s="232"/>
      <c r="J250" s="232"/>
      <c r="K250" s="232"/>
      <c r="L250" s="232"/>
      <c r="M250" s="232"/>
      <c r="N250" s="232"/>
      <c r="O250" s="232"/>
      <c r="P250" s="232"/>
      <c r="Q250" s="232"/>
      <c r="R250" s="232"/>
      <c r="S250" s="232"/>
      <c r="T250" s="232"/>
      <c r="U250" s="232"/>
      <c r="V250" s="232"/>
      <c r="W250" s="232"/>
      <c r="X250" s="232"/>
      <c r="Y250" s="232"/>
      <c r="Z250" s="232"/>
    </row>
    <row r="251" spans="1:26" ht="15.6">
      <c r="A251" s="232"/>
      <c r="B251" s="232"/>
      <c r="C251" s="232"/>
      <c r="D251" s="232"/>
      <c r="E251" s="232"/>
      <c r="F251" s="232"/>
      <c r="G251" s="232"/>
      <c r="H251" s="232"/>
      <c r="I251" s="232"/>
      <c r="J251" s="232"/>
      <c r="K251" s="232"/>
      <c r="L251" s="232"/>
      <c r="M251" s="232"/>
      <c r="N251" s="232"/>
      <c r="O251" s="232"/>
      <c r="P251" s="232"/>
      <c r="Q251" s="232"/>
      <c r="R251" s="232"/>
      <c r="S251" s="232"/>
      <c r="T251" s="232"/>
      <c r="U251" s="232"/>
      <c r="V251" s="232"/>
      <c r="W251" s="232"/>
      <c r="X251" s="232"/>
      <c r="Y251" s="232"/>
      <c r="Z251" s="232"/>
    </row>
    <row r="252" spans="1:26" ht="15.6">
      <c r="A252" s="232"/>
      <c r="B252" s="232"/>
      <c r="C252" s="232"/>
      <c r="D252" s="232"/>
      <c r="E252" s="232"/>
      <c r="F252" s="232"/>
      <c r="G252" s="232"/>
      <c r="H252" s="232"/>
      <c r="I252" s="232"/>
      <c r="J252" s="232"/>
      <c r="K252" s="232"/>
      <c r="L252" s="232"/>
      <c r="M252" s="232"/>
      <c r="N252" s="232"/>
      <c r="O252" s="232"/>
      <c r="P252" s="232"/>
      <c r="Q252" s="232"/>
      <c r="R252" s="232"/>
      <c r="S252" s="232"/>
      <c r="T252" s="232"/>
      <c r="U252" s="232"/>
      <c r="V252" s="232"/>
      <c r="W252" s="232"/>
      <c r="X252" s="232"/>
      <c r="Y252" s="232"/>
      <c r="Z252" s="232"/>
    </row>
    <row r="253" spans="1:26" ht="15.6">
      <c r="A253" s="232"/>
      <c r="B253" s="232"/>
      <c r="C253" s="232"/>
      <c r="D253" s="232"/>
      <c r="E253" s="232"/>
      <c r="F253" s="232"/>
      <c r="G253" s="232"/>
      <c r="H253" s="232"/>
      <c r="I253" s="232"/>
      <c r="J253" s="232"/>
      <c r="K253" s="232"/>
      <c r="L253" s="232"/>
      <c r="M253" s="232"/>
      <c r="N253" s="232"/>
      <c r="O253" s="232"/>
      <c r="P253" s="232"/>
      <c r="Q253" s="232"/>
      <c r="R253" s="232"/>
      <c r="S253" s="232"/>
      <c r="T253" s="232"/>
      <c r="U253" s="232"/>
      <c r="V253" s="232"/>
      <c r="W253" s="232"/>
      <c r="X253" s="232"/>
      <c r="Y253" s="232"/>
      <c r="Z253" s="232"/>
    </row>
    <row r="254" spans="1:26" ht="15.6">
      <c r="A254" s="232"/>
      <c r="B254" s="232"/>
      <c r="C254" s="232"/>
      <c r="D254" s="232"/>
      <c r="E254" s="232"/>
      <c r="F254" s="232"/>
      <c r="G254" s="232"/>
      <c r="H254" s="232"/>
      <c r="I254" s="232"/>
      <c r="J254" s="232"/>
      <c r="K254" s="232"/>
      <c r="L254" s="232"/>
      <c r="M254" s="232"/>
      <c r="N254" s="232"/>
      <c r="O254" s="232"/>
      <c r="P254" s="232"/>
      <c r="Q254" s="232"/>
      <c r="R254" s="232"/>
      <c r="S254" s="232"/>
      <c r="T254" s="232"/>
      <c r="U254" s="232"/>
      <c r="V254" s="232"/>
      <c r="W254" s="232"/>
      <c r="X254" s="232"/>
      <c r="Y254" s="232"/>
      <c r="Z254" s="232"/>
    </row>
    <row r="255" spans="1:26" ht="15.6">
      <c r="A255" s="232"/>
      <c r="B255" s="232"/>
      <c r="C255" s="232"/>
      <c r="D255" s="232"/>
      <c r="E255" s="232"/>
      <c r="F255" s="232"/>
      <c r="G255" s="232"/>
      <c r="H255" s="232"/>
      <c r="I255" s="232"/>
      <c r="J255" s="232"/>
      <c r="K255" s="232"/>
      <c r="L255" s="232"/>
      <c r="M255" s="232"/>
      <c r="N255" s="232"/>
      <c r="O255" s="232"/>
      <c r="P255" s="232"/>
      <c r="Q255" s="232"/>
      <c r="R255" s="232"/>
      <c r="S255" s="232"/>
      <c r="T255" s="232"/>
      <c r="U255" s="232"/>
      <c r="V255" s="232"/>
      <c r="W255" s="232"/>
      <c r="X255" s="232"/>
      <c r="Y255" s="232"/>
      <c r="Z255" s="232"/>
    </row>
    <row r="256" spans="1:26" ht="15.6">
      <c r="A256" s="232"/>
      <c r="B256" s="232"/>
      <c r="C256" s="232"/>
      <c r="D256" s="232"/>
      <c r="E256" s="232"/>
      <c r="F256" s="232"/>
      <c r="G256" s="232"/>
      <c r="H256" s="232"/>
      <c r="I256" s="232"/>
      <c r="J256" s="232"/>
      <c r="K256" s="232"/>
      <c r="L256" s="232"/>
      <c r="M256" s="232"/>
      <c r="N256" s="232"/>
      <c r="O256" s="232"/>
      <c r="P256" s="232"/>
      <c r="Q256" s="232"/>
      <c r="R256" s="232"/>
      <c r="S256" s="232"/>
      <c r="T256" s="232"/>
      <c r="U256" s="232"/>
      <c r="V256" s="232"/>
      <c r="W256" s="232"/>
      <c r="X256" s="232"/>
      <c r="Y256" s="232"/>
      <c r="Z256" s="232"/>
    </row>
    <row r="257" spans="1:26" ht="15.6">
      <c r="A257" s="232"/>
      <c r="B257" s="232"/>
      <c r="C257" s="232"/>
      <c r="D257" s="232"/>
      <c r="E257" s="232"/>
      <c r="F257" s="232"/>
      <c r="G257" s="232"/>
      <c r="H257" s="232"/>
      <c r="I257" s="232"/>
      <c r="J257" s="232"/>
      <c r="K257" s="232"/>
      <c r="L257" s="232"/>
      <c r="M257" s="232"/>
      <c r="N257" s="232"/>
      <c r="O257" s="232"/>
      <c r="P257" s="232"/>
      <c r="Q257" s="232"/>
      <c r="R257" s="232"/>
      <c r="S257" s="232"/>
      <c r="T257" s="232"/>
      <c r="U257" s="232"/>
      <c r="V257" s="232"/>
      <c r="W257" s="232"/>
      <c r="X257" s="232"/>
      <c r="Y257" s="232"/>
      <c r="Z257" s="232"/>
    </row>
    <row r="258" spans="1:26" ht="15.6">
      <c r="A258" s="232"/>
      <c r="B258" s="232"/>
      <c r="C258" s="232"/>
      <c r="D258" s="232"/>
      <c r="E258" s="232"/>
      <c r="F258" s="232"/>
      <c r="G258" s="232"/>
      <c r="H258" s="232"/>
      <c r="I258" s="232"/>
      <c r="J258" s="232"/>
      <c r="K258" s="232"/>
      <c r="L258" s="232"/>
      <c r="M258" s="232"/>
      <c r="N258" s="232"/>
      <c r="O258" s="232"/>
      <c r="P258" s="232"/>
      <c r="Q258" s="232"/>
      <c r="R258" s="232"/>
      <c r="S258" s="232"/>
      <c r="T258" s="232"/>
      <c r="U258" s="232"/>
      <c r="V258" s="232"/>
      <c r="W258" s="232"/>
      <c r="X258" s="232"/>
      <c r="Y258" s="232"/>
      <c r="Z258" s="232"/>
    </row>
    <row r="259" spans="1:26" ht="15.6">
      <c r="A259" s="232"/>
      <c r="B259" s="232"/>
      <c r="C259" s="232"/>
      <c r="D259" s="232"/>
      <c r="E259" s="232"/>
      <c r="F259" s="232"/>
      <c r="G259" s="232"/>
      <c r="H259" s="232"/>
      <c r="I259" s="232"/>
      <c r="J259" s="232"/>
      <c r="K259" s="232"/>
      <c r="L259" s="232"/>
      <c r="M259" s="232"/>
      <c r="N259" s="232"/>
      <c r="O259" s="232"/>
      <c r="P259" s="232"/>
      <c r="Q259" s="232"/>
      <c r="R259" s="232"/>
      <c r="S259" s="232"/>
      <c r="T259" s="232"/>
      <c r="U259" s="232"/>
      <c r="V259" s="232"/>
      <c r="W259" s="232"/>
      <c r="X259" s="232"/>
      <c r="Y259" s="232"/>
      <c r="Z259" s="232"/>
    </row>
    <row r="260" spans="1:26" ht="15.6">
      <c r="A260" s="232"/>
      <c r="B260" s="232"/>
      <c r="C260" s="232"/>
      <c r="D260" s="232"/>
      <c r="E260" s="232"/>
      <c r="F260" s="232"/>
      <c r="G260" s="232"/>
      <c r="H260" s="232"/>
      <c r="I260" s="232"/>
      <c r="J260" s="232"/>
      <c r="K260" s="232"/>
      <c r="L260" s="232"/>
      <c r="M260" s="232"/>
      <c r="N260" s="232"/>
      <c r="O260" s="232"/>
      <c r="P260" s="232"/>
      <c r="Q260" s="232"/>
      <c r="R260" s="232"/>
      <c r="S260" s="232"/>
      <c r="T260" s="232"/>
      <c r="U260" s="232"/>
      <c r="V260" s="232"/>
      <c r="W260" s="232"/>
      <c r="X260" s="232"/>
      <c r="Y260" s="232"/>
      <c r="Z260" s="232"/>
    </row>
    <row r="261" spans="1:26" ht="15.6">
      <c r="A261" s="232"/>
      <c r="B261" s="232"/>
      <c r="C261" s="232"/>
      <c r="D261" s="232"/>
      <c r="E261" s="232"/>
      <c r="F261" s="232"/>
      <c r="G261" s="232"/>
      <c r="H261" s="232"/>
      <c r="I261" s="232"/>
      <c r="J261" s="232"/>
      <c r="K261" s="232"/>
      <c r="L261" s="232"/>
      <c r="M261" s="232"/>
      <c r="N261" s="232"/>
      <c r="O261" s="232"/>
      <c r="P261" s="232"/>
      <c r="Q261" s="232"/>
      <c r="R261" s="232"/>
      <c r="S261" s="232"/>
      <c r="T261" s="232"/>
      <c r="U261" s="232"/>
      <c r="V261" s="232"/>
      <c r="W261" s="232"/>
      <c r="X261" s="232"/>
      <c r="Y261" s="232"/>
      <c r="Z261" s="232"/>
    </row>
    <row r="262" spans="1:26" ht="15.6">
      <c r="A262" s="232"/>
      <c r="B262" s="232"/>
      <c r="C262" s="232"/>
      <c r="D262" s="232"/>
      <c r="E262" s="232"/>
      <c r="F262" s="232"/>
      <c r="G262" s="232"/>
      <c r="H262" s="232"/>
      <c r="I262" s="232"/>
      <c r="J262" s="232"/>
      <c r="K262" s="232"/>
      <c r="L262" s="232"/>
      <c r="M262" s="232"/>
      <c r="N262" s="232"/>
      <c r="O262" s="232"/>
      <c r="P262" s="232"/>
      <c r="Q262" s="232"/>
      <c r="R262" s="232"/>
      <c r="S262" s="232"/>
      <c r="T262" s="232"/>
      <c r="U262" s="232"/>
      <c r="V262" s="232"/>
      <c r="W262" s="232"/>
      <c r="X262" s="232"/>
      <c r="Y262" s="232"/>
      <c r="Z262" s="232"/>
    </row>
    <row r="263" spans="1:26" ht="15.6">
      <c r="A263" s="232"/>
      <c r="B263" s="232"/>
      <c r="C263" s="232"/>
      <c r="D263" s="232"/>
      <c r="E263" s="232"/>
      <c r="F263" s="232"/>
      <c r="G263" s="232"/>
      <c r="H263" s="232"/>
      <c r="I263" s="232"/>
      <c r="J263" s="232"/>
      <c r="K263" s="232"/>
      <c r="L263" s="232"/>
      <c r="M263" s="232"/>
      <c r="N263" s="232"/>
      <c r="O263" s="232"/>
      <c r="P263" s="232"/>
      <c r="Q263" s="232"/>
      <c r="R263" s="232"/>
      <c r="S263" s="232"/>
      <c r="T263" s="232"/>
      <c r="U263" s="232"/>
      <c r="V263" s="232"/>
      <c r="W263" s="232"/>
      <c r="X263" s="232"/>
      <c r="Y263" s="232"/>
      <c r="Z263" s="232"/>
    </row>
    <row r="264" spans="1:26" ht="15.6">
      <c r="A264" s="232"/>
      <c r="B264" s="232"/>
      <c r="C264" s="232"/>
      <c r="D264" s="232"/>
      <c r="E264" s="232"/>
      <c r="F264" s="232"/>
      <c r="G264" s="232"/>
      <c r="H264" s="232"/>
      <c r="I264" s="232"/>
      <c r="J264" s="232"/>
      <c r="K264" s="232"/>
      <c r="L264" s="232"/>
      <c r="M264" s="232"/>
      <c r="N264" s="232"/>
      <c r="O264" s="232"/>
      <c r="P264" s="232"/>
      <c r="Q264" s="232"/>
      <c r="R264" s="232"/>
      <c r="S264" s="232"/>
      <c r="T264" s="232"/>
      <c r="U264" s="232"/>
      <c r="V264" s="232"/>
      <c r="W264" s="232"/>
      <c r="X264" s="232"/>
      <c r="Y264" s="232"/>
      <c r="Z264" s="232"/>
    </row>
    <row r="265" spans="1:26" ht="15.6">
      <c r="A265" s="232"/>
      <c r="B265" s="232"/>
      <c r="C265" s="232"/>
      <c r="D265" s="232"/>
      <c r="E265" s="232"/>
      <c r="F265" s="232"/>
      <c r="G265" s="232"/>
      <c r="H265" s="232"/>
      <c r="I265" s="232"/>
      <c r="J265" s="232"/>
      <c r="K265" s="232"/>
      <c r="L265" s="232"/>
      <c r="M265" s="232"/>
      <c r="N265" s="232"/>
      <c r="O265" s="232"/>
      <c r="P265" s="232"/>
      <c r="Q265" s="232"/>
      <c r="R265" s="232"/>
      <c r="S265" s="232"/>
      <c r="T265" s="232"/>
      <c r="U265" s="232"/>
      <c r="V265" s="232"/>
      <c r="W265" s="232"/>
      <c r="X265" s="232"/>
      <c r="Y265" s="232"/>
      <c r="Z265" s="232"/>
    </row>
    <row r="266" spans="1:26" ht="15.6">
      <c r="A266" s="232"/>
      <c r="B266" s="232"/>
      <c r="C266" s="232"/>
      <c r="D266" s="232"/>
      <c r="E266" s="232"/>
      <c r="F266" s="232"/>
      <c r="G266" s="232"/>
      <c r="H266" s="232"/>
      <c r="I266" s="232"/>
      <c r="J266" s="232"/>
      <c r="K266" s="232"/>
      <c r="L266" s="232"/>
      <c r="M266" s="232"/>
      <c r="N266" s="232"/>
      <c r="O266" s="232"/>
      <c r="P266" s="232"/>
      <c r="Q266" s="232"/>
      <c r="R266" s="232"/>
      <c r="S266" s="232"/>
      <c r="T266" s="232"/>
      <c r="U266" s="232"/>
      <c r="V266" s="232"/>
      <c r="W266" s="232"/>
      <c r="X266" s="232"/>
      <c r="Y266" s="232"/>
      <c r="Z266" s="232"/>
    </row>
    <row r="267" spans="1:26" ht="15.6">
      <c r="A267" s="232"/>
      <c r="B267" s="232"/>
      <c r="C267" s="232"/>
      <c r="D267" s="232"/>
      <c r="E267" s="232"/>
      <c r="F267" s="232"/>
      <c r="G267" s="232"/>
      <c r="H267" s="232"/>
      <c r="I267" s="232"/>
      <c r="J267" s="232"/>
      <c r="K267" s="232"/>
      <c r="L267" s="232"/>
      <c r="M267" s="232"/>
      <c r="N267" s="232"/>
      <c r="O267" s="232"/>
      <c r="P267" s="232"/>
      <c r="Q267" s="232"/>
      <c r="R267" s="232"/>
      <c r="S267" s="232"/>
      <c r="T267" s="232"/>
      <c r="U267" s="232"/>
      <c r="V267" s="232"/>
      <c r="W267" s="232"/>
      <c r="X267" s="232"/>
      <c r="Y267" s="232"/>
      <c r="Z267" s="232"/>
    </row>
    <row r="268" spans="1:26" ht="15.6">
      <c r="A268" s="232"/>
      <c r="B268" s="232"/>
      <c r="C268" s="232"/>
      <c r="D268" s="232"/>
      <c r="E268" s="232"/>
      <c r="F268" s="232"/>
      <c r="G268" s="232"/>
      <c r="H268" s="232"/>
      <c r="I268" s="232"/>
      <c r="J268" s="232"/>
      <c r="K268" s="232"/>
      <c r="L268" s="232"/>
      <c r="M268" s="232"/>
      <c r="N268" s="232"/>
      <c r="O268" s="232"/>
      <c r="P268" s="232"/>
      <c r="Q268" s="232"/>
      <c r="R268" s="232"/>
      <c r="S268" s="232"/>
      <c r="T268" s="232"/>
      <c r="U268" s="232"/>
      <c r="V268" s="232"/>
      <c r="W268" s="232"/>
      <c r="X268" s="232"/>
      <c r="Y268" s="232"/>
      <c r="Z268" s="232"/>
    </row>
    <row r="269" spans="1:26" ht="15.6">
      <c r="A269" s="232"/>
      <c r="B269" s="232"/>
      <c r="C269" s="232"/>
      <c r="D269" s="232"/>
      <c r="E269" s="232"/>
      <c r="F269" s="232"/>
      <c r="G269" s="232"/>
      <c r="H269" s="232"/>
      <c r="I269" s="232"/>
      <c r="J269" s="232"/>
      <c r="K269" s="232"/>
      <c r="L269" s="232"/>
      <c r="M269" s="232"/>
      <c r="N269" s="232"/>
      <c r="O269" s="232"/>
      <c r="P269" s="232"/>
      <c r="Q269" s="232"/>
      <c r="R269" s="232"/>
      <c r="S269" s="232"/>
      <c r="T269" s="232"/>
      <c r="U269" s="232"/>
      <c r="V269" s="232"/>
      <c r="W269" s="232"/>
      <c r="X269" s="232"/>
      <c r="Y269" s="232"/>
      <c r="Z269" s="232"/>
    </row>
    <row r="270" spans="1:26" ht="15.6">
      <c r="A270" s="232"/>
      <c r="B270" s="232"/>
      <c r="C270" s="232"/>
      <c r="D270" s="232"/>
      <c r="E270" s="232"/>
      <c r="F270" s="232"/>
      <c r="G270" s="232"/>
      <c r="H270" s="232"/>
      <c r="I270" s="232"/>
      <c r="J270" s="232"/>
      <c r="K270" s="232"/>
      <c r="L270" s="232"/>
      <c r="M270" s="232"/>
      <c r="N270" s="232"/>
      <c r="O270" s="232"/>
      <c r="P270" s="232"/>
      <c r="Q270" s="232"/>
      <c r="R270" s="232"/>
      <c r="S270" s="232"/>
      <c r="T270" s="232"/>
      <c r="U270" s="232"/>
      <c r="V270" s="232"/>
      <c r="W270" s="232"/>
      <c r="X270" s="232"/>
      <c r="Y270" s="232"/>
      <c r="Z270" s="232"/>
    </row>
    <row r="271" spans="1:26" ht="15.6">
      <c r="A271" s="232"/>
      <c r="B271" s="232"/>
      <c r="C271" s="232"/>
      <c r="D271" s="232"/>
      <c r="E271" s="232"/>
      <c r="F271" s="232"/>
      <c r="G271" s="232"/>
      <c r="H271" s="232"/>
      <c r="I271" s="232"/>
      <c r="J271" s="232"/>
      <c r="K271" s="232"/>
      <c r="L271" s="232"/>
      <c r="M271" s="232"/>
      <c r="N271" s="232"/>
      <c r="O271" s="232"/>
      <c r="P271" s="232"/>
      <c r="Q271" s="232"/>
      <c r="R271" s="232"/>
      <c r="S271" s="232"/>
      <c r="T271" s="232"/>
      <c r="U271" s="232"/>
      <c r="V271" s="232"/>
      <c r="W271" s="232"/>
      <c r="X271" s="232"/>
      <c r="Y271" s="232"/>
      <c r="Z271" s="232"/>
    </row>
    <row r="272" spans="1:26" ht="15.6">
      <c r="A272" s="232"/>
      <c r="B272" s="232"/>
      <c r="C272" s="232"/>
      <c r="D272" s="232"/>
      <c r="E272" s="232"/>
      <c r="F272" s="232"/>
      <c r="G272" s="232"/>
      <c r="H272" s="232"/>
      <c r="I272" s="232"/>
      <c r="J272" s="232"/>
      <c r="K272" s="232"/>
      <c r="L272" s="232"/>
      <c r="M272" s="232"/>
      <c r="N272" s="232"/>
      <c r="O272" s="232"/>
      <c r="P272" s="232"/>
      <c r="Q272" s="232"/>
      <c r="R272" s="232"/>
      <c r="S272" s="232"/>
      <c r="T272" s="232"/>
      <c r="U272" s="232"/>
      <c r="V272" s="232"/>
      <c r="W272" s="232"/>
      <c r="X272" s="232"/>
      <c r="Y272" s="232"/>
      <c r="Z272" s="232"/>
    </row>
    <row r="273" spans="1:26" ht="15.6">
      <c r="A273" s="232"/>
      <c r="B273" s="232"/>
      <c r="C273" s="232"/>
      <c r="D273" s="232"/>
      <c r="E273" s="232"/>
      <c r="F273" s="232"/>
      <c r="G273" s="232"/>
      <c r="H273" s="232"/>
      <c r="I273" s="232"/>
      <c r="J273" s="232"/>
      <c r="K273" s="232"/>
      <c r="L273" s="232"/>
      <c r="M273" s="232"/>
      <c r="N273" s="232"/>
      <c r="O273" s="232"/>
      <c r="P273" s="232"/>
      <c r="Q273" s="232"/>
      <c r="R273" s="232"/>
      <c r="S273" s="232"/>
      <c r="T273" s="232"/>
      <c r="U273" s="232"/>
      <c r="V273" s="232"/>
      <c r="W273" s="232"/>
      <c r="X273" s="232"/>
      <c r="Y273" s="232"/>
      <c r="Z273" s="232"/>
    </row>
    <row r="274" spans="1:26" ht="15.6">
      <c r="A274" s="232"/>
      <c r="B274" s="232"/>
      <c r="C274" s="232"/>
      <c r="D274" s="232"/>
      <c r="E274" s="232"/>
      <c r="F274" s="232"/>
      <c r="G274" s="232"/>
      <c r="H274" s="232"/>
      <c r="I274" s="232"/>
      <c r="J274" s="232"/>
      <c r="K274" s="232"/>
      <c r="L274" s="232"/>
      <c r="M274" s="232"/>
      <c r="N274" s="232"/>
      <c r="O274" s="232"/>
      <c r="P274" s="232"/>
      <c r="Q274" s="232"/>
      <c r="R274" s="232"/>
      <c r="S274" s="232"/>
      <c r="T274" s="232"/>
      <c r="U274" s="232"/>
      <c r="V274" s="232"/>
      <c r="W274" s="232"/>
      <c r="X274" s="232"/>
      <c r="Y274" s="232"/>
      <c r="Z274" s="232"/>
    </row>
    <row r="275" spans="1:26" ht="15.6">
      <c r="A275" s="232"/>
      <c r="B275" s="232"/>
      <c r="C275" s="232"/>
      <c r="D275" s="232"/>
      <c r="E275" s="232"/>
      <c r="F275" s="232"/>
      <c r="G275" s="232"/>
      <c r="H275" s="232"/>
      <c r="I275" s="232"/>
      <c r="J275" s="232"/>
      <c r="K275" s="232"/>
      <c r="L275" s="232"/>
      <c r="M275" s="232"/>
      <c r="N275" s="232"/>
      <c r="O275" s="232"/>
      <c r="P275" s="232"/>
      <c r="Q275" s="232"/>
      <c r="R275" s="232"/>
      <c r="S275" s="232"/>
      <c r="T275" s="232"/>
      <c r="U275" s="232"/>
      <c r="V275" s="232"/>
      <c r="W275" s="232"/>
      <c r="X275" s="232"/>
      <c r="Y275" s="232"/>
      <c r="Z275" s="232"/>
    </row>
    <row r="276" spans="1:26" ht="15.6">
      <c r="A276" s="232"/>
      <c r="B276" s="232"/>
      <c r="C276" s="232"/>
      <c r="D276" s="232"/>
      <c r="E276" s="232"/>
      <c r="F276" s="232"/>
      <c r="G276" s="232"/>
      <c r="H276" s="232"/>
      <c r="I276" s="232"/>
      <c r="J276" s="232"/>
      <c r="K276" s="232"/>
      <c r="L276" s="232"/>
      <c r="M276" s="232"/>
      <c r="N276" s="232"/>
      <c r="O276" s="232"/>
      <c r="P276" s="232"/>
      <c r="Q276" s="232"/>
      <c r="R276" s="232"/>
      <c r="S276" s="232"/>
      <c r="T276" s="232"/>
      <c r="U276" s="232"/>
      <c r="V276" s="232"/>
      <c r="W276" s="232"/>
      <c r="X276" s="232"/>
      <c r="Y276" s="232"/>
      <c r="Z276" s="232"/>
    </row>
    <row r="277" spans="1:26" ht="15.6">
      <c r="A277" s="232"/>
      <c r="B277" s="232"/>
      <c r="C277" s="232"/>
      <c r="D277" s="232"/>
      <c r="E277" s="232"/>
      <c r="F277" s="232"/>
      <c r="G277" s="232"/>
      <c r="H277" s="232"/>
      <c r="I277" s="232"/>
      <c r="J277" s="232"/>
      <c r="K277" s="232"/>
      <c r="L277" s="232"/>
      <c r="M277" s="232"/>
      <c r="N277" s="232"/>
      <c r="O277" s="232"/>
      <c r="P277" s="232"/>
      <c r="Q277" s="232"/>
      <c r="R277" s="232"/>
      <c r="S277" s="232"/>
      <c r="T277" s="232"/>
      <c r="U277" s="232"/>
      <c r="V277" s="232"/>
      <c r="W277" s="232"/>
      <c r="X277" s="232"/>
      <c r="Y277" s="232"/>
      <c r="Z277" s="232"/>
    </row>
    <row r="278" spans="1:26" ht="15.6">
      <c r="A278" s="232"/>
      <c r="B278" s="232"/>
      <c r="C278" s="232"/>
      <c r="D278" s="232"/>
      <c r="E278" s="232"/>
      <c r="F278" s="232"/>
      <c r="G278" s="232"/>
      <c r="H278" s="232"/>
      <c r="I278" s="232"/>
      <c r="J278" s="232"/>
      <c r="K278" s="232"/>
      <c r="L278" s="232"/>
      <c r="M278" s="232"/>
      <c r="N278" s="232"/>
      <c r="O278" s="232"/>
      <c r="P278" s="232"/>
      <c r="Q278" s="232"/>
      <c r="R278" s="232"/>
      <c r="S278" s="232"/>
      <c r="T278" s="232"/>
      <c r="U278" s="232"/>
      <c r="V278" s="232"/>
      <c r="W278" s="232"/>
      <c r="X278" s="232"/>
      <c r="Y278" s="232"/>
      <c r="Z278" s="232"/>
    </row>
    <row r="279" spans="1:26" ht="15.6">
      <c r="A279" s="232"/>
      <c r="B279" s="232"/>
      <c r="C279" s="232"/>
      <c r="D279" s="232"/>
      <c r="E279" s="232"/>
      <c r="F279" s="232"/>
      <c r="G279" s="232"/>
      <c r="H279" s="232"/>
      <c r="I279" s="232"/>
      <c r="J279" s="232"/>
      <c r="K279" s="232"/>
      <c r="L279" s="232"/>
      <c r="M279" s="232"/>
      <c r="N279" s="232"/>
      <c r="O279" s="232"/>
      <c r="P279" s="232"/>
      <c r="Q279" s="232"/>
      <c r="R279" s="232"/>
      <c r="S279" s="232"/>
      <c r="T279" s="232"/>
      <c r="U279" s="232"/>
      <c r="V279" s="232"/>
      <c r="W279" s="232"/>
      <c r="X279" s="232"/>
      <c r="Y279" s="232"/>
      <c r="Z279" s="232"/>
    </row>
    <row r="280" spans="1:26" ht="15.6">
      <c r="A280" s="232"/>
      <c r="B280" s="232"/>
      <c r="C280" s="232"/>
      <c r="D280" s="232"/>
      <c r="E280" s="232"/>
      <c r="F280" s="232"/>
      <c r="G280" s="232"/>
      <c r="H280" s="232"/>
      <c r="I280" s="232"/>
      <c r="J280" s="232"/>
      <c r="K280" s="232"/>
      <c r="L280" s="232"/>
      <c r="M280" s="232"/>
      <c r="N280" s="232"/>
      <c r="O280" s="232"/>
      <c r="P280" s="232"/>
      <c r="Q280" s="232"/>
      <c r="R280" s="232"/>
      <c r="S280" s="232"/>
      <c r="T280" s="232"/>
      <c r="U280" s="232"/>
      <c r="V280" s="232"/>
      <c r="W280" s="232"/>
      <c r="X280" s="232"/>
      <c r="Y280" s="232"/>
      <c r="Z280" s="232"/>
    </row>
    <row r="281" spans="1:26" ht="15.6">
      <c r="A281" s="232"/>
      <c r="B281" s="232"/>
      <c r="C281" s="232"/>
      <c r="D281" s="232"/>
      <c r="E281" s="232"/>
      <c r="F281" s="232"/>
      <c r="G281" s="232"/>
      <c r="H281" s="232"/>
      <c r="I281" s="232"/>
      <c r="J281" s="232"/>
      <c r="K281" s="232"/>
      <c r="L281" s="232"/>
      <c r="M281" s="232"/>
      <c r="N281" s="232"/>
      <c r="O281" s="232"/>
      <c r="P281" s="232"/>
      <c r="Q281" s="232"/>
      <c r="R281" s="232"/>
      <c r="S281" s="232"/>
      <c r="T281" s="232"/>
      <c r="U281" s="232"/>
      <c r="V281" s="232"/>
      <c r="W281" s="232"/>
      <c r="X281" s="232"/>
      <c r="Y281" s="232"/>
      <c r="Z281" s="232"/>
    </row>
    <row r="282" spans="1:26" ht="15.6">
      <c r="A282" s="232"/>
      <c r="B282" s="232"/>
      <c r="C282" s="232"/>
      <c r="D282" s="232"/>
      <c r="E282" s="232"/>
      <c r="F282" s="232"/>
      <c r="G282" s="232"/>
      <c r="H282" s="232"/>
      <c r="I282" s="232"/>
      <c r="J282" s="232"/>
      <c r="K282" s="232"/>
      <c r="L282" s="232"/>
      <c r="M282" s="232"/>
      <c r="N282" s="232"/>
      <c r="O282" s="232"/>
      <c r="P282" s="232"/>
      <c r="Q282" s="232"/>
      <c r="R282" s="232"/>
      <c r="S282" s="232"/>
      <c r="T282" s="232"/>
      <c r="U282" s="232"/>
      <c r="V282" s="232"/>
      <c r="W282" s="232"/>
      <c r="X282" s="232"/>
      <c r="Y282" s="232"/>
      <c r="Z282" s="232"/>
    </row>
    <row r="283" spans="1:26" ht="15.6">
      <c r="A283" s="232"/>
      <c r="B283" s="232"/>
      <c r="C283" s="232"/>
      <c r="D283" s="232"/>
      <c r="E283" s="232"/>
      <c r="F283" s="232"/>
      <c r="G283" s="232"/>
      <c r="H283" s="232"/>
      <c r="I283" s="232"/>
      <c r="J283" s="232"/>
      <c r="K283" s="232"/>
      <c r="L283" s="232"/>
      <c r="M283" s="232"/>
      <c r="N283" s="232"/>
      <c r="O283" s="232"/>
      <c r="P283" s="232"/>
      <c r="Q283" s="232"/>
      <c r="R283" s="232"/>
      <c r="S283" s="232"/>
      <c r="T283" s="232"/>
      <c r="U283" s="232"/>
      <c r="V283" s="232"/>
      <c r="W283" s="232"/>
      <c r="X283" s="232"/>
      <c r="Y283" s="232"/>
      <c r="Z283" s="232"/>
    </row>
    <row r="284" spans="1:26" ht="15.6">
      <c r="A284" s="232"/>
      <c r="B284" s="232"/>
      <c r="C284" s="232"/>
      <c r="D284" s="232"/>
      <c r="E284" s="232"/>
      <c r="F284" s="232"/>
      <c r="G284" s="232"/>
      <c r="H284" s="232"/>
      <c r="I284" s="232"/>
      <c r="J284" s="232"/>
      <c r="K284" s="232"/>
      <c r="L284" s="232"/>
      <c r="M284" s="232"/>
      <c r="N284" s="232"/>
      <c r="O284" s="232"/>
      <c r="P284" s="232"/>
      <c r="Q284" s="232"/>
      <c r="R284" s="232"/>
      <c r="S284" s="232"/>
      <c r="T284" s="232"/>
      <c r="U284" s="232"/>
      <c r="V284" s="232"/>
      <c r="W284" s="232"/>
      <c r="X284" s="232"/>
      <c r="Y284" s="232"/>
      <c r="Z284" s="232"/>
    </row>
    <row r="285" spans="1:26" ht="15.6">
      <c r="A285" s="232"/>
      <c r="B285" s="232"/>
      <c r="C285" s="232"/>
      <c r="D285" s="232"/>
      <c r="E285" s="232"/>
      <c r="F285" s="232"/>
      <c r="G285" s="232"/>
      <c r="H285" s="232"/>
      <c r="I285" s="232"/>
      <c r="J285" s="232"/>
      <c r="K285" s="232"/>
      <c r="L285" s="232"/>
      <c r="M285" s="232"/>
      <c r="N285" s="232"/>
      <c r="O285" s="232"/>
      <c r="P285" s="232"/>
      <c r="Q285" s="232"/>
      <c r="R285" s="232"/>
      <c r="S285" s="232"/>
      <c r="T285" s="232"/>
      <c r="U285" s="232"/>
      <c r="V285" s="232"/>
      <c r="W285" s="232"/>
      <c r="X285" s="232"/>
      <c r="Y285" s="232"/>
      <c r="Z285" s="232"/>
    </row>
    <row r="286" spans="1:26" ht="15.6">
      <c r="A286" s="232"/>
      <c r="B286" s="232"/>
      <c r="C286" s="232"/>
      <c r="D286" s="232"/>
      <c r="E286" s="232"/>
      <c r="F286" s="232"/>
      <c r="G286" s="232"/>
      <c r="H286" s="232"/>
      <c r="I286" s="232"/>
      <c r="J286" s="232"/>
      <c r="K286" s="232"/>
      <c r="L286" s="232"/>
      <c r="M286" s="232"/>
      <c r="N286" s="232"/>
      <c r="O286" s="232"/>
      <c r="P286" s="232"/>
      <c r="Q286" s="232"/>
      <c r="R286" s="232"/>
      <c r="S286" s="232"/>
      <c r="T286" s="232"/>
      <c r="U286" s="232"/>
      <c r="V286" s="232"/>
      <c r="W286" s="232"/>
      <c r="X286" s="232"/>
      <c r="Y286" s="232"/>
      <c r="Z286" s="232"/>
    </row>
    <row r="287" spans="1:26" ht="15.6">
      <c r="A287" s="232"/>
      <c r="B287" s="232"/>
      <c r="C287" s="232"/>
      <c r="D287" s="232"/>
      <c r="E287" s="232"/>
      <c r="F287" s="232"/>
      <c r="G287" s="232"/>
      <c r="H287" s="232"/>
      <c r="I287" s="232"/>
      <c r="J287" s="232"/>
      <c r="K287" s="232"/>
      <c r="L287" s="232"/>
      <c r="M287" s="232"/>
      <c r="N287" s="232"/>
      <c r="O287" s="232"/>
      <c r="P287" s="232"/>
      <c r="Q287" s="232"/>
      <c r="R287" s="232"/>
      <c r="S287" s="232"/>
      <c r="T287" s="232"/>
      <c r="U287" s="232"/>
      <c r="V287" s="232"/>
      <c r="W287" s="232"/>
      <c r="X287" s="232"/>
      <c r="Y287" s="232"/>
      <c r="Z287" s="232"/>
    </row>
    <row r="288" spans="1:26" ht="15.6">
      <c r="A288" s="232"/>
      <c r="B288" s="232"/>
      <c r="C288" s="232"/>
      <c r="D288" s="232"/>
      <c r="E288" s="232"/>
      <c r="F288" s="232"/>
      <c r="G288" s="232"/>
      <c r="H288" s="232"/>
      <c r="I288" s="232"/>
      <c r="J288" s="232"/>
      <c r="K288" s="232"/>
      <c r="L288" s="232"/>
      <c r="M288" s="232"/>
      <c r="N288" s="232"/>
      <c r="O288" s="232"/>
      <c r="P288" s="232"/>
      <c r="Q288" s="232"/>
      <c r="R288" s="232"/>
      <c r="S288" s="232"/>
      <c r="T288" s="232"/>
      <c r="U288" s="232"/>
      <c r="V288" s="232"/>
      <c r="W288" s="232"/>
      <c r="X288" s="232"/>
      <c r="Y288" s="232"/>
      <c r="Z288" s="232"/>
    </row>
    <row r="289" spans="1:26" ht="15.6">
      <c r="A289" s="232"/>
      <c r="B289" s="232"/>
      <c r="C289" s="232"/>
      <c r="D289" s="232"/>
      <c r="E289" s="232"/>
      <c r="F289" s="232"/>
      <c r="G289" s="232"/>
      <c r="H289" s="232"/>
      <c r="I289" s="232"/>
      <c r="J289" s="232"/>
      <c r="K289" s="232"/>
      <c r="L289" s="232"/>
      <c r="M289" s="232"/>
      <c r="N289" s="232"/>
      <c r="O289" s="232"/>
      <c r="P289" s="232"/>
      <c r="Q289" s="232"/>
      <c r="R289" s="232"/>
      <c r="S289" s="232"/>
      <c r="T289" s="232"/>
      <c r="U289" s="232"/>
      <c r="V289" s="232"/>
      <c r="W289" s="232"/>
      <c r="X289" s="232"/>
      <c r="Y289" s="232"/>
      <c r="Z289" s="232"/>
    </row>
    <row r="290" spans="1:26" ht="15.6">
      <c r="A290" s="232"/>
      <c r="B290" s="232"/>
      <c r="C290" s="232"/>
      <c r="D290" s="232"/>
      <c r="E290" s="232"/>
      <c r="F290" s="232"/>
      <c r="G290" s="232"/>
      <c r="H290" s="232"/>
      <c r="I290" s="232"/>
      <c r="J290" s="232"/>
      <c r="K290" s="232"/>
      <c r="L290" s="232"/>
      <c r="M290" s="232"/>
      <c r="N290" s="232"/>
      <c r="O290" s="232"/>
      <c r="P290" s="232"/>
      <c r="Q290" s="232"/>
      <c r="R290" s="232"/>
      <c r="S290" s="232"/>
      <c r="T290" s="232"/>
      <c r="U290" s="232"/>
      <c r="V290" s="232"/>
      <c r="W290" s="232"/>
      <c r="X290" s="232"/>
      <c r="Y290" s="232"/>
      <c r="Z290" s="232"/>
    </row>
    <row r="291" spans="1:26" ht="15.6">
      <c r="A291" s="232"/>
      <c r="B291" s="232"/>
      <c r="C291" s="232"/>
      <c r="D291" s="232"/>
      <c r="E291" s="232"/>
      <c r="F291" s="232"/>
      <c r="G291" s="232"/>
      <c r="H291" s="232"/>
      <c r="I291" s="232"/>
      <c r="J291" s="232"/>
      <c r="K291" s="232"/>
      <c r="L291" s="232"/>
      <c r="M291" s="232"/>
      <c r="N291" s="232"/>
      <c r="O291" s="232"/>
      <c r="P291" s="232"/>
      <c r="Q291" s="232"/>
      <c r="R291" s="232"/>
      <c r="S291" s="232"/>
      <c r="T291" s="232"/>
      <c r="U291" s="232"/>
      <c r="V291" s="232"/>
      <c r="W291" s="232"/>
      <c r="X291" s="232"/>
      <c r="Y291" s="232"/>
      <c r="Z291" s="232"/>
    </row>
    <row r="292" spans="1:26" ht="15.6">
      <c r="A292" s="232"/>
      <c r="B292" s="232"/>
      <c r="C292" s="232"/>
      <c r="D292" s="232"/>
      <c r="E292" s="232"/>
      <c r="F292" s="232"/>
      <c r="G292" s="232"/>
      <c r="H292" s="232"/>
      <c r="I292" s="232"/>
      <c r="J292" s="232"/>
      <c r="K292" s="232"/>
      <c r="L292" s="232"/>
      <c r="M292" s="232"/>
      <c r="N292" s="232"/>
      <c r="O292" s="232"/>
      <c r="P292" s="232"/>
      <c r="Q292" s="232"/>
      <c r="R292" s="232"/>
      <c r="S292" s="232"/>
      <c r="T292" s="232"/>
      <c r="U292" s="232"/>
      <c r="V292" s="232"/>
      <c r="W292" s="232"/>
      <c r="X292" s="232"/>
      <c r="Y292" s="232"/>
      <c r="Z292" s="232"/>
    </row>
    <row r="293" spans="1:26" ht="15.6">
      <c r="A293" s="232"/>
      <c r="B293" s="232"/>
      <c r="C293" s="232"/>
      <c r="D293" s="232"/>
      <c r="E293" s="232"/>
      <c r="F293" s="232"/>
      <c r="G293" s="232"/>
      <c r="H293" s="232"/>
      <c r="I293" s="232"/>
      <c r="J293" s="232"/>
      <c r="K293" s="232"/>
      <c r="L293" s="232"/>
      <c r="M293" s="232"/>
      <c r="N293" s="232"/>
      <c r="O293" s="232"/>
      <c r="P293" s="232"/>
      <c r="Q293" s="232"/>
      <c r="R293" s="232"/>
      <c r="S293" s="232"/>
      <c r="T293" s="232"/>
      <c r="U293" s="232"/>
      <c r="V293" s="232"/>
      <c r="W293" s="232"/>
      <c r="X293" s="232"/>
      <c r="Y293" s="232"/>
      <c r="Z293" s="232"/>
    </row>
    <row r="294" spans="1:26" ht="15.6">
      <c r="A294" s="232"/>
      <c r="B294" s="232"/>
      <c r="C294" s="232"/>
      <c r="D294" s="232"/>
      <c r="E294" s="232"/>
      <c r="F294" s="232"/>
      <c r="G294" s="232"/>
      <c r="H294" s="232"/>
      <c r="I294" s="232"/>
      <c r="J294" s="232"/>
      <c r="K294" s="232"/>
      <c r="L294" s="232"/>
      <c r="M294" s="232"/>
      <c r="N294" s="232"/>
      <c r="O294" s="232"/>
      <c r="P294" s="232"/>
      <c r="Q294" s="232"/>
      <c r="R294" s="232"/>
      <c r="S294" s="232"/>
      <c r="T294" s="232"/>
      <c r="U294" s="232"/>
      <c r="V294" s="232"/>
      <c r="W294" s="232"/>
      <c r="X294" s="232"/>
      <c r="Y294" s="232"/>
      <c r="Z294" s="232"/>
    </row>
    <row r="295" spans="1:26" ht="15.6">
      <c r="A295" s="232"/>
      <c r="B295" s="232"/>
      <c r="C295" s="232"/>
      <c r="D295" s="232"/>
      <c r="E295" s="232"/>
      <c r="F295" s="232"/>
      <c r="G295" s="232"/>
      <c r="H295" s="232"/>
      <c r="I295" s="232"/>
      <c r="J295" s="232"/>
      <c r="K295" s="232"/>
      <c r="L295" s="232"/>
      <c r="M295" s="232"/>
      <c r="N295" s="232"/>
      <c r="O295" s="232"/>
      <c r="P295" s="232"/>
      <c r="Q295" s="232"/>
      <c r="R295" s="232"/>
      <c r="S295" s="232"/>
      <c r="T295" s="232"/>
      <c r="U295" s="232"/>
      <c r="V295" s="232"/>
      <c r="W295" s="232"/>
      <c r="X295" s="232"/>
      <c r="Y295" s="232"/>
      <c r="Z295" s="232"/>
    </row>
    <row r="296" spans="1:26" ht="15.6">
      <c r="A296" s="232"/>
      <c r="B296" s="232"/>
      <c r="C296" s="232"/>
      <c r="D296" s="232"/>
      <c r="E296" s="232"/>
      <c r="F296" s="232"/>
      <c r="G296" s="232"/>
      <c r="H296" s="232"/>
      <c r="I296" s="232"/>
      <c r="J296" s="232"/>
      <c r="K296" s="232"/>
      <c r="L296" s="232"/>
      <c r="M296" s="232"/>
      <c r="N296" s="232"/>
      <c r="O296" s="232"/>
      <c r="P296" s="232"/>
      <c r="Q296" s="232"/>
      <c r="R296" s="232"/>
      <c r="S296" s="232"/>
      <c r="T296" s="232"/>
      <c r="U296" s="232"/>
      <c r="V296" s="232"/>
      <c r="W296" s="232"/>
      <c r="X296" s="232"/>
      <c r="Y296" s="232"/>
      <c r="Z296" s="232"/>
    </row>
    <row r="297" spans="1:26" ht="15.6">
      <c r="A297" s="232"/>
      <c r="B297" s="232"/>
      <c r="C297" s="232"/>
      <c r="D297" s="232"/>
      <c r="E297" s="232"/>
      <c r="F297" s="232"/>
      <c r="G297" s="232"/>
      <c r="H297" s="232"/>
      <c r="I297" s="232"/>
      <c r="J297" s="232"/>
      <c r="K297" s="232"/>
      <c r="L297" s="232"/>
      <c r="M297" s="232"/>
      <c r="N297" s="232"/>
      <c r="O297" s="232"/>
      <c r="P297" s="232"/>
      <c r="Q297" s="232"/>
      <c r="R297" s="232"/>
      <c r="S297" s="232"/>
      <c r="T297" s="232"/>
      <c r="U297" s="232"/>
      <c r="V297" s="232"/>
      <c r="W297" s="232"/>
      <c r="X297" s="232"/>
      <c r="Y297" s="232"/>
      <c r="Z297" s="232"/>
    </row>
    <row r="298" spans="1:26" ht="15.6">
      <c r="A298" s="232"/>
      <c r="B298" s="232"/>
      <c r="C298" s="232"/>
      <c r="D298" s="232"/>
      <c r="E298" s="232"/>
      <c r="F298" s="232"/>
      <c r="G298" s="232"/>
      <c r="H298" s="232"/>
      <c r="I298" s="232"/>
      <c r="J298" s="232"/>
      <c r="K298" s="232"/>
      <c r="L298" s="232"/>
      <c r="M298" s="232"/>
      <c r="N298" s="232"/>
      <c r="O298" s="232"/>
      <c r="P298" s="232"/>
      <c r="Q298" s="232"/>
      <c r="R298" s="232"/>
      <c r="S298" s="232"/>
      <c r="T298" s="232"/>
      <c r="U298" s="232"/>
      <c r="V298" s="232"/>
      <c r="W298" s="232"/>
      <c r="X298" s="232"/>
      <c r="Y298" s="232"/>
      <c r="Z298" s="232"/>
    </row>
    <row r="299" spans="1:26" ht="15.6">
      <c r="A299" s="232"/>
      <c r="B299" s="232"/>
      <c r="C299" s="232"/>
      <c r="D299" s="232"/>
      <c r="E299" s="232"/>
      <c r="F299" s="232"/>
      <c r="G299" s="232"/>
      <c r="H299" s="232"/>
      <c r="I299" s="232"/>
      <c r="J299" s="232"/>
      <c r="K299" s="232"/>
      <c r="L299" s="232"/>
      <c r="M299" s="232"/>
      <c r="N299" s="232"/>
      <c r="O299" s="232"/>
      <c r="P299" s="232"/>
      <c r="Q299" s="232"/>
      <c r="R299" s="232"/>
      <c r="S299" s="232"/>
      <c r="T299" s="232"/>
      <c r="U299" s="232"/>
      <c r="V299" s="232"/>
      <c r="W299" s="232"/>
      <c r="X299" s="232"/>
      <c r="Y299" s="232"/>
      <c r="Z299" s="232"/>
    </row>
    <row r="300" spans="1:26" ht="15.6">
      <c r="A300" s="232"/>
      <c r="B300" s="232"/>
      <c r="C300" s="232"/>
      <c r="D300" s="232"/>
      <c r="E300" s="232"/>
      <c r="F300" s="232"/>
      <c r="G300" s="232"/>
      <c r="H300" s="232"/>
      <c r="I300" s="232"/>
      <c r="J300" s="232"/>
      <c r="K300" s="232"/>
      <c r="L300" s="232"/>
      <c r="M300" s="232"/>
      <c r="N300" s="232"/>
      <c r="O300" s="232"/>
      <c r="P300" s="232"/>
      <c r="Q300" s="232"/>
      <c r="R300" s="232"/>
      <c r="S300" s="232"/>
      <c r="T300" s="232"/>
      <c r="U300" s="232"/>
      <c r="V300" s="232"/>
      <c r="W300" s="232"/>
      <c r="X300" s="232"/>
      <c r="Y300" s="232"/>
      <c r="Z300" s="232"/>
    </row>
    <row r="301" spans="1:26" ht="15.6">
      <c r="A301" s="232"/>
      <c r="B301" s="232"/>
      <c r="C301" s="232"/>
      <c r="D301" s="232"/>
      <c r="E301" s="232"/>
      <c r="F301" s="232"/>
      <c r="G301" s="232"/>
      <c r="H301" s="232"/>
      <c r="I301" s="232"/>
      <c r="J301" s="232"/>
      <c r="K301" s="232"/>
      <c r="L301" s="232"/>
      <c r="M301" s="232"/>
      <c r="N301" s="232"/>
      <c r="O301" s="232"/>
      <c r="P301" s="232"/>
      <c r="Q301" s="232"/>
      <c r="R301" s="232"/>
      <c r="S301" s="232"/>
      <c r="T301" s="232"/>
      <c r="U301" s="232"/>
      <c r="V301" s="232"/>
      <c r="W301" s="232"/>
      <c r="X301" s="232"/>
      <c r="Y301" s="232"/>
      <c r="Z301" s="232"/>
    </row>
    <row r="302" spans="1:26" ht="15.6">
      <c r="A302" s="232"/>
      <c r="B302" s="232"/>
      <c r="C302" s="232"/>
      <c r="D302" s="232"/>
      <c r="E302" s="232"/>
      <c r="F302" s="232"/>
      <c r="G302" s="232"/>
      <c r="H302" s="232"/>
      <c r="I302" s="232"/>
      <c r="J302" s="232"/>
      <c r="K302" s="232"/>
      <c r="L302" s="232"/>
      <c r="M302" s="232"/>
      <c r="N302" s="232"/>
      <c r="O302" s="232"/>
      <c r="P302" s="232"/>
      <c r="Q302" s="232"/>
      <c r="R302" s="232"/>
      <c r="S302" s="232"/>
      <c r="T302" s="232"/>
      <c r="U302" s="232"/>
      <c r="V302" s="232"/>
      <c r="W302" s="232"/>
      <c r="X302" s="232"/>
      <c r="Y302" s="232"/>
      <c r="Z302" s="232"/>
    </row>
    <row r="303" spans="1:26" ht="15.6">
      <c r="A303" s="232"/>
      <c r="B303" s="232"/>
      <c r="C303" s="232"/>
      <c r="D303" s="232"/>
      <c r="E303" s="232"/>
      <c r="F303" s="232"/>
      <c r="G303" s="232"/>
      <c r="H303" s="232"/>
      <c r="I303" s="232"/>
      <c r="J303" s="232"/>
      <c r="K303" s="232"/>
      <c r="L303" s="232"/>
      <c r="M303" s="232"/>
      <c r="N303" s="232"/>
      <c r="O303" s="232"/>
      <c r="P303" s="232"/>
      <c r="Q303" s="232"/>
      <c r="R303" s="232"/>
      <c r="S303" s="232"/>
      <c r="T303" s="232"/>
      <c r="U303" s="232"/>
      <c r="V303" s="232"/>
      <c r="W303" s="232"/>
      <c r="X303" s="232"/>
      <c r="Y303" s="232"/>
      <c r="Z303" s="232"/>
    </row>
    <row r="304" spans="1:26" ht="15.6">
      <c r="A304" s="232"/>
      <c r="B304" s="232"/>
      <c r="C304" s="232"/>
      <c r="D304" s="232"/>
      <c r="E304" s="232"/>
      <c r="F304" s="232"/>
      <c r="G304" s="232"/>
      <c r="H304" s="232"/>
      <c r="I304" s="232"/>
      <c r="J304" s="232"/>
      <c r="K304" s="232"/>
      <c r="L304" s="232"/>
      <c r="M304" s="232"/>
      <c r="N304" s="232"/>
      <c r="O304" s="232"/>
      <c r="P304" s="232"/>
      <c r="Q304" s="232"/>
      <c r="R304" s="232"/>
      <c r="S304" s="232"/>
      <c r="T304" s="232"/>
      <c r="U304" s="232"/>
      <c r="V304" s="232"/>
      <c r="W304" s="232"/>
      <c r="X304" s="232"/>
      <c r="Y304" s="232"/>
      <c r="Z304" s="232"/>
    </row>
    <row r="305" spans="1:26" ht="15.6">
      <c r="A305" s="232"/>
      <c r="B305" s="232"/>
      <c r="C305" s="232"/>
      <c r="D305" s="232"/>
      <c r="E305" s="232"/>
      <c r="F305" s="232"/>
      <c r="G305" s="232"/>
      <c r="H305" s="232"/>
      <c r="I305" s="232"/>
      <c r="J305" s="232"/>
      <c r="K305" s="232"/>
      <c r="L305" s="232"/>
      <c r="M305" s="232"/>
      <c r="N305" s="232"/>
      <c r="O305" s="232"/>
      <c r="P305" s="232"/>
      <c r="Q305" s="232"/>
      <c r="R305" s="232"/>
      <c r="S305" s="232"/>
      <c r="T305" s="232"/>
      <c r="U305" s="232"/>
      <c r="V305" s="232"/>
      <c r="W305" s="232"/>
      <c r="X305" s="232"/>
      <c r="Y305" s="232"/>
      <c r="Z305" s="232"/>
    </row>
    <row r="306" spans="1:26" ht="15.6">
      <c r="A306" s="232"/>
      <c r="B306" s="232"/>
      <c r="C306" s="232"/>
      <c r="D306" s="232"/>
      <c r="E306" s="232"/>
      <c r="F306" s="232"/>
      <c r="G306" s="232"/>
      <c r="H306" s="232"/>
      <c r="I306" s="232"/>
      <c r="J306" s="232"/>
      <c r="K306" s="232"/>
      <c r="L306" s="232"/>
      <c r="M306" s="232"/>
      <c r="N306" s="232"/>
      <c r="O306" s="232"/>
      <c r="P306" s="232"/>
      <c r="Q306" s="232"/>
      <c r="R306" s="232"/>
      <c r="S306" s="232"/>
      <c r="T306" s="232"/>
      <c r="U306" s="232"/>
      <c r="V306" s="232"/>
      <c r="W306" s="232"/>
      <c r="X306" s="232"/>
      <c r="Y306" s="232"/>
      <c r="Z306" s="232"/>
    </row>
    <row r="307" spans="1:26" ht="15.6">
      <c r="A307" s="232"/>
      <c r="B307" s="232"/>
      <c r="C307" s="232"/>
      <c r="D307" s="232"/>
      <c r="E307" s="232"/>
      <c r="F307" s="232"/>
      <c r="G307" s="232"/>
      <c r="H307" s="232"/>
      <c r="I307" s="232"/>
      <c r="J307" s="232"/>
      <c r="K307" s="232"/>
      <c r="L307" s="232"/>
      <c r="M307" s="232"/>
      <c r="N307" s="232"/>
      <c r="O307" s="232"/>
      <c r="P307" s="232"/>
      <c r="Q307" s="232"/>
      <c r="R307" s="232"/>
      <c r="S307" s="232"/>
      <c r="T307" s="232"/>
      <c r="U307" s="232"/>
      <c r="V307" s="232"/>
      <c r="W307" s="232"/>
      <c r="X307" s="232"/>
      <c r="Y307" s="232"/>
      <c r="Z307" s="232"/>
    </row>
    <row r="308" spans="1:26" ht="15.6">
      <c r="A308" s="232"/>
      <c r="B308" s="232"/>
      <c r="C308" s="232"/>
      <c r="D308" s="232"/>
      <c r="E308" s="232"/>
      <c r="F308" s="232"/>
      <c r="G308" s="232"/>
      <c r="H308" s="232"/>
      <c r="I308" s="232"/>
      <c r="J308" s="232"/>
      <c r="K308" s="232"/>
      <c r="L308" s="232"/>
      <c r="M308" s="232"/>
      <c r="N308" s="232"/>
      <c r="O308" s="232"/>
      <c r="P308" s="232"/>
      <c r="Q308" s="232"/>
      <c r="R308" s="232"/>
      <c r="S308" s="232"/>
      <c r="T308" s="232"/>
      <c r="U308" s="232"/>
      <c r="V308" s="232"/>
      <c r="W308" s="232"/>
      <c r="X308" s="232"/>
      <c r="Y308" s="232"/>
      <c r="Z308" s="232"/>
    </row>
    <row r="309" spans="1:26" ht="15.6">
      <c r="A309" s="232"/>
      <c r="B309" s="232"/>
      <c r="C309" s="232"/>
      <c r="D309" s="232"/>
      <c r="E309" s="232"/>
      <c r="F309" s="232"/>
      <c r="G309" s="232"/>
      <c r="H309" s="232"/>
      <c r="I309" s="232"/>
      <c r="J309" s="232"/>
      <c r="K309" s="232"/>
      <c r="L309" s="232"/>
      <c r="M309" s="232"/>
      <c r="N309" s="232"/>
      <c r="O309" s="232"/>
      <c r="P309" s="232"/>
      <c r="Q309" s="232"/>
      <c r="R309" s="232"/>
      <c r="S309" s="232"/>
      <c r="T309" s="232"/>
      <c r="U309" s="232"/>
      <c r="V309" s="232"/>
      <c r="W309" s="232"/>
      <c r="X309" s="232"/>
      <c r="Y309" s="232"/>
      <c r="Z309" s="232"/>
    </row>
    <row r="310" spans="1:26" ht="15.6">
      <c r="A310" s="232"/>
      <c r="B310" s="232"/>
      <c r="C310" s="232"/>
      <c r="D310" s="232"/>
      <c r="E310" s="232"/>
      <c r="F310" s="232"/>
      <c r="G310" s="232"/>
      <c r="H310" s="232"/>
      <c r="I310" s="232"/>
      <c r="J310" s="232"/>
      <c r="K310" s="232"/>
      <c r="L310" s="232"/>
      <c r="M310" s="232"/>
      <c r="N310" s="232"/>
      <c r="O310" s="232"/>
      <c r="P310" s="232"/>
      <c r="Q310" s="232"/>
      <c r="R310" s="232"/>
      <c r="S310" s="232"/>
      <c r="T310" s="232"/>
      <c r="U310" s="232"/>
      <c r="V310" s="232"/>
      <c r="W310" s="232"/>
      <c r="X310" s="232"/>
      <c r="Y310" s="232"/>
      <c r="Z310" s="232"/>
    </row>
    <row r="311" spans="1:26" ht="15.6">
      <c r="A311" s="232"/>
      <c r="B311" s="232"/>
      <c r="C311" s="232"/>
      <c r="D311" s="232"/>
      <c r="E311" s="232"/>
      <c r="F311" s="232"/>
      <c r="G311" s="232"/>
      <c r="H311" s="232"/>
      <c r="I311" s="232"/>
      <c r="J311" s="232"/>
      <c r="K311" s="232"/>
      <c r="L311" s="232"/>
      <c r="M311" s="232"/>
      <c r="N311" s="232"/>
      <c r="O311" s="232"/>
      <c r="P311" s="232"/>
      <c r="Q311" s="232"/>
      <c r="R311" s="232"/>
      <c r="S311" s="232"/>
      <c r="T311" s="232"/>
      <c r="U311" s="232"/>
      <c r="V311" s="232"/>
      <c r="W311" s="232"/>
      <c r="X311" s="232"/>
      <c r="Y311" s="232"/>
      <c r="Z311" s="232"/>
    </row>
    <row r="312" spans="1:26" ht="15.6">
      <c r="A312" s="232"/>
      <c r="B312" s="232"/>
      <c r="C312" s="232"/>
      <c r="D312" s="232"/>
      <c r="E312" s="232"/>
      <c r="F312" s="232"/>
      <c r="G312" s="232"/>
      <c r="H312" s="232"/>
      <c r="I312" s="232"/>
      <c r="J312" s="232"/>
      <c r="K312" s="232"/>
      <c r="L312" s="232"/>
      <c r="M312" s="232"/>
      <c r="N312" s="232"/>
      <c r="O312" s="232"/>
      <c r="P312" s="232"/>
      <c r="Q312" s="232"/>
      <c r="R312" s="232"/>
      <c r="S312" s="232"/>
      <c r="T312" s="232"/>
      <c r="U312" s="232"/>
      <c r="V312" s="232"/>
      <c r="W312" s="232"/>
      <c r="X312" s="232"/>
      <c r="Y312" s="232"/>
      <c r="Z312" s="232"/>
    </row>
    <row r="313" spans="1:26" ht="15.6">
      <c r="A313" s="232"/>
      <c r="B313" s="232"/>
      <c r="C313" s="232"/>
      <c r="D313" s="232"/>
      <c r="E313" s="232"/>
      <c r="F313" s="232"/>
      <c r="G313" s="232"/>
      <c r="H313" s="232"/>
      <c r="I313" s="232"/>
      <c r="J313" s="232"/>
      <c r="K313" s="232"/>
      <c r="L313" s="232"/>
      <c r="M313" s="232"/>
      <c r="N313" s="232"/>
      <c r="O313" s="232"/>
      <c r="P313" s="232"/>
      <c r="Q313" s="232"/>
      <c r="R313" s="232"/>
      <c r="S313" s="232"/>
      <c r="T313" s="232"/>
      <c r="U313" s="232"/>
      <c r="V313" s="232"/>
      <c r="W313" s="232"/>
      <c r="X313" s="232"/>
      <c r="Y313" s="232"/>
      <c r="Z313" s="232"/>
    </row>
    <row r="314" spans="1:26" ht="15.6">
      <c r="A314" s="232"/>
      <c r="B314" s="232"/>
      <c r="C314" s="232"/>
      <c r="D314" s="232"/>
      <c r="E314" s="232"/>
      <c r="F314" s="232"/>
      <c r="G314" s="232"/>
      <c r="H314" s="232"/>
      <c r="I314" s="232"/>
      <c r="J314" s="232"/>
      <c r="K314" s="232"/>
      <c r="L314" s="232"/>
      <c r="M314" s="232"/>
      <c r="N314" s="232"/>
      <c r="O314" s="232"/>
      <c r="P314" s="232"/>
      <c r="Q314" s="232"/>
      <c r="R314" s="232"/>
      <c r="S314" s="232"/>
      <c r="T314" s="232"/>
      <c r="U314" s="232"/>
      <c r="V314" s="232"/>
      <c r="W314" s="232"/>
      <c r="X314" s="232"/>
      <c r="Y314" s="232"/>
      <c r="Z314" s="232"/>
    </row>
    <row r="315" spans="1:26" ht="15.6">
      <c r="A315" s="232"/>
      <c r="B315" s="232"/>
      <c r="C315" s="232"/>
      <c r="D315" s="232"/>
      <c r="E315" s="232"/>
      <c r="F315" s="232"/>
      <c r="G315" s="232"/>
      <c r="H315" s="232"/>
      <c r="I315" s="232"/>
      <c r="J315" s="232"/>
      <c r="K315" s="232"/>
      <c r="L315" s="232"/>
      <c r="M315" s="232"/>
      <c r="N315" s="232"/>
      <c r="O315" s="232"/>
      <c r="P315" s="232"/>
      <c r="Q315" s="232"/>
      <c r="R315" s="232"/>
      <c r="S315" s="232"/>
      <c r="T315" s="232"/>
      <c r="U315" s="232"/>
      <c r="V315" s="232"/>
      <c r="W315" s="232"/>
      <c r="X315" s="232"/>
      <c r="Y315" s="232"/>
      <c r="Z315" s="232"/>
    </row>
    <row r="316" spans="1:26" ht="15.6">
      <c r="A316" s="232"/>
      <c r="B316" s="232"/>
      <c r="C316" s="232"/>
      <c r="D316" s="232"/>
      <c r="E316" s="232"/>
      <c r="F316" s="232"/>
      <c r="G316" s="232"/>
      <c r="H316" s="232"/>
      <c r="I316" s="232"/>
      <c r="J316" s="232"/>
      <c r="K316" s="232"/>
      <c r="L316" s="232"/>
      <c r="M316" s="232"/>
      <c r="N316" s="232"/>
      <c r="O316" s="232"/>
      <c r="P316" s="232"/>
      <c r="Q316" s="232"/>
      <c r="R316" s="232"/>
      <c r="S316" s="232"/>
      <c r="T316" s="232"/>
      <c r="U316" s="232"/>
      <c r="V316" s="232"/>
      <c r="W316" s="232"/>
      <c r="X316" s="232"/>
      <c r="Y316" s="232"/>
      <c r="Z316" s="232"/>
    </row>
    <row r="317" spans="1:26" ht="15.6">
      <c r="A317" s="232"/>
      <c r="B317" s="232"/>
      <c r="C317" s="232"/>
      <c r="D317" s="232"/>
      <c r="E317" s="232"/>
      <c r="F317" s="232"/>
      <c r="G317" s="232"/>
      <c r="H317" s="232"/>
      <c r="I317" s="232"/>
      <c r="J317" s="232"/>
      <c r="K317" s="232"/>
      <c r="L317" s="232"/>
      <c r="M317" s="232"/>
      <c r="N317" s="232"/>
      <c r="O317" s="232"/>
      <c r="P317" s="232"/>
      <c r="Q317" s="232"/>
      <c r="R317" s="232"/>
      <c r="S317" s="232"/>
      <c r="T317" s="232"/>
      <c r="U317" s="232"/>
      <c r="V317" s="232"/>
      <c r="W317" s="232"/>
      <c r="X317" s="232"/>
      <c r="Y317" s="232"/>
      <c r="Z317" s="232"/>
    </row>
    <row r="318" spans="1:26" ht="15.6">
      <c r="A318" s="232"/>
      <c r="B318" s="232"/>
      <c r="C318" s="232"/>
      <c r="D318" s="232"/>
      <c r="E318" s="232"/>
      <c r="F318" s="232"/>
      <c r="G318" s="232"/>
      <c r="H318" s="232"/>
      <c r="I318" s="232"/>
      <c r="J318" s="232"/>
      <c r="K318" s="232"/>
      <c r="L318" s="232"/>
      <c r="M318" s="232"/>
      <c r="N318" s="232"/>
      <c r="O318" s="232"/>
      <c r="P318" s="232"/>
      <c r="Q318" s="232"/>
      <c r="R318" s="232"/>
      <c r="S318" s="232"/>
      <c r="T318" s="232"/>
      <c r="U318" s="232"/>
      <c r="V318" s="232"/>
      <c r="W318" s="232"/>
      <c r="X318" s="232"/>
      <c r="Y318" s="232"/>
      <c r="Z318" s="232"/>
    </row>
    <row r="319" spans="1:26" ht="15.6">
      <c r="A319" s="232"/>
      <c r="B319" s="232"/>
      <c r="C319" s="232"/>
      <c r="D319" s="232"/>
      <c r="E319" s="232"/>
      <c r="F319" s="232"/>
      <c r="G319" s="232"/>
      <c r="H319" s="232"/>
      <c r="I319" s="232"/>
      <c r="J319" s="232"/>
      <c r="K319" s="232"/>
      <c r="L319" s="232"/>
      <c r="M319" s="232"/>
      <c r="N319" s="232"/>
      <c r="O319" s="232"/>
      <c r="P319" s="232"/>
      <c r="Q319" s="232"/>
      <c r="R319" s="232"/>
      <c r="S319" s="232"/>
      <c r="T319" s="232"/>
      <c r="U319" s="232"/>
      <c r="V319" s="232"/>
      <c r="W319" s="232"/>
      <c r="X319" s="232"/>
      <c r="Y319" s="232"/>
      <c r="Z319" s="232"/>
    </row>
    <row r="320" spans="1:26" ht="15.6">
      <c r="A320" s="232"/>
      <c r="B320" s="232"/>
      <c r="C320" s="232"/>
      <c r="D320" s="232"/>
      <c r="E320" s="232"/>
      <c r="F320" s="232"/>
      <c r="G320" s="232"/>
      <c r="H320" s="232"/>
      <c r="I320" s="232"/>
      <c r="J320" s="232"/>
      <c r="K320" s="232"/>
      <c r="L320" s="232"/>
      <c r="M320" s="232"/>
      <c r="N320" s="232"/>
      <c r="O320" s="232"/>
      <c r="P320" s="232"/>
      <c r="Q320" s="232"/>
      <c r="R320" s="232"/>
      <c r="S320" s="232"/>
      <c r="T320" s="232"/>
      <c r="U320" s="232"/>
      <c r="V320" s="232"/>
      <c r="W320" s="232"/>
      <c r="X320" s="232"/>
      <c r="Y320" s="232"/>
      <c r="Z320" s="232"/>
    </row>
    <row r="321" spans="1:26" ht="15.6">
      <c r="A321" s="232"/>
      <c r="B321" s="232"/>
      <c r="C321" s="232"/>
      <c r="D321" s="232"/>
      <c r="E321" s="232"/>
      <c r="F321" s="232"/>
      <c r="G321" s="232"/>
      <c r="H321" s="232"/>
      <c r="I321" s="232"/>
      <c r="J321" s="232"/>
      <c r="K321" s="232"/>
      <c r="L321" s="232"/>
      <c r="M321" s="232"/>
      <c r="N321" s="232"/>
      <c r="O321" s="232"/>
      <c r="P321" s="232"/>
      <c r="Q321" s="232"/>
      <c r="R321" s="232"/>
      <c r="S321" s="232"/>
      <c r="T321" s="232"/>
      <c r="U321" s="232"/>
      <c r="V321" s="232"/>
      <c r="W321" s="232"/>
      <c r="X321" s="232"/>
      <c r="Y321" s="232"/>
      <c r="Z321" s="232"/>
    </row>
    <row r="322" spans="1:26" ht="15.6">
      <c r="A322" s="232"/>
      <c r="B322" s="232"/>
      <c r="C322" s="232"/>
      <c r="D322" s="232"/>
      <c r="E322" s="232"/>
      <c r="F322" s="232"/>
      <c r="G322" s="232"/>
      <c r="H322" s="232"/>
      <c r="I322" s="232"/>
      <c r="J322" s="232"/>
      <c r="K322" s="232"/>
      <c r="L322" s="232"/>
      <c r="M322" s="232"/>
      <c r="N322" s="232"/>
      <c r="O322" s="232"/>
      <c r="P322" s="232"/>
      <c r="Q322" s="232"/>
      <c r="R322" s="232"/>
      <c r="S322" s="232"/>
      <c r="T322" s="232"/>
      <c r="U322" s="232"/>
      <c r="V322" s="232"/>
      <c r="W322" s="232"/>
      <c r="X322" s="232"/>
      <c r="Y322" s="232"/>
      <c r="Z322" s="232"/>
    </row>
    <row r="323" spans="1:26" ht="15.6">
      <c r="A323" s="232"/>
      <c r="B323" s="232"/>
      <c r="C323" s="232"/>
      <c r="D323" s="232"/>
      <c r="E323" s="232"/>
      <c r="F323" s="232"/>
      <c r="G323" s="232"/>
      <c r="H323" s="232"/>
      <c r="I323" s="232"/>
      <c r="J323" s="232"/>
      <c r="K323" s="232"/>
      <c r="L323" s="232"/>
      <c r="M323" s="232"/>
      <c r="N323" s="232"/>
      <c r="O323" s="232"/>
      <c r="P323" s="232"/>
      <c r="Q323" s="232"/>
      <c r="R323" s="232"/>
      <c r="S323" s="232"/>
      <c r="T323" s="232"/>
      <c r="U323" s="232"/>
      <c r="V323" s="232"/>
      <c r="W323" s="232"/>
      <c r="X323" s="232"/>
      <c r="Y323" s="232"/>
      <c r="Z323" s="232"/>
    </row>
    <row r="324" spans="1:26" ht="15.6">
      <c r="A324" s="232"/>
      <c r="B324" s="232"/>
      <c r="C324" s="232"/>
      <c r="D324" s="232"/>
      <c r="E324" s="232"/>
      <c r="F324" s="232"/>
      <c r="G324" s="232"/>
      <c r="H324" s="232"/>
      <c r="I324" s="232"/>
      <c r="J324" s="232"/>
      <c r="K324" s="232"/>
      <c r="L324" s="232"/>
      <c r="M324" s="232"/>
      <c r="N324" s="232"/>
      <c r="O324" s="232"/>
      <c r="P324" s="232"/>
      <c r="Q324" s="232"/>
      <c r="R324" s="232"/>
      <c r="S324" s="232"/>
      <c r="T324" s="232"/>
      <c r="U324" s="232"/>
      <c r="V324" s="232"/>
      <c r="W324" s="232"/>
      <c r="X324" s="232"/>
      <c r="Y324" s="232"/>
      <c r="Z324" s="232"/>
    </row>
    <row r="325" spans="1:26" ht="15.6">
      <c r="A325" s="232"/>
      <c r="B325" s="232"/>
      <c r="C325" s="232"/>
      <c r="D325" s="232"/>
      <c r="E325" s="232"/>
      <c r="F325" s="232"/>
      <c r="G325" s="232"/>
      <c r="H325" s="232"/>
      <c r="I325" s="232"/>
      <c r="J325" s="232"/>
      <c r="K325" s="232"/>
      <c r="L325" s="232"/>
      <c r="M325" s="232"/>
      <c r="N325" s="232"/>
      <c r="O325" s="232"/>
      <c r="P325" s="232"/>
      <c r="Q325" s="232"/>
      <c r="R325" s="232"/>
      <c r="S325" s="232"/>
      <c r="T325" s="232"/>
      <c r="U325" s="232"/>
      <c r="V325" s="232"/>
      <c r="W325" s="232"/>
      <c r="X325" s="232"/>
      <c r="Y325" s="232"/>
      <c r="Z325" s="232"/>
    </row>
    <row r="326" spans="1:26" ht="15.6">
      <c r="A326" s="232"/>
      <c r="B326" s="232"/>
      <c r="C326" s="232"/>
      <c r="D326" s="232"/>
      <c r="E326" s="232"/>
      <c r="F326" s="232"/>
      <c r="G326" s="232"/>
      <c r="H326" s="232"/>
      <c r="I326" s="232"/>
      <c r="J326" s="232"/>
      <c r="K326" s="232"/>
      <c r="L326" s="232"/>
      <c r="M326" s="232"/>
      <c r="N326" s="232"/>
      <c r="O326" s="232"/>
      <c r="P326" s="232"/>
      <c r="Q326" s="232"/>
      <c r="R326" s="232"/>
      <c r="S326" s="232"/>
      <c r="T326" s="232"/>
      <c r="U326" s="232"/>
      <c r="V326" s="232"/>
      <c r="W326" s="232"/>
      <c r="X326" s="232"/>
      <c r="Y326" s="232"/>
      <c r="Z326" s="232"/>
    </row>
    <row r="327" spans="1:26" ht="15.6">
      <c r="A327" s="232"/>
      <c r="B327" s="232"/>
      <c r="C327" s="232"/>
      <c r="D327" s="232"/>
      <c r="E327" s="232"/>
      <c r="F327" s="232"/>
      <c r="G327" s="232"/>
      <c r="H327" s="232"/>
      <c r="I327" s="232"/>
      <c r="J327" s="232"/>
      <c r="K327" s="232"/>
      <c r="L327" s="232"/>
      <c r="M327" s="232"/>
      <c r="N327" s="232"/>
      <c r="O327" s="232"/>
      <c r="P327" s="232"/>
      <c r="Q327" s="232"/>
      <c r="R327" s="232"/>
      <c r="S327" s="232"/>
      <c r="T327" s="232"/>
      <c r="U327" s="232"/>
      <c r="V327" s="232"/>
      <c r="W327" s="232"/>
      <c r="X327" s="232"/>
      <c r="Y327" s="232"/>
      <c r="Z327" s="232"/>
    </row>
    <row r="328" spans="1:26" ht="15.6">
      <c r="A328" s="232"/>
      <c r="B328" s="232"/>
      <c r="C328" s="232"/>
      <c r="D328" s="232"/>
      <c r="E328" s="232"/>
      <c r="F328" s="232"/>
      <c r="G328" s="232"/>
      <c r="H328" s="232"/>
      <c r="I328" s="232"/>
      <c r="J328" s="232"/>
      <c r="K328" s="232"/>
      <c r="L328" s="232"/>
      <c r="M328" s="232"/>
      <c r="N328" s="232"/>
      <c r="O328" s="232"/>
      <c r="P328" s="232"/>
      <c r="Q328" s="232"/>
      <c r="R328" s="232"/>
      <c r="S328" s="232"/>
      <c r="T328" s="232"/>
      <c r="U328" s="232"/>
      <c r="V328" s="232"/>
      <c r="W328" s="232"/>
      <c r="X328" s="232"/>
      <c r="Y328" s="232"/>
      <c r="Z328" s="232"/>
    </row>
    <row r="329" spans="1:26" ht="15.6">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row>
    <row r="330" spans="1:26" ht="15.6">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row>
    <row r="331" spans="1:26" ht="15.6">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row>
    <row r="332" spans="1:26" ht="15.6">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row>
    <row r="333" spans="1:26" ht="15.6">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row>
    <row r="334" spans="1:26" ht="15.6">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row>
    <row r="335" spans="1:26" ht="15.6">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row>
    <row r="336" spans="1:26" ht="15.6">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row>
    <row r="337" spans="1:26" ht="15.6">
      <c r="A337" s="232"/>
      <c r="B337" s="232"/>
      <c r="C337" s="232"/>
      <c r="D337" s="232"/>
      <c r="E337" s="232"/>
      <c r="F337" s="232"/>
      <c r="G337" s="232"/>
      <c r="H337" s="232"/>
      <c r="I337" s="232"/>
      <c r="J337" s="232"/>
      <c r="K337" s="232"/>
      <c r="L337" s="232"/>
      <c r="M337" s="232"/>
      <c r="N337" s="232"/>
      <c r="O337" s="232"/>
      <c r="P337" s="232"/>
      <c r="Q337" s="232"/>
      <c r="R337" s="232"/>
      <c r="S337" s="232"/>
      <c r="T337" s="232"/>
      <c r="U337" s="232"/>
      <c r="V337" s="232"/>
      <c r="W337" s="232"/>
      <c r="X337" s="232"/>
      <c r="Y337" s="232"/>
      <c r="Z337" s="232"/>
    </row>
    <row r="338" spans="1:26" ht="15.6">
      <c r="A338" s="232"/>
      <c r="B338" s="232"/>
      <c r="C338" s="232"/>
      <c r="D338" s="232"/>
      <c r="E338" s="232"/>
      <c r="F338" s="232"/>
      <c r="G338" s="232"/>
      <c r="H338" s="232"/>
      <c r="I338" s="232"/>
      <c r="J338" s="232"/>
      <c r="K338" s="232"/>
      <c r="L338" s="232"/>
      <c r="M338" s="232"/>
      <c r="N338" s="232"/>
      <c r="O338" s="232"/>
      <c r="P338" s="232"/>
      <c r="Q338" s="232"/>
      <c r="R338" s="232"/>
      <c r="S338" s="232"/>
      <c r="T338" s="232"/>
      <c r="U338" s="232"/>
      <c r="V338" s="232"/>
      <c r="W338" s="232"/>
      <c r="X338" s="232"/>
      <c r="Y338" s="232"/>
      <c r="Z338" s="232"/>
    </row>
    <row r="339" spans="1:26" ht="15.6">
      <c r="A339" s="232"/>
      <c r="B339" s="232"/>
      <c r="C339" s="232"/>
      <c r="D339" s="232"/>
      <c r="E339" s="232"/>
      <c r="F339" s="232"/>
      <c r="G339" s="232"/>
      <c r="H339" s="232"/>
      <c r="I339" s="232"/>
      <c r="J339" s="232"/>
      <c r="K339" s="232"/>
      <c r="L339" s="232"/>
      <c r="M339" s="232"/>
      <c r="N339" s="232"/>
      <c r="O339" s="232"/>
      <c r="P339" s="232"/>
      <c r="Q339" s="232"/>
      <c r="R339" s="232"/>
      <c r="S339" s="232"/>
      <c r="T339" s="232"/>
      <c r="U339" s="232"/>
      <c r="V339" s="232"/>
      <c r="W339" s="232"/>
      <c r="X339" s="232"/>
      <c r="Y339" s="232"/>
      <c r="Z339" s="232"/>
    </row>
    <row r="340" spans="1:26" ht="15.6">
      <c r="A340" s="232"/>
      <c r="B340" s="232"/>
      <c r="C340" s="232"/>
      <c r="D340" s="232"/>
      <c r="E340" s="232"/>
      <c r="F340" s="232"/>
      <c r="G340" s="232"/>
      <c r="H340" s="232"/>
      <c r="I340" s="232"/>
      <c r="J340" s="232"/>
      <c r="K340" s="232"/>
      <c r="L340" s="232"/>
      <c r="M340" s="232"/>
      <c r="N340" s="232"/>
      <c r="O340" s="232"/>
      <c r="P340" s="232"/>
      <c r="Q340" s="232"/>
      <c r="R340" s="232"/>
      <c r="S340" s="232"/>
      <c r="T340" s="232"/>
      <c r="U340" s="232"/>
      <c r="V340" s="232"/>
      <c r="W340" s="232"/>
      <c r="X340" s="232"/>
      <c r="Y340" s="232"/>
      <c r="Z340" s="232"/>
    </row>
    <row r="341" spans="1:26" ht="15.6">
      <c r="A341" s="232"/>
      <c r="B341" s="232"/>
      <c r="C341" s="232"/>
      <c r="D341" s="232"/>
      <c r="E341" s="232"/>
      <c r="F341" s="232"/>
      <c r="G341" s="232"/>
      <c r="H341" s="232"/>
      <c r="I341" s="232"/>
      <c r="J341" s="232"/>
      <c r="K341" s="232"/>
      <c r="L341" s="232"/>
      <c r="M341" s="232"/>
      <c r="N341" s="232"/>
      <c r="O341" s="232"/>
      <c r="P341" s="232"/>
      <c r="Q341" s="232"/>
      <c r="R341" s="232"/>
      <c r="S341" s="232"/>
      <c r="T341" s="232"/>
      <c r="U341" s="232"/>
      <c r="V341" s="232"/>
      <c r="W341" s="232"/>
      <c r="X341" s="232"/>
      <c r="Y341" s="232"/>
      <c r="Z341" s="232"/>
    </row>
    <row r="342" spans="1:26" ht="15.6">
      <c r="A342" s="232"/>
      <c r="B342" s="232"/>
      <c r="C342" s="232"/>
      <c r="D342" s="232"/>
      <c r="E342" s="232"/>
      <c r="F342" s="232"/>
      <c r="G342" s="232"/>
      <c r="H342" s="232"/>
      <c r="I342" s="232"/>
      <c r="J342" s="232"/>
      <c r="K342" s="232"/>
      <c r="L342" s="232"/>
      <c r="M342" s="232"/>
      <c r="N342" s="232"/>
      <c r="O342" s="232"/>
      <c r="P342" s="232"/>
      <c r="Q342" s="232"/>
      <c r="R342" s="232"/>
      <c r="S342" s="232"/>
      <c r="T342" s="232"/>
      <c r="U342" s="232"/>
      <c r="V342" s="232"/>
      <c r="W342" s="232"/>
      <c r="X342" s="232"/>
      <c r="Y342" s="232"/>
      <c r="Z342" s="232"/>
    </row>
    <row r="343" spans="1:26" ht="15.6">
      <c r="A343" s="232"/>
      <c r="B343" s="232"/>
      <c r="C343" s="232"/>
      <c r="D343" s="232"/>
      <c r="E343" s="232"/>
      <c r="F343" s="232"/>
      <c r="G343" s="232"/>
      <c r="H343" s="232"/>
      <c r="I343" s="232"/>
      <c r="J343" s="232"/>
      <c r="K343" s="232"/>
      <c r="L343" s="232"/>
      <c r="M343" s="232"/>
      <c r="N343" s="232"/>
      <c r="O343" s="232"/>
      <c r="P343" s="232"/>
      <c r="Q343" s="232"/>
      <c r="R343" s="232"/>
      <c r="S343" s="232"/>
      <c r="T343" s="232"/>
      <c r="U343" s="232"/>
      <c r="V343" s="232"/>
      <c r="W343" s="232"/>
      <c r="X343" s="232"/>
      <c r="Y343" s="232"/>
      <c r="Z343" s="232"/>
    </row>
    <row r="344" spans="1:26" ht="15.6">
      <c r="A344" s="232"/>
      <c r="B344" s="232"/>
      <c r="C344" s="232"/>
      <c r="D344" s="232"/>
      <c r="E344" s="232"/>
      <c r="F344" s="232"/>
      <c r="G344" s="232"/>
      <c r="H344" s="232"/>
      <c r="I344" s="232"/>
      <c r="J344" s="232"/>
      <c r="K344" s="232"/>
      <c r="L344" s="232"/>
      <c r="M344" s="232"/>
      <c r="N344" s="232"/>
      <c r="O344" s="232"/>
      <c r="P344" s="232"/>
      <c r="Q344" s="232"/>
      <c r="R344" s="232"/>
      <c r="S344" s="232"/>
      <c r="T344" s="232"/>
      <c r="U344" s="232"/>
      <c r="V344" s="232"/>
      <c r="W344" s="232"/>
      <c r="X344" s="232"/>
      <c r="Y344" s="232"/>
      <c r="Z344" s="232"/>
    </row>
    <row r="345" spans="1:26" ht="15.6">
      <c r="A345" s="232"/>
      <c r="B345" s="232"/>
      <c r="C345" s="232"/>
      <c r="D345" s="232"/>
      <c r="E345" s="232"/>
      <c r="F345" s="232"/>
      <c r="G345" s="232"/>
      <c r="H345" s="232"/>
      <c r="I345" s="232"/>
      <c r="J345" s="232"/>
      <c r="K345" s="232"/>
      <c r="L345" s="232"/>
      <c r="M345" s="232"/>
      <c r="N345" s="232"/>
      <c r="O345" s="232"/>
      <c r="P345" s="232"/>
      <c r="Q345" s="232"/>
      <c r="R345" s="232"/>
      <c r="S345" s="232"/>
      <c r="T345" s="232"/>
      <c r="U345" s="232"/>
      <c r="V345" s="232"/>
      <c r="W345" s="232"/>
      <c r="X345" s="232"/>
      <c r="Y345" s="232"/>
      <c r="Z345" s="232"/>
    </row>
    <row r="346" spans="1:26" ht="15.6">
      <c r="A346" s="232"/>
      <c r="B346" s="232"/>
      <c r="C346" s="232"/>
      <c r="D346" s="232"/>
      <c r="E346" s="232"/>
      <c r="F346" s="232"/>
      <c r="G346" s="232"/>
      <c r="H346" s="232"/>
      <c r="I346" s="232"/>
      <c r="J346" s="232"/>
      <c r="K346" s="232"/>
      <c r="L346" s="232"/>
      <c r="M346" s="232"/>
      <c r="N346" s="232"/>
      <c r="O346" s="232"/>
      <c r="P346" s="232"/>
      <c r="Q346" s="232"/>
      <c r="R346" s="232"/>
      <c r="S346" s="232"/>
      <c r="T346" s="232"/>
      <c r="U346" s="232"/>
      <c r="V346" s="232"/>
      <c r="W346" s="232"/>
      <c r="X346" s="232"/>
      <c r="Y346" s="232"/>
      <c r="Z346" s="232"/>
    </row>
    <row r="347" spans="1:26" ht="15.6">
      <c r="A347" s="232"/>
      <c r="B347" s="232"/>
      <c r="C347" s="232"/>
      <c r="D347" s="232"/>
      <c r="E347" s="232"/>
      <c r="F347" s="232"/>
      <c r="G347" s="232"/>
      <c r="H347" s="232"/>
      <c r="I347" s="232"/>
      <c r="J347" s="232"/>
      <c r="K347" s="232"/>
      <c r="L347" s="232"/>
      <c r="M347" s="232"/>
      <c r="N347" s="232"/>
      <c r="O347" s="232"/>
      <c r="P347" s="232"/>
      <c r="Q347" s="232"/>
      <c r="R347" s="232"/>
      <c r="S347" s="232"/>
      <c r="T347" s="232"/>
      <c r="U347" s="232"/>
      <c r="V347" s="232"/>
      <c r="W347" s="232"/>
      <c r="X347" s="232"/>
      <c r="Y347" s="232"/>
      <c r="Z347" s="232"/>
    </row>
    <row r="348" spans="1:26" ht="15.6">
      <c r="A348" s="232"/>
      <c r="B348" s="232"/>
      <c r="C348" s="232"/>
      <c r="D348" s="232"/>
      <c r="E348" s="232"/>
      <c r="F348" s="232"/>
      <c r="G348" s="232"/>
      <c r="H348" s="232"/>
      <c r="I348" s="232"/>
      <c r="J348" s="232"/>
      <c r="K348" s="232"/>
      <c r="L348" s="232"/>
      <c r="M348" s="232"/>
      <c r="N348" s="232"/>
      <c r="O348" s="232"/>
      <c r="P348" s="232"/>
      <c r="Q348" s="232"/>
      <c r="R348" s="232"/>
      <c r="S348" s="232"/>
      <c r="T348" s="232"/>
      <c r="U348" s="232"/>
      <c r="V348" s="232"/>
      <c r="W348" s="232"/>
      <c r="X348" s="232"/>
      <c r="Y348" s="232"/>
      <c r="Z348" s="232"/>
    </row>
    <row r="349" spans="1:26" ht="15.6">
      <c r="A349" s="232"/>
      <c r="B349" s="232"/>
      <c r="C349" s="232"/>
      <c r="D349" s="232"/>
      <c r="E349" s="232"/>
      <c r="F349" s="232"/>
      <c r="G349" s="232"/>
      <c r="H349" s="232"/>
      <c r="I349" s="232"/>
      <c r="J349" s="232"/>
      <c r="K349" s="232"/>
      <c r="L349" s="232"/>
      <c r="M349" s="232"/>
      <c r="N349" s="232"/>
      <c r="O349" s="232"/>
      <c r="P349" s="232"/>
      <c r="Q349" s="232"/>
      <c r="R349" s="232"/>
      <c r="S349" s="232"/>
      <c r="T349" s="232"/>
      <c r="U349" s="232"/>
      <c r="V349" s="232"/>
      <c r="W349" s="232"/>
      <c r="X349" s="232"/>
      <c r="Y349" s="232"/>
      <c r="Z349" s="232"/>
    </row>
    <row r="350" spans="1:26" ht="15.6">
      <c r="A350" s="232"/>
      <c r="B350" s="232"/>
      <c r="C350" s="232"/>
      <c r="D350" s="232"/>
      <c r="E350" s="232"/>
      <c r="F350" s="232"/>
      <c r="G350" s="232"/>
      <c r="H350" s="232"/>
      <c r="I350" s="232"/>
      <c r="J350" s="232"/>
      <c r="K350" s="232"/>
      <c r="L350" s="232"/>
      <c r="M350" s="232"/>
      <c r="N350" s="232"/>
      <c r="O350" s="232"/>
      <c r="P350" s="232"/>
      <c r="Q350" s="232"/>
      <c r="R350" s="232"/>
      <c r="S350" s="232"/>
      <c r="T350" s="232"/>
      <c r="U350" s="232"/>
      <c r="V350" s="232"/>
      <c r="W350" s="232"/>
      <c r="X350" s="232"/>
      <c r="Y350" s="232"/>
      <c r="Z350" s="232"/>
    </row>
    <row r="351" spans="1:26" ht="15.6">
      <c r="A351" s="232"/>
      <c r="B351" s="232"/>
      <c r="C351" s="232"/>
      <c r="D351" s="232"/>
      <c r="E351" s="232"/>
      <c r="F351" s="232"/>
      <c r="G351" s="232"/>
      <c r="H351" s="232"/>
      <c r="I351" s="232"/>
      <c r="J351" s="232"/>
      <c r="K351" s="232"/>
      <c r="L351" s="232"/>
      <c r="M351" s="232"/>
      <c r="N351" s="232"/>
      <c r="O351" s="232"/>
      <c r="P351" s="232"/>
      <c r="Q351" s="232"/>
      <c r="R351" s="232"/>
      <c r="S351" s="232"/>
      <c r="T351" s="232"/>
      <c r="U351" s="232"/>
      <c r="V351" s="232"/>
      <c r="W351" s="232"/>
      <c r="X351" s="232"/>
      <c r="Y351" s="232"/>
      <c r="Z351" s="232"/>
    </row>
    <row r="352" spans="1:26" ht="15.6">
      <c r="A352" s="232"/>
      <c r="B352" s="232"/>
      <c r="C352" s="232"/>
      <c r="D352" s="232"/>
      <c r="E352" s="232"/>
      <c r="F352" s="232"/>
      <c r="G352" s="232"/>
      <c r="H352" s="232"/>
      <c r="I352" s="232"/>
      <c r="J352" s="232"/>
      <c r="K352" s="232"/>
      <c r="L352" s="232"/>
      <c r="M352" s="232"/>
      <c r="N352" s="232"/>
      <c r="O352" s="232"/>
      <c r="P352" s="232"/>
      <c r="Q352" s="232"/>
      <c r="R352" s="232"/>
      <c r="S352" s="232"/>
      <c r="T352" s="232"/>
      <c r="U352" s="232"/>
      <c r="V352" s="232"/>
      <c r="W352" s="232"/>
      <c r="X352" s="232"/>
      <c r="Y352" s="232"/>
      <c r="Z352" s="232"/>
    </row>
    <row r="353" spans="1:26" ht="15.6">
      <c r="A353" s="232"/>
      <c r="B353" s="232"/>
      <c r="C353" s="232"/>
      <c r="D353" s="232"/>
      <c r="E353" s="232"/>
      <c r="F353" s="232"/>
      <c r="G353" s="232"/>
      <c r="H353" s="232"/>
      <c r="I353" s="232"/>
      <c r="J353" s="232"/>
      <c r="K353" s="232"/>
      <c r="L353" s="232"/>
      <c r="M353" s="232"/>
      <c r="N353" s="232"/>
      <c r="O353" s="232"/>
      <c r="P353" s="232"/>
      <c r="Q353" s="232"/>
      <c r="R353" s="232"/>
      <c r="S353" s="232"/>
      <c r="T353" s="232"/>
      <c r="U353" s="232"/>
      <c r="V353" s="232"/>
      <c r="W353" s="232"/>
      <c r="X353" s="232"/>
      <c r="Y353" s="232"/>
      <c r="Z353" s="232"/>
    </row>
    <row r="354" spans="1:26" ht="15.6">
      <c r="A354" s="232"/>
      <c r="B354" s="232"/>
      <c r="C354" s="232"/>
      <c r="D354" s="232"/>
      <c r="E354" s="232"/>
      <c r="F354" s="232"/>
      <c r="G354" s="232"/>
      <c r="H354" s="232"/>
      <c r="I354" s="232"/>
      <c r="J354" s="232"/>
      <c r="K354" s="232"/>
      <c r="L354" s="232"/>
      <c r="M354" s="232"/>
      <c r="N354" s="232"/>
      <c r="O354" s="232"/>
      <c r="P354" s="232"/>
      <c r="Q354" s="232"/>
      <c r="R354" s="232"/>
      <c r="S354" s="232"/>
      <c r="T354" s="232"/>
      <c r="U354" s="232"/>
      <c r="V354" s="232"/>
      <c r="W354" s="232"/>
      <c r="X354" s="232"/>
      <c r="Y354" s="232"/>
      <c r="Z354" s="232"/>
    </row>
    <row r="355" spans="1:26" ht="15.6">
      <c r="A355" s="232"/>
      <c r="B355" s="232"/>
      <c r="C355" s="232"/>
      <c r="D355" s="232"/>
      <c r="E355" s="232"/>
      <c r="F355" s="232"/>
      <c r="G355" s="232"/>
      <c r="H355" s="232"/>
      <c r="I355" s="232"/>
      <c r="J355" s="232"/>
      <c r="K355" s="232"/>
      <c r="L355" s="232"/>
      <c r="M355" s="232"/>
      <c r="N355" s="232"/>
      <c r="O355" s="232"/>
      <c r="P355" s="232"/>
      <c r="Q355" s="232"/>
      <c r="R355" s="232"/>
      <c r="S355" s="232"/>
      <c r="T355" s="232"/>
      <c r="U355" s="232"/>
      <c r="V355" s="232"/>
      <c r="W355" s="232"/>
      <c r="X355" s="232"/>
      <c r="Y355" s="232"/>
      <c r="Z355" s="232"/>
    </row>
    <row r="356" spans="1:26" ht="15.6">
      <c r="A356" s="232"/>
      <c r="B356" s="232"/>
      <c r="C356" s="232"/>
      <c r="D356" s="232"/>
      <c r="E356" s="232"/>
      <c r="F356" s="232"/>
      <c r="G356" s="232"/>
      <c r="H356" s="232"/>
      <c r="I356" s="232"/>
      <c r="J356" s="232"/>
      <c r="K356" s="232"/>
      <c r="L356" s="232"/>
      <c r="M356" s="232"/>
      <c r="N356" s="232"/>
      <c r="O356" s="232"/>
      <c r="P356" s="232"/>
      <c r="Q356" s="232"/>
      <c r="R356" s="232"/>
      <c r="S356" s="232"/>
      <c r="T356" s="232"/>
      <c r="U356" s="232"/>
      <c r="V356" s="232"/>
      <c r="W356" s="232"/>
      <c r="X356" s="232"/>
      <c r="Y356" s="232"/>
      <c r="Z356" s="232"/>
    </row>
    <row r="357" spans="1:26" ht="15.6">
      <c r="A357" s="232"/>
      <c r="B357" s="232"/>
      <c r="C357" s="232"/>
      <c r="D357" s="232"/>
      <c r="E357" s="232"/>
      <c r="F357" s="232"/>
      <c r="G357" s="232"/>
      <c r="H357" s="232"/>
      <c r="I357" s="232"/>
      <c r="J357" s="232"/>
      <c r="K357" s="232"/>
      <c r="L357" s="232"/>
      <c r="M357" s="232"/>
      <c r="N357" s="232"/>
      <c r="O357" s="232"/>
      <c r="P357" s="232"/>
      <c r="Q357" s="232"/>
      <c r="R357" s="232"/>
      <c r="S357" s="232"/>
      <c r="T357" s="232"/>
      <c r="U357" s="232"/>
      <c r="V357" s="232"/>
      <c r="W357" s="232"/>
      <c r="X357" s="232"/>
      <c r="Y357" s="232"/>
      <c r="Z357" s="232"/>
    </row>
    <row r="358" spans="1:26" ht="15.6">
      <c r="A358" s="232"/>
      <c r="B358" s="232"/>
      <c r="C358" s="232"/>
      <c r="D358" s="232"/>
      <c r="E358" s="232"/>
      <c r="F358" s="232"/>
      <c r="G358" s="232"/>
      <c r="H358" s="232"/>
      <c r="I358" s="232"/>
      <c r="J358" s="232"/>
      <c r="K358" s="232"/>
      <c r="L358" s="232"/>
      <c r="M358" s="232"/>
      <c r="N358" s="232"/>
      <c r="O358" s="232"/>
      <c r="P358" s="232"/>
      <c r="Q358" s="232"/>
      <c r="R358" s="232"/>
      <c r="S358" s="232"/>
      <c r="T358" s="232"/>
      <c r="U358" s="232"/>
      <c r="V358" s="232"/>
      <c r="W358" s="232"/>
      <c r="X358" s="232"/>
      <c r="Y358" s="232"/>
      <c r="Z358" s="232"/>
    </row>
    <row r="359" spans="1:26" ht="15.6">
      <c r="A359" s="232"/>
      <c r="B359" s="232"/>
      <c r="C359" s="232"/>
      <c r="D359" s="232"/>
      <c r="E359" s="232"/>
      <c r="F359" s="232"/>
      <c r="G359" s="232"/>
      <c r="H359" s="232"/>
      <c r="I359" s="232"/>
      <c r="J359" s="232"/>
      <c r="K359" s="232"/>
      <c r="L359" s="232"/>
      <c r="M359" s="232"/>
      <c r="N359" s="232"/>
      <c r="O359" s="232"/>
      <c r="P359" s="232"/>
      <c r="Q359" s="232"/>
      <c r="R359" s="232"/>
      <c r="S359" s="232"/>
      <c r="T359" s="232"/>
      <c r="U359" s="232"/>
      <c r="V359" s="232"/>
      <c r="W359" s="232"/>
      <c r="X359" s="232"/>
      <c r="Y359" s="232"/>
      <c r="Z359" s="232"/>
    </row>
    <row r="360" spans="1:26" ht="15.6">
      <c r="A360" s="232"/>
      <c r="B360" s="232"/>
      <c r="C360" s="232"/>
      <c r="D360" s="232"/>
      <c r="E360" s="232"/>
      <c r="F360" s="232"/>
      <c r="G360" s="232"/>
      <c r="H360" s="232"/>
      <c r="I360" s="232"/>
      <c r="J360" s="232"/>
      <c r="K360" s="232"/>
      <c r="L360" s="232"/>
      <c r="M360" s="232"/>
      <c r="N360" s="232"/>
      <c r="O360" s="232"/>
      <c r="P360" s="232"/>
      <c r="Q360" s="232"/>
      <c r="R360" s="232"/>
      <c r="S360" s="232"/>
      <c r="T360" s="232"/>
      <c r="U360" s="232"/>
      <c r="V360" s="232"/>
      <c r="W360" s="232"/>
      <c r="X360" s="232"/>
      <c r="Y360" s="232"/>
      <c r="Z360" s="232"/>
    </row>
    <row r="361" spans="1:26" ht="15.6">
      <c r="A361" s="232"/>
      <c r="B361" s="232"/>
      <c r="C361" s="232"/>
      <c r="D361" s="232"/>
      <c r="E361" s="232"/>
      <c r="F361" s="232"/>
      <c r="G361" s="232"/>
      <c r="H361" s="232"/>
      <c r="I361" s="232"/>
      <c r="J361" s="232"/>
      <c r="K361" s="232"/>
      <c r="L361" s="232"/>
      <c r="M361" s="232"/>
      <c r="N361" s="232"/>
      <c r="O361" s="232"/>
      <c r="P361" s="232"/>
      <c r="Q361" s="232"/>
      <c r="R361" s="232"/>
      <c r="S361" s="232"/>
      <c r="T361" s="232"/>
      <c r="U361" s="232"/>
      <c r="V361" s="232"/>
      <c r="W361" s="232"/>
      <c r="X361" s="232"/>
      <c r="Y361" s="232"/>
      <c r="Z361" s="232"/>
    </row>
    <row r="362" spans="1:26" ht="15.6">
      <c r="A362" s="232"/>
      <c r="B362" s="232"/>
      <c r="C362" s="232"/>
      <c r="D362" s="232"/>
      <c r="E362" s="232"/>
      <c r="F362" s="232"/>
      <c r="G362" s="232"/>
      <c r="H362" s="232"/>
      <c r="I362" s="232"/>
      <c r="J362" s="232"/>
      <c r="K362" s="232"/>
      <c r="L362" s="232"/>
      <c r="M362" s="232"/>
      <c r="N362" s="232"/>
      <c r="O362" s="232"/>
      <c r="P362" s="232"/>
      <c r="Q362" s="232"/>
      <c r="R362" s="232"/>
      <c r="S362" s="232"/>
      <c r="T362" s="232"/>
      <c r="U362" s="232"/>
      <c r="V362" s="232"/>
      <c r="W362" s="232"/>
      <c r="X362" s="232"/>
      <c r="Y362" s="232"/>
      <c r="Z362" s="232"/>
    </row>
    <row r="363" spans="1:26" ht="15.6">
      <c r="A363" s="232"/>
      <c r="B363" s="232"/>
      <c r="C363" s="232"/>
      <c r="D363" s="232"/>
      <c r="E363" s="232"/>
      <c r="F363" s="232"/>
      <c r="G363" s="232"/>
      <c r="H363" s="232"/>
      <c r="I363" s="232"/>
      <c r="J363" s="232"/>
      <c r="K363" s="232"/>
      <c r="L363" s="232"/>
      <c r="M363" s="232"/>
      <c r="N363" s="232"/>
      <c r="O363" s="232"/>
      <c r="P363" s="232"/>
      <c r="Q363" s="232"/>
      <c r="R363" s="232"/>
      <c r="S363" s="232"/>
      <c r="T363" s="232"/>
      <c r="U363" s="232"/>
      <c r="V363" s="232"/>
      <c r="W363" s="232"/>
      <c r="X363" s="232"/>
      <c r="Y363" s="232"/>
      <c r="Z363" s="232"/>
    </row>
    <row r="364" spans="1:26" ht="15.6">
      <c r="A364" s="232"/>
      <c r="B364" s="232"/>
      <c r="C364" s="232"/>
      <c r="D364" s="232"/>
      <c r="E364" s="232"/>
      <c r="F364" s="232"/>
      <c r="G364" s="232"/>
      <c r="H364" s="232"/>
      <c r="I364" s="232"/>
      <c r="J364" s="232"/>
      <c r="K364" s="232"/>
      <c r="L364" s="232"/>
      <c r="M364" s="232"/>
      <c r="N364" s="232"/>
      <c r="O364" s="232"/>
      <c r="P364" s="232"/>
      <c r="Q364" s="232"/>
      <c r="R364" s="232"/>
      <c r="S364" s="232"/>
      <c r="T364" s="232"/>
      <c r="U364" s="232"/>
      <c r="V364" s="232"/>
      <c r="W364" s="232"/>
      <c r="X364" s="232"/>
      <c r="Y364" s="232"/>
      <c r="Z364" s="232"/>
    </row>
    <row r="365" spans="1:26" ht="15.6">
      <c r="A365" s="232"/>
      <c r="B365" s="232"/>
      <c r="C365" s="232"/>
      <c r="D365" s="232"/>
      <c r="E365" s="232"/>
      <c r="F365" s="232"/>
      <c r="G365" s="232"/>
      <c r="H365" s="232"/>
      <c r="I365" s="232"/>
      <c r="J365" s="232"/>
      <c r="K365" s="232"/>
      <c r="L365" s="232"/>
      <c r="M365" s="232"/>
      <c r="N365" s="232"/>
      <c r="O365" s="232"/>
      <c r="P365" s="232"/>
      <c r="Q365" s="232"/>
      <c r="R365" s="232"/>
      <c r="S365" s="232"/>
      <c r="T365" s="232"/>
      <c r="U365" s="232"/>
      <c r="V365" s="232"/>
      <c r="W365" s="232"/>
      <c r="X365" s="232"/>
      <c r="Y365" s="232"/>
      <c r="Z365" s="232"/>
    </row>
    <row r="366" spans="1:26" ht="15.6">
      <c r="A366" s="232"/>
      <c r="B366" s="232"/>
      <c r="C366" s="232"/>
      <c r="D366" s="232"/>
      <c r="E366" s="232"/>
      <c r="F366" s="232"/>
      <c r="G366" s="232"/>
      <c r="H366" s="232"/>
      <c r="I366" s="232"/>
      <c r="J366" s="232"/>
      <c r="K366" s="232"/>
      <c r="L366" s="232"/>
      <c r="M366" s="232"/>
      <c r="N366" s="232"/>
      <c r="O366" s="232"/>
      <c r="P366" s="232"/>
      <c r="Q366" s="232"/>
      <c r="R366" s="232"/>
      <c r="S366" s="232"/>
      <c r="T366" s="232"/>
      <c r="U366" s="232"/>
      <c r="V366" s="232"/>
      <c r="W366" s="232"/>
      <c r="X366" s="232"/>
      <c r="Y366" s="232"/>
      <c r="Z366" s="232"/>
    </row>
    <row r="367" spans="1:26" ht="15.6">
      <c r="A367" s="232"/>
      <c r="B367" s="232"/>
      <c r="C367" s="232"/>
      <c r="D367" s="232"/>
      <c r="E367" s="232"/>
      <c r="F367" s="232"/>
      <c r="G367" s="232"/>
      <c r="H367" s="232"/>
      <c r="I367" s="232"/>
      <c r="J367" s="232"/>
      <c r="K367" s="232"/>
      <c r="L367" s="232"/>
      <c r="M367" s="232"/>
      <c r="N367" s="232"/>
      <c r="O367" s="232"/>
      <c r="P367" s="232"/>
      <c r="Q367" s="232"/>
      <c r="R367" s="232"/>
      <c r="S367" s="232"/>
      <c r="T367" s="232"/>
      <c r="U367" s="232"/>
      <c r="V367" s="232"/>
      <c r="W367" s="232"/>
      <c r="X367" s="232"/>
      <c r="Y367" s="232"/>
      <c r="Z367" s="232"/>
    </row>
    <row r="368" spans="1:26" ht="15.6">
      <c r="A368" s="232"/>
      <c r="B368" s="232"/>
      <c r="C368" s="232"/>
      <c r="D368" s="232"/>
      <c r="E368" s="232"/>
      <c r="F368" s="232"/>
      <c r="G368" s="232"/>
      <c r="H368" s="232"/>
      <c r="I368" s="232"/>
      <c r="J368" s="232"/>
      <c r="K368" s="232"/>
      <c r="L368" s="232"/>
      <c r="M368" s="232"/>
      <c r="N368" s="232"/>
      <c r="O368" s="232"/>
      <c r="P368" s="232"/>
      <c r="Q368" s="232"/>
      <c r="R368" s="232"/>
      <c r="S368" s="232"/>
      <c r="T368" s="232"/>
      <c r="U368" s="232"/>
      <c r="V368" s="232"/>
      <c r="W368" s="232"/>
      <c r="X368" s="232"/>
      <c r="Y368" s="232"/>
      <c r="Z368" s="232"/>
    </row>
    <row r="369" spans="1:26" ht="15.6">
      <c r="A369" s="232"/>
      <c r="B369" s="232"/>
      <c r="C369" s="232"/>
      <c r="D369" s="232"/>
      <c r="E369" s="232"/>
      <c r="F369" s="232"/>
      <c r="G369" s="232"/>
      <c r="H369" s="232"/>
      <c r="I369" s="232"/>
      <c r="J369" s="232"/>
      <c r="K369" s="232"/>
      <c r="L369" s="232"/>
      <c r="M369" s="232"/>
      <c r="N369" s="232"/>
      <c r="O369" s="232"/>
      <c r="P369" s="232"/>
      <c r="Q369" s="232"/>
      <c r="R369" s="232"/>
      <c r="S369" s="232"/>
      <c r="T369" s="232"/>
      <c r="U369" s="232"/>
      <c r="V369" s="232"/>
      <c r="W369" s="232"/>
      <c r="X369" s="232"/>
      <c r="Y369" s="232"/>
      <c r="Z369" s="232"/>
    </row>
    <row r="370" spans="1:26" ht="15.6">
      <c r="A370" s="232"/>
      <c r="B370" s="232"/>
      <c r="C370" s="232"/>
      <c r="D370" s="232"/>
      <c r="E370" s="232"/>
      <c r="F370" s="232"/>
      <c r="G370" s="232"/>
      <c r="H370" s="232"/>
      <c r="I370" s="232"/>
      <c r="J370" s="232"/>
      <c r="K370" s="232"/>
      <c r="L370" s="232"/>
      <c r="M370" s="232"/>
      <c r="N370" s="232"/>
      <c r="O370" s="232"/>
      <c r="P370" s="232"/>
      <c r="Q370" s="232"/>
      <c r="R370" s="232"/>
      <c r="S370" s="232"/>
      <c r="T370" s="232"/>
      <c r="U370" s="232"/>
      <c r="V370" s="232"/>
      <c r="W370" s="232"/>
      <c r="X370" s="232"/>
      <c r="Y370" s="232"/>
      <c r="Z370" s="232"/>
    </row>
    <row r="371" spans="1:26" ht="15.6">
      <c r="A371" s="232"/>
      <c r="B371" s="232"/>
      <c r="C371" s="232"/>
      <c r="D371" s="232"/>
      <c r="E371" s="232"/>
      <c r="F371" s="232"/>
      <c r="G371" s="232"/>
      <c r="H371" s="232"/>
      <c r="I371" s="232"/>
      <c r="J371" s="232"/>
      <c r="K371" s="232"/>
      <c r="L371" s="232"/>
      <c r="M371" s="232"/>
      <c r="N371" s="232"/>
      <c r="O371" s="232"/>
      <c r="P371" s="232"/>
      <c r="Q371" s="232"/>
      <c r="R371" s="232"/>
      <c r="S371" s="232"/>
      <c r="T371" s="232"/>
      <c r="U371" s="232"/>
      <c r="V371" s="232"/>
      <c r="W371" s="232"/>
      <c r="X371" s="232"/>
      <c r="Y371" s="232"/>
      <c r="Z371" s="232"/>
    </row>
    <row r="372" spans="1:26" ht="15.6">
      <c r="A372" s="232"/>
      <c r="B372" s="232"/>
      <c r="C372" s="232"/>
      <c r="D372" s="232"/>
      <c r="E372" s="232"/>
      <c r="F372" s="232"/>
      <c r="G372" s="232"/>
      <c r="H372" s="232"/>
      <c r="I372" s="232"/>
      <c r="J372" s="232"/>
      <c r="K372" s="232"/>
      <c r="L372" s="232"/>
      <c r="M372" s="232"/>
      <c r="N372" s="232"/>
      <c r="O372" s="232"/>
      <c r="P372" s="232"/>
      <c r="Q372" s="232"/>
      <c r="R372" s="232"/>
      <c r="S372" s="232"/>
      <c r="T372" s="232"/>
      <c r="U372" s="232"/>
      <c r="V372" s="232"/>
      <c r="W372" s="232"/>
      <c r="X372" s="232"/>
      <c r="Y372" s="232"/>
      <c r="Z372" s="232"/>
    </row>
    <row r="373" spans="1:26" ht="15.6">
      <c r="A373" s="232"/>
      <c r="B373" s="232"/>
      <c r="C373" s="232"/>
      <c r="D373" s="232"/>
      <c r="E373" s="232"/>
      <c r="F373" s="232"/>
      <c r="G373" s="232"/>
      <c r="H373" s="232"/>
      <c r="I373" s="232"/>
      <c r="J373" s="232"/>
      <c r="K373" s="232"/>
      <c r="L373" s="232"/>
      <c r="M373" s="232"/>
      <c r="N373" s="232"/>
      <c r="O373" s="232"/>
      <c r="P373" s="232"/>
      <c r="Q373" s="232"/>
      <c r="R373" s="232"/>
      <c r="S373" s="232"/>
      <c r="T373" s="232"/>
      <c r="U373" s="232"/>
      <c r="V373" s="232"/>
      <c r="W373" s="232"/>
      <c r="X373" s="232"/>
      <c r="Y373" s="232"/>
      <c r="Z373" s="232"/>
    </row>
    <row r="374" spans="1:26" ht="15.6">
      <c r="A374" s="232"/>
      <c r="B374" s="232"/>
      <c r="C374" s="232"/>
      <c r="D374" s="232"/>
      <c r="E374" s="232"/>
      <c r="F374" s="232"/>
      <c r="G374" s="232"/>
      <c r="H374" s="232"/>
      <c r="I374" s="232"/>
      <c r="J374" s="232"/>
      <c r="K374" s="232"/>
      <c r="L374" s="232"/>
      <c r="M374" s="232"/>
      <c r="N374" s="232"/>
      <c r="O374" s="232"/>
      <c r="P374" s="232"/>
      <c r="Q374" s="232"/>
      <c r="R374" s="232"/>
      <c r="S374" s="232"/>
      <c r="T374" s="232"/>
      <c r="U374" s="232"/>
      <c r="V374" s="232"/>
      <c r="W374" s="232"/>
      <c r="X374" s="232"/>
      <c r="Y374" s="232"/>
      <c r="Z374" s="232"/>
    </row>
    <row r="375" spans="1:26" ht="15.6">
      <c r="A375" s="232"/>
      <c r="B375" s="232"/>
      <c r="C375" s="232"/>
      <c r="D375" s="232"/>
      <c r="E375" s="232"/>
      <c r="F375" s="232"/>
      <c r="G375" s="232"/>
      <c r="H375" s="232"/>
      <c r="I375" s="232"/>
      <c r="J375" s="232"/>
      <c r="K375" s="232"/>
      <c r="L375" s="232"/>
      <c r="M375" s="232"/>
      <c r="N375" s="232"/>
      <c r="O375" s="232"/>
      <c r="P375" s="232"/>
      <c r="Q375" s="232"/>
      <c r="R375" s="232"/>
      <c r="S375" s="232"/>
      <c r="T375" s="232"/>
      <c r="U375" s="232"/>
      <c r="V375" s="232"/>
      <c r="W375" s="232"/>
      <c r="X375" s="232"/>
      <c r="Y375" s="232"/>
      <c r="Z375" s="232"/>
    </row>
    <row r="376" spans="1:26" ht="15.6">
      <c r="A376" s="232"/>
      <c r="B376" s="232"/>
      <c r="C376" s="232"/>
      <c r="D376" s="232"/>
      <c r="E376" s="232"/>
      <c r="F376" s="232"/>
      <c r="G376" s="232"/>
      <c r="H376" s="232"/>
      <c r="I376" s="232"/>
      <c r="J376" s="232"/>
      <c r="K376" s="232"/>
      <c r="L376" s="232"/>
      <c r="M376" s="232"/>
      <c r="N376" s="232"/>
      <c r="O376" s="232"/>
      <c r="P376" s="232"/>
      <c r="Q376" s="232"/>
      <c r="R376" s="232"/>
      <c r="S376" s="232"/>
      <c r="T376" s="232"/>
      <c r="U376" s="232"/>
      <c r="V376" s="232"/>
      <c r="W376" s="232"/>
      <c r="X376" s="232"/>
      <c r="Y376" s="232"/>
      <c r="Z376" s="232"/>
    </row>
    <row r="377" spans="1:26" ht="15.6">
      <c r="A377" s="232"/>
      <c r="B377" s="232"/>
      <c r="C377" s="232"/>
      <c r="D377" s="232"/>
      <c r="E377" s="232"/>
      <c r="F377" s="232"/>
      <c r="G377" s="232"/>
      <c r="H377" s="232"/>
      <c r="I377" s="232"/>
      <c r="J377" s="232"/>
      <c r="K377" s="232"/>
      <c r="L377" s="232"/>
      <c r="M377" s="232"/>
      <c r="N377" s="232"/>
      <c r="O377" s="232"/>
      <c r="P377" s="232"/>
      <c r="Q377" s="232"/>
      <c r="R377" s="232"/>
      <c r="S377" s="232"/>
      <c r="T377" s="232"/>
      <c r="U377" s="232"/>
      <c r="V377" s="232"/>
      <c r="W377" s="232"/>
      <c r="X377" s="232"/>
      <c r="Y377" s="232"/>
      <c r="Z377" s="232"/>
    </row>
    <row r="378" spans="1:26" ht="15.6">
      <c r="A378" s="232"/>
      <c r="B378" s="232"/>
      <c r="C378" s="232"/>
      <c r="D378" s="232"/>
      <c r="E378" s="232"/>
      <c r="F378" s="232"/>
      <c r="G378" s="232"/>
      <c r="H378" s="232"/>
      <c r="I378" s="232"/>
      <c r="J378" s="232"/>
      <c r="K378" s="232"/>
      <c r="L378" s="232"/>
      <c r="M378" s="232"/>
      <c r="N378" s="232"/>
      <c r="O378" s="232"/>
      <c r="P378" s="232"/>
      <c r="Q378" s="232"/>
      <c r="R378" s="232"/>
      <c r="S378" s="232"/>
      <c r="T378" s="232"/>
      <c r="U378" s="232"/>
      <c r="V378" s="232"/>
      <c r="W378" s="232"/>
      <c r="X378" s="232"/>
      <c r="Y378" s="232"/>
      <c r="Z378" s="232"/>
    </row>
    <row r="379" spans="1:26" ht="15.6">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row>
    <row r="380" spans="1:26" ht="15.6">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row>
    <row r="381" spans="1:26" ht="15.6">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row>
    <row r="382" spans="1:26" ht="15.6">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row>
    <row r="383" spans="1:26" ht="15.6">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row>
    <row r="384" spans="1:26" ht="15.6">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row>
    <row r="385" spans="1:26" ht="15.6">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row>
    <row r="386" spans="1:26" ht="15.6">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row>
    <row r="387" spans="1:26" ht="15.6">
      <c r="A387" s="232"/>
      <c r="B387" s="232"/>
      <c r="C387" s="232"/>
      <c r="D387" s="232"/>
      <c r="E387" s="232"/>
      <c r="F387" s="232"/>
      <c r="G387" s="232"/>
      <c r="H387" s="232"/>
      <c r="I387" s="232"/>
      <c r="J387" s="232"/>
      <c r="K387" s="232"/>
      <c r="L387" s="232"/>
      <c r="M387" s="232"/>
      <c r="N387" s="232"/>
      <c r="O387" s="232"/>
      <c r="P387" s="232"/>
      <c r="Q387" s="232"/>
      <c r="R387" s="232"/>
      <c r="S387" s="232"/>
      <c r="T387" s="232"/>
      <c r="U387" s="232"/>
      <c r="V387" s="232"/>
      <c r="W387" s="232"/>
      <c r="X387" s="232"/>
      <c r="Y387" s="232"/>
      <c r="Z387" s="232"/>
    </row>
    <row r="388" spans="1:26" ht="15.6">
      <c r="A388" s="232"/>
      <c r="B388" s="232"/>
      <c r="C388" s="232"/>
      <c r="D388" s="232"/>
      <c r="E388" s="232"/>
      <c r="F388" s="232"/>
      <c r="G388" s="232"/>
      <c r="H388" s="232"/>
      <c r="I388" s="232"/>
      <c r="J388" s="232"/>
      <c r="K388" s="232"/>
      <c r="L388" s="232"/>
      <c r="M388" s="232"/>
      <c r="N388" s="232"/>
      <c r="O388" s="232"/>
      <c r="P388" s="232"/>
      <c r="Q388" s="232"/>
      <c r="R388" s="232"/>
      <c r="S388" s="232"/>
      <c r="T388" s="232"/>
      <c r="U388" s="232"/>
      <c r="V388" s="232"/>
      <c r="W388" s="232"/>
      <c r="X388" s="232"/>
      <c r="Y388" s="232"/>
      <c r="Z388" s="232"/>
    </row>
    <row r="389" spans="1:26" ht="15.6">
      <c r="A389" s="232"/>
      <c r="B389" s="232"/>
      <c r="C389" s="232"/>
      <c r="D389" s="232"/>
      <c r="E389" s="232"/>
      <c r="F389" s="232"/>
      <c r="G389" s="232"/>
      <c r="H389" s="232"/>
      <c r="I389" s="232"/>
      <c r="J389" s="232"/>
      <c r="K389" s="232"/>
      <c r="L389" s="232"/>
      <c r="M389" s="232"/>
      <c r="N389" s="232"/>
      <c r="O389" s="232"/>
      <c r="P389" s="232"/>
      <c r="Q389" s="232"/>
      <c r="R389" s="232"/>
      <c r="S389" s="232"/>
      <c r="T389" s="232"/>
      <c r="U389" s="232"/>
      <c r="V389" s="232"/>
      <c r="W389" s="232"/>
      <c r="X389" s="232"/>
      <c r="Y389" s="232"/>
      <c r="Z389" s="232"/>
    </row>
    <row r="390" spans="1:26" ht="15.6">
      <c r="A390" s="232"/>
      <c r="B390" s="232"/>
      <c r="C390" s="232"/>
      <c r="D390" s="232"/>
      <c r="E390" s="232"/>
      <c r="F390" s="232"/>
      <c r="G390" s="232"/>
      <c r="H390" s="232"/>
      <c r="I390" s="232"/>
      <c r="J390" s="232"/>
      <c r="K390" s="232"/>
      <c r="L390" s="232"/>
      <c r="M390" s="232"/>
      <c r="N390" s="232"/>
      <c r="O390" s="232"/>
      <c r="P390" s="232"/>
      <c r="Q390" s="232"/>
      <c r="R390" s="232"/>
      <c r="S390" s="232"/>
      <c r="T390" s="232"/>
      <c r="U390" s="232"/>
      <c r="V390" s="232"/>
      <c r="W390" s="232"/>
      <c r="X390" s="232"/>
      <c r="Y390" s="232"/>
      <c r="Z390" s="232"/>
    </row>
    <row r="391" spans="1:26" ht="15.6">
      <c r="A391" s="232"/>
      <c r="B391" s="232"/>
      <c r="C391" s="232"/>
      <c r="D391" s="232"/>
      <c r="E391" s="232"/>
      <c r="F391" s="232"/>
      <c r="G391" s="232"/>
      <c r="H391" s="232"/>
      <c r="I391" s="232"/>
      <c r="J391" s="232"/>
      <c r="K391" s="232"/>
      <c r="L391" s="232"/>
      <c r="M391" s="232"/>
      <c r="N391" s="232"/>
      <c r="O391" s="232"/>
      <c r="P391" s="232"/>
      <c r="Q391" s="232"/>
      <c r="R391" s="232"/>
      <c r="S391" s="232"/>
      <c r="T391" s="232"/>
      <c r="U391" s="232"/>
      <c r="V391" s="232"/>
      <c r="W391" s="232"/>
      <c r="X391" s="232"/>
      <c r="Y391" s="232"/>
      <c r="Z391" s="232"/>
    </row>
    <row r="392" spans="1:26" ht="15.6">
      <c r="A392" s="232"/>
      <c r="B392" s="232"/>
      <c r="C392" s="232"/>
      <c r="D392" s="232"/>
      <c r="E392" s="232"/>
      <c r="F392" s="232"/>
      <c r="G392" s="232"/>
      <c r="H392" s="232"/>
      <c r="I392" s="232"/>
      <c r="J392" s="232"/>
      <c r="K392" s="232"/>
      <c r="L392" s="232"/>
      <c r="M392" s="232"/>
      <c r="N392" s="232"/>
      <c r="O392" s="232"/>
      <c r="P392" s="232"/>
      <c r="Q392" s="232"/>
      <c r="R392" s="232"/>
      <c r="S392" s="232"/>
      <c r="T392" s="232"/>
      <c r="U392" s="232"/>
      <c r="V392" s="232"/>
      <c r="W392" s="232"/>
      <c r="X392" s="232"/>
      <c r="Y392" s="232"/>
      <c r="Z392" s="232"/>
    </row>
    <row r="393" spans="1:26" ht="15.6">
      <c r="A393" s="232"/>
      <c r="B393" s="232"/>
      <c r="C393" s="232"/>
      <c r="D393" s="232"/>
      <c r="E393" s="232"/>
      <c r="F393" s="232"/>
      <c r="G393" s="232"/>
      <c r="H393" s="232"/>
      <c r="I393" s="232"/>
      <c r="J393" s="232"/>
      <c r="K393" s="232"/>
      <c r="L393" s="232"/>
      <c r="M393" s="232"/>
      <c r="N393" s="232"/>
      <c r="O393" s="232"/>
      <c r="P393" s="232"/>
      <c r="Q393" s="232"/>
      <c r="R393" s="232"/>
      <c r="S393" s="232"/>
      <c r="T393" s="232"/>
      <c r="U393" s="232"/>
      <c r="V393" s="232"/>
      <c r="W393" s="232"/>
      <c r="X393" s="232"/>
      <c r="Y393" s="232"/>
      <c r="Z393" s="232"/>
    </row>
    <row r="394" spans="1:26" ht="15.6">
      <c r="A394" s="232"/>
      <c r="B394" s="232"/>
      <c r="C394" s="232"/>
      <c r="D394" s="232"/>
      <c r="E394" s="232"/>
      <c r="F394" s="232"/>
      <c r="G394" s="232"/>
      <c r="H394" s="232"/>
      <c r="I394" s="232"/>
      <c r="J394" s="232"/>
      <c r="K394" s="232"/>
      <c r="L394" s="232"/>
      <c r="M394" s="232"/>
      <c r="N394" s="232"/>
      <c r="O394" s="232"/>
      <c r="P394" s="232"/>
      <c r="Q394" s="232"/>
      <c r="R394" s="232"/>
      <c r="S394" s="232"/>
      <c r="T394" s="232"/>
      <c r="U394" s="232"/>
      <c r="V394" s="232"/>
      <c r="W394" s="232"/>
      <c r="X394" s="232"/>
      <c r="Y394" s="232"/>
      <c r="Z394" s="232"/>
    </row>
    <row r="395" spans="1:26" ht="15.6">
      <c r="A395" s="232"/>
      <c r="B395" s="232"/>
      <c r="C395" s="232"/>
      <c r="D395" s="232"/>
      <c r="E395" s="232"/>
      <c r="F395" s="232"/>
      <c r="G395" s="232"/>
      <c r="H395" s="232"/>
      <c r="I395" s="232"/>
      <c r="J395" s="232"/>
      <c r="K395" s="232"/>
      <c r="L395" s="232"/>
      <c r="M395" s="232"/>
      <c r="N395" s="232"/>
      <c r="O395" s="232"/>
      <c r="P395" s="232"/>
      <c r="Q395" s="232"/>
      <c r="R395" s="232"/>
      <c r="S395" s="232"/>
      <c r="T395" s="232"/>
      <c r="U395" s="232"/>
      <c r="V395" s="232"/>
      <c r="W395" s="232"/>
      <c r="X395" s="232"/>
      <c r="Y395" s="232"/>
      <c r="Z395" s="232"/>
    </row>
    <row r="396" spans="1:26" ht="15.6">
      <c r="A396" s="232"/>
      <c r="B396" s="232"/>
      <c r="C396" s="232"/>
      <c r="D396" s="232"/>
      <c r="E396" s="232"/>
      <c r="F396" s="232"/>
      <c r="G396" s="232"/>
      <c r="H396" s="232"/>
      <c r="I396" s="232"/>
      <c r="J396" s="232"/>
      <c r="K396" s="232"/>
      <c r="L396" s="232"/>
      <c r="M396" s="232"/>
      <c r="N396" s="232"/>
      <c r="O396" s="232"/>
      <c r="P396" s="232"/>
      <c r="Q396" s="232"/>
      <c r="R396" s="232"/>
      <c r="S396" s="232"/>
      <c r="T396" s="232"/>
      <c r="U396" s="232"/>
      <c r="V396" s="232"/>
      <c r="W396" s="232"/>
      <c r="X396" s="232"/>
      <c r="Y396" s="232"/>
      <c r="Z396" s="232"/>
    </row>
    <row r="397" spans="1:26" ht="15.6">
      <c r="A397" s="232"/>
      <c r="B397" s="232"/>
      <c r="C397" s="232"/>
      <c r="D397" s="232"/>
      <c r="E397" s="232"/>
      <c r="F397" s="232"/>
      <c r="G397" s="232"/>
      <c r="H397" s="232"/>
      <c r="I397" s="232"/>
      <c r="J397" s="232"/>
      <c r="K397" s="232"/>
      <c r="L397" s="232"/>
      <c r="M397" s="232"/>
      <c r="N397" s="232"/>
      <c r="O397" s="232"/>
      <c r="P397" s="232"/>
      <c r="Q397" s="232"/>
      <c r="R397" s="232"/>
      <c r="S397" s="232"/>
      <c r="T397" s="232"/>
      <c r="U397" s="232"/>
      <c r="V397" s="232"/>
      <c r="W397" s="232"/>
      <c r="X397" s="232"/>
      <c r="Y397" s="232"/>
      <c r="Z397" s="232"/>
    </row>
    <row r="398" spans="1:26" ht="15.6">
      <c r="A398" s="232"/>
      <c r="B398" s="232"/>
      <c r="C398" s="232"/>
      <c r="D398" s="232"/>
      <c r="E398" s="232"/>
      <c r="F398" s="232"/>
      <c r="G398" s="232"/>
      <c r="H398" s="232"/>
      <c r="I398" s="232"/>
      <c r="J398" s="232"/>
      <c r="K398" s="232"/>
      <c r="L398" s="232"/>
      <c r="M398" s="232"/>
      <c r="N398" s="232"/>
      <c r="O398" s="232"/>
      <c r="P398" s="232"/>
      <c r="Q398" s="232"/>
      <c r="R398" s="232"/>
      <c r="S398" s="232"/>
      <c r="T398" s="232"/>
      <c r="U398" s="232"/>
      <c r="V398" s="232"/>
      <c r="W398" s="232"/>
      <c r="X398" s="232"/>
      <c r="Y398" s="232"/>
      <c r="Z398" s="232"/>
    </row>
    <row r="399" spans="1:26" ht="15.6">
      <c r="A399" s="232"/>
      <c r="B399" s="232"/>
      <c r="C399" s="232"/>
      <c r="D399" s="232"/>
      <c r="E399" s="232"/>
      <c r="F399" s="232"/>
      <c r="G399" s="232"/>
      <c r="H399" s="232"/>
      <c r="I399" s="232"/>
      <c r="J399" s="232"/>
      <c r="K399" s="232"/>
      <c r="L399" s="232"/>
      <c r="M399" s="232"/>
      <c r="N399" s="232"/>
      <c r="O399" s="232"/>
      <c r="P399" s="232"/>
      <c r="Q399" s="232"/>
      <c r="R399" s="232"/>
      <c r="S399" s="232"/>
      <c r="T399" s="232"/>
      <c r="U399" s="232"/>
      <c r="V399" s="232"/>
      <c r="W399" s="232"/>
      <c r="X399" s="232"/>
      <c r="Y399" s="232"/>
      <c r="Z399" s="232"/>
    </row>
    <row r="400" spans="1:26" ht="15.6">
      <c r="A400" s="232"/>
      <c r="B400" s="232"/>
      <c r="C400" s="232"/>
      <c r="D400" s="232"/>
      <c r="E400" s="232"/>
      <c r="F400" s="232"/>
      <c r="G400" s="232"/>
      <c r="H400" s="232"/>
      <c r="I400" s="232"/>
      <c r="J400" s="232"/>
      <c r="K400" s="232"/>
      <c r="L400" s="232"/>
      <c r="M400" s="232"/>
      <c r="N400" s="232"/>
      <c r="O400" s="232"/>
      <c r="P400" s="232"/>
      <c r="Q400" s="232"/>
      <c r="R400" s="232"/>
      <c r="S400" s="232"/>
      <c r="T400" s="232"/>
      <c r="U400" s="232"/>
      <c r="V400" s="232"/>
      <c r="W400" s="232"/>
      <c r="X400" s="232"/>
      <c r="Y400" s="232"/>
      <c r="Z400" s="232"/>
    </row>
    <row r="401" spans="1:26" ht="15.6">
      <c r="A401" s="232"/>
      <c r="B401" s="232"/>
      <c r="C401" s="232"/>
      <c r="D401" s="232"/>
      <c r="E401" s="232"/>
      <c r="F401" s="232"/>
      <c r="G401" s="232"/>
      <c r="H401" s="232"/>
      <c r="I401" s="232"/>
      <c r="J401" s="232"/>
      <c r="K401" s="232"/>
      <c r="L401" s="232"/>
      <c r="M401" s="232"/>
      <c r="N401" s="232"/>
      <c r="O401" s="232"/>
      <c r="P401" s="232"/>
      <c r="Q401" s="232"/>
      <c r="R401" s="232"/>
      <c r="S401" s="232"/>
      <c r="T401" s="232"/>
      <c r="U401" s="232"/>
      <c r="V401" s="232"/>
      <c r="W401" s="232"/>
      <c r="X401" s="232"/>
      <c r="Y401" s="232"/>
      <c r="Z401" s="232"/>
    </row>
    <row r="402" spans="1:26" ht="15.6">
      <c r="A402" s="232"/>
      <c r="B402" s="232"/>
      <c r="C402" s="232"/>
      <c r="D402" s="232"/>
      <c r="E402" s="232"/>
      <c r="F402" s="232"/>
      <c r="G402" s="232"/>
      <c r="H402" s="232"/>
      <c r="I402" s="232"/>
      <c r="J402" s="232"/>
      <c r="K402" s="232"/>
      <c r="L402" s="232"/>
      <c r="M402" s="232"/>
      <c r="N402" s="232"/>
      <c r="O402" s="232"/>
      <c r="P402" s="232"/>
      <c r="Q402" s="232"/>
      <c r="R402" s="232"/>
      <c r="S402" s="232"/>
      <c r="T402" s="232"/>
      <c r="U402" s="232"/>
      <c r="V402" s="232"/>
      <c r="W402" s="232"/>
      <c r="X402" s="232"/>
      <c r="Y402" s="232"/>
      <c r="Z402" s="232"/>
    </row>
    <row r="403" spans="1:26" ht="15.6">
      <c r="A403" s="232"/>
      <c r="B403" s="232"/>
      <c r="C403" s="232"/>
      <c r="D403" s="232"/>
      <c r="E403" s="232"/>
      <c r="F403" s="232"/>
      <c r="G403" s="232"/>
      <c r="H403" s="232"/>
      <c r="I403" s="232"/>
      <c r="J403" s="232"/>
      <c r="K403" s="232"/>
      <c r="L403" s="232"/>
      <c r="M403" s="232"/>
      <c r="N403" s="232"/>
      <c r="O403" s="232"/>
      <c r="P403" s="232"/>
      <c r="Q403" s="232"/>
      <c r="R403" s="232"/>
      <c r="S403" s="232"/>
      <c r="T403" s="232"/>
      <c r="U403" s="232"/>
      <c r="V403" s="232"/>
      <c r="W403" s="232"/>
      <c r="X403" s="232"/>
      <c r="Y403" s="232"/>
      <c r="Z403" s="232"/>
    </row>
    <row r="404" spans="1:26" ht="15.6">
      <c r="A404" s="232"/>
      <c r="B404" s="232"/>
      <c r="C404" s="232"/>
      <c r="D404" s="232"/>
      <c r="E404" s="232"/>
      <c r="F404" s="232"/>
      <c r="G404" s="232"/>
      <c r="H404" s="232"/>
      <c r="I404" s="232"/>
      <c r="J404" s="232"/>
      <c r="K404" s="232"/>
      <c r="L404" s="232"/>
      <c r="M404" s="232"/>
      <c r="N404" s="232"/>
      <c r="O404" s="232"/>
      <c r="P404" s="232"/>
      <c r="Q404" s="232"/>
      <c r="R404" s="232"/>
      <c r="S404" s="232"/>
      <c r="T404" s="232"/>
      <c r="U404" s="232"/>
      <c r="V404" s="232"/>
      <c r="W404" s="232"/>
      <c r="X404" s="232"/>
      <c r="Y404" s="232"/>
      <c r="Z404" s="232"/>
    </row>
    <row r="405" spans="1:26" ht="15.6">
      <c r="A405" s="232"/>
      <c r="B405" s="232"/>
      <c r="C405" s="232"/>
      <c r="D405" s="232"/>
      <c r="E405" s="232"/>
      <c r="F405" s="232"/>
      <c r="G405" s="232"/>
      <c r="H405" s="232"/>
      <c r="I405" s="232"/>
      <c r="J405" s="232"/>
      <c r="K405" s="232"/>
      <c r="L405" s="232"/>
      <c r="M405" s="232"/>
      <c r="N405" s="232"/>
      <c r="O405" s="232"/>
      <c r="P405" s="232"/>
      <c r="Q405" s="232"/>
      <c r="R405" s="232"/>
      <c r="S405" s="232"/>
      <c r="T405" s="232"/>
      <c r="U405" s="232"/>
      <c r="V405" s="232"/>
      <c r="W405" s="232"/>
      <c r="X405" s="232"/>
      <c r="Y405" s="232"/>
      <c r="Z405" s="232"/>
    </row>
    <row r="406" spans="1:26" ht="15.6">
      <c r="A406" s="232"/>
      <c r="B406" s="232"/>
      <c r="C406" s="232"/>
      <c r="D406" s="232"/>
      <c r="E406" s="232"/>
      <c r="F406" s="232"/>
      <c r="G406" s="232"/>
      <c r="H406" s="232"/>
      <c r="I406" s="232"/>
      <c r="J406" s="232"/>
      <c r="K406" s="232"/>
      <c r="L406" s="232"/>
      <c r="M406" s="232"/>
      <c r="N406" s="232"/>
      <c r="O406" s="232"/>
      <c r="P406" s="232"/>
      <c r="Q406" s="232"/>
      <c r="R406" s="232"/>
      <c r="S406" s="232"/>
      <c r="T406" s="232"/>
      <c r="U406" s="232"/>
      <c r="V406" s="232"/>
      <c r="W406" s="232"/>
      <c r="X406" s="232"/>
      <c r="Y406" s="232"/>
      <c r="Z406" s="232"/>
    </row>
    <row r="407" spans="1:26" ht="15.6">
      <c r="A407" s="232"/>
      <c r="B407" s="232"/>
      <c r="C407" s="232"/>
      <c r="D407" s="232"/>
      <c r="E407" s="232"/>
      <c r="F407" s="232"/>
      <c r="G407" s="232"/>
      <c r="H407" s="232"/>
      <c r="I407" s="232"/>
      <c r="J407" s="232"/>
      <c r="K407" s="232"/>
      <c r="L407" s="232"/>
      <c r="M407" s="232"/>
      <c r="N407" s="232"/>
      <c r="O407" s="232"/>
      <c r="P407" s="232"/>
      <c r="Q407" s="232"/>
      <c r="R407" s="232"/>
      <c r="S407" s="232"/>
      <c r="T407" s="232"/>
      <c r="U407" s="232"/>
      <c r="V407" s="232"/>
      <c r="W407" s="232"/>
      <c r="X407" s="232"/>
      <c r="Y407" s="232"/>
      <c r="Z407" s="232"/>
    </row>
    <row r="408" spans="1:26" ht="15.6">
      <c r="A408" s="232"/>
      <c r="B408" s="232"/>
      <c r="C408" s="232"/>
      <c r="D408" s="232"/>
      <c r="E408" s="232"/>
      <c r="F408" s="232"/>
      <c r="G408" s="232"/>
      <c r="H408" s="232"/>
      <c r="I408" s="232"/>
      <c r="J408" s="232"/>
      <c r="K408" s="232"/>
      <c r="L408" s="232"/>
      <c r="M408" s="232"/>
      <c r="N408" s="232"/>
      <c r="O408" s="232"/>
      <c r="P408" s="232"/>
      <c r="Q408" s="232"/>
      <c r="R408" s="232"/>
      <c r="S408" s="232"/>
      <c r="T408" s="232"/>
      <c r="U408" s="232"/>
      <c r="V408" s="232"/>
      <c r="W408" s="232"/>
      <c r="X408" s="232"/>
      <c r="Y408" s="232"/>
      <c r="Z408" s="232"/>
    </row>
    <row r="409" spans="1:26" ht="15.6">
      <c r="A409" s="232"/>
      <c r="B409" s="232"/>
      <c r="C409" s="232"/>
      <c r="D409" s="232"/>
      <c r="E409" s="232"/>
      <c r="F409" s="232"/>
      <c r="G409" s="232"/>
      <c r="H409" s="232"/>
      <c r="I409" s="232"/>
      <c r="J409" s="232"/>
      <c r="K409" s="232"/>
      <c r="L409" s="232"/>
      <c r="M409" s="232"/>
      <c r="N409" s="232"/>
      <c r="O409" s="232"/>
      <c r="P409" s="232"/>
      <c r="Q409" s="232"/>
      <c r="R409" s="232"/>
      <c r="S409" s="232"/>
      <c r="T409" s="232"/>
      <c r="U409" s="232"/>
      <c r="V409" s="232"/>
      <c r="W409" s="232"/>
      <c r="X409" s="232"/>
      <c r="Y409" s="232"/>
      <c r="Z409" s="232"/>
    </row>
    <row r="410" spans="1:26" ht="15.6">
      <c r="A410" s="232"/>
      <c r="B410" s="232"/>
      <c r="C410" s="232"/>
      <c r="D410" s="232"/>
      <c r="E410" s="232"/>
      <c r="F410" s="232"/>
      <c r="G410" s="232"/>
      <c r="H410" s="232"/>
      <c r="I410" s="232"/>
      <c r="J410" s="232"/>
      <c r="K410" s="232"/>
      <c r="L410" s="232"/>
      <c r="M410" s="232"/>
      <c r="N410" s="232"/>
      <c r="O410" s="232"/>
      <c r="P410" s="232"/>
      <c r="Q410" s="232"/>
      <c r="R410" s="232"/>
      <c r="S410" s="232"/>
      <c r="T410" s="232"/>
      <c r="U410" s="232"/>
      <c r="V410" s="232"/>
      <c r="W410" s="232"/>
      <c r="X410" s="232"/>
      <c r="Y410" s="232"/>
      <c r="Z410" s="232"/>
    </row>
    <row r="411" spans="1:26" ht="15.6">
      <c r="A411" s="232"/>
      <c r="B411" s="232"/>
      <c r="C411" s="232"/>
      <c r="D411" s="232"/>
      <c r="E411" s="232"/>
      <c r="F411" s="232"/>
      <c r="G411" s="232"/>
      <c r="H411" s="232"/>
      <c r="I411" s="232"/>
      <c r="J411" s="232"/>
      <c r="K411" s="232"/>
      <c r="L411" s="232"/>
      <c r="M411" s="232"/>
      <c r="N411" s="232"/>
      <c r="O411" s="232"/>
      <c r="P411" s="232"/>
      <c r="Q411" s="232"/>
      <c r="R411" s="232"/>
      <c r="S411" s="232"/>
      <c r="T411" s="232"/>
      <c r="U411" s="232"/>
      <c r="V411" s="232"/>
      <c r="W411" s="232"/>
      <c r="X411" s="232"/>
      <c r="Y411" s="232"/>
      <c r="Z411" s="232"/>
    </row>
    <row r="412" spans="1:26" ht="15.6">
      <c r="A412" s="232"/>
      <c r="B412" s="232"/>
      <c r="C412" s="232"/>
      <c r="D412" s="232"/>
      <c r="E412" s="232"/>
      <c r="F412" s="232"/>
      <c r="G412" s="232"/>
      <c r="H412" s="232"/>
      <c r="I412" s="232"/>
      <c r="J412" s="232"/>
      <c r="K412" s="232"/>
      <c r="L412" s="232"/>
      <c r="M412" s="232"/>
      <c r="N412" s="232"/>
      <c r="O412" s="232"/>
      <c r="P412" s="232"/>
      <c r="Q412" s="232"/>
      <c r="R412" s="232"/>
      <c r="S412" s="232"/>
      <c r="T412" s="232"/>
      <c r="U412" s="232"/>
      <c r="V412" s="232"/>
      <c r="W412" s="232"/>
      <c r="X412" s="232"/>
      <c r="Y412" s="232"/>
      <c r="Z412" s="232"/>
    </row>
    <row r="413" spans="1:26" ht="15.6">
      <c r="A413" s="232"/>
      <c r="B413" s="232"/>
      <c r="C413" s="232"/>
      <c r="D413" s="232"/>
      <c r="E413" s="232"/>
      <c r="F413" s="232"/>
      <c r="G413" s="232"/>
      <c r="H413" s="232"/>
      <c r="I413" s="232"/>
      <c r="J413" s="232"/>
      <c r="K413" s="232"/>
      <c r="L413" s="232"/>
      <c r="M413" s="232"/>
      <c r="N413" s="232"/>
      <c r="O413" s="232"/>
      <c r="P413" s="232"/>
      <c r="Q413" s="232"/>
      <c r="R413" s="232"/>
      <c r="S413" s="232"/>
      <c r="T413" s="232"/>
      <c r="U413" s="232"/>
      <c r="V413" s="232"/>
      <c r="W413" s="232"/>
      <c r="X413" s="232"/>
      <c r="Y413" s="232"/>
      <c r="Z413" s="232"/>
    </row>
    <row r="414" spans="1:26" ht="15.6">
      <c r="A414" s="232"/>
      <c r="B414" s="232"/>
      <c r="C414" s="232"/>
      <c r="D414" s="232"/>
      <c r="E414" s="232"/>
      <c r="F414" s="232"/>
      <c r="G414" s="232"/>
      <c r="H414" s="232"/>
      <c r="I414" s="232"/>
      <c r="J414" s="232"/>
      <c r="K414" s="232"/>
      <c r="L414" s="232"/>
      <c r="M414" s="232"/>
      <c r="N414" s="232"/>
      <c r="O414" s="232"/>
      <c r="P414" s="232"/>
      <c r="Q414" s="232"/>
      <c r="R414" s="232"/>
      <c r="S414" s="232"/>
      <c r="T414" s="232"/>
      <c r="U414" s="232"/>
      <c r="V414" s="232"/>
      <c r="W414" s="232"/>
      <c r="X414" s="232"/>
      <c r="Y414" s="232"/>
      <c r="Z414" s="232"/>
    </row>
    <row r="415" spans="1:26" ht="15.6">
      <c r="A415" s="232"/>
      <c r="B415" s="232"/>
      <c r="C415" s="232"/>
      <c r="D415" s="232"/>
      <c r="E415" s="232"/>
      <c r="F415" s="232"/>
      <c r="G415" s="232"/>
      <c r="H415" s="232"/>
      <c r="I415" s="232"/>
      <c r="J415" s="232"/>
      <c r="K415" s="232"/>
      <c r="L415" s="232"/>
      <c r="M415" s="232"/>
      <c r="N415" s="232"/>
      <c r="O415" s="232"/>
      <c r="P415" s="232"/>
      <c r="Q415" s="232"/>
      <c r="R415" s="232"/>
      <c r="S415" s="232"/>
      <c r="T415" s="232"/>
      <c r="U415" s="232"/>
      <c r="V415" s="232"/>
      <c r="W415" s="232"/>
      <c r="X415" s="232"/>
      <c r="Y415" s="232"/>
      <c r="Z415" s="232"/>
    </row>
    <row r="416" spans="1:26" ht="15.6">
      <c r="A416" s="232"/>
      <c r="B416" s="232"/>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row>
    <row r="417" spans="1:26" ht="15.6">
      <c r="A417" s="232"/>
      <c r="B417" s="232"/>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row>
    <row r="418" spans="1:26" ht="15.6">
      <c r="A418" s="232"/>
      <c r="B418" s="232"/>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row>
    <row r="419" spans="1:26" ht="15.6">
      <c r="A419" s="232"/>
      <c r="B419" s="232"/>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row>
    <row r="420" spans="1:26" ht="15.6">
      <c r="A420" s="232"/>
      <c r="B420" s="232"/>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row>
    <row r="421" spans="1:26" ht="15.6">
      <c r="A421" s="232"/>
      <c r="B421" s="232"/>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row>
    <row r="422" spans="1:26" ht="15.6">
      <c r="A422" s="232"/>
      <c r="B422" s="232"/>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row>
    <row r="423" spans="1:26" ht="15.6">
      <c r="A423" s="232"/>
      <c r="B423" s="232"/>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row>
    <row r="424" spans="1:26" ht="15.6">
      <c r="A424" s="232"/>
      <c r="B424" s="232"/>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row>
    <row r="425" spans="1:26" ht="15.6">
      <c r="A425" s="232"/>
      <c r="B425" s="232"/>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row>
    <row r="426" spans="1:26" ht="15.6">
      <c r="A426" s="232"/>
      <c r="B426" s="232"/>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row>
    <row r="427" spans="1:26" ht="15.6">
      <c r="A427" s="232"/>
      <c r="B427" s="232"/>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row>
    <row r="428" spans="1:26" ht="15.6">
      <c r="A428" s="232"/>
      <c r="B428" s="232"/>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row>
    <row r="429" spans="1:26" ht="15.6">
      <c r="A429" s="232"/>
      <c r="B429" s="232"/>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row>
    <row r="430" spans="1:26" ht="15.6">
      <c r="A430" s="232"/>
      <c r="B430" s="232"/>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row>
    <row r="431" spans="1:26" ht="15.6">
      <c r="A431" s="232"/>
      <c r="B431" s="232"/>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row>
    <row r="432" spans="1:26" ht="15.6">
      <c r="A432" s="232"/>
      <c r="B432" s="232"/>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row>
    <row r="433" spans="1:26" ht="15.6">
      <c r="A433" s="232"/>
      <c r="B433" s="232"/>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row>
    <row r="434" spans="1:26" ht="15.6">
      <c r="A434" s="232"/>
      <c r="B434" s="232"/>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row>
    <row r="435" spans="1:26" ht="15.6">
      <c r="A435" s="232"/>
      <c r="B435" s="232"/>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row>
    <row r="436" spans="1:26" ht="15.6">
      <c r="A436" s="232"/>
      <c r="B436" s="232"/>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row>
    <row r="437" spans="1:26" ht="15.6">
      <c r="A437" s="232"/>
      <c r="B437" s="232"/>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row>
    <row r="438" spans="1:26" ht="15.6">
      <c r="A438" s="232"/>
      <c r="B438" s="232"/>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row>
    <row r="439" spans="1:26" ht="15.6">
      <c r="A439" s="232"/>
      <c r="B439" s="232"/>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row>
    <row r="440" spans="1:26" ht="15.6">
      <c r="A440" s="232"/>
      <c r="B440" s="232"/>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row>
    <row r="441" spans="1:26" ht="15.6">
      <c r="A441" s="232"/>
      <c r="B441" s="232"/>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row>
    <row r="442" spans="1:26" ht="15.6">
      <c r="A442" s="232"/>
      <c r="B442" s="232"/>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row>
    <row r="443" spans="1:26" ht="15.6">
      <c r="A443" s="232"/>
      <c r="B443" s="232"/>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row>
    <row r="444" spans="1:26" ht="15.6">
      <c r="A444" s="232"/>
      <c r="B444" s="232"/>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row>
    <row r="445" spans="1:26" ht="15.6">
      <c r="A445" s="232"/>
      <c r="B445" s="232"/>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row>
    <row r="446" spans="1:26" ht="15.6">
      <c r="A446" s="232"/>
      <c r="B446" s="232"/>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row>
    <row r="447" spans="1:26" ht="15.6">
      <c r="A447" s="232"/>
      <c r="B447" s="232"/>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row>
    <row r="448" spans="1:26" ht="15.6">
      <c r="A448" s="232"/>
      <c r="B448" s="232"/>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row>
    <row r="449" spans="1:26" ht="15.6">
      <c r="A449" s="232"/>
      <c r="B449" s="232"/>
      <c r="C449" s="232"/>
      <c r="D449" s="232"/>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row>
    <row r="450" spans="1:26" ht="15.6">
      <c r="A450" s="232"/>
      <c r="B450" s="232"/>
      <c r="C450" s="232"/>
      <c r="D450" s="232"/>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row>
    <row r="451" spans="1:26" ht="15.6">
      <c r="A451" s="232"/>
      <c r="B451" s="232"/>
      <c r="C451" s="232"/>
      <c r="D451" s="232"/>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row>
    <row r="452" spans="1:26" ht="15.6">
      <c r="A452" s="232"/>
      <c r="B452" s="232"/>
      <c r="C452" s="232"/>
      <c r="D452" s="232"/>
      <c r="E452" s="232"/>
      <c r="F452" s="232"/>
      <c r="G452" s="232"/>
      <c r="H452" s="232"/>
      <c r="I452" s="232"/>
      <c r="J452" s="232"/>
      <c r="K452" s="232"/>
      <c r="L452" s="232"/>
      <c r="M452" s="232"/>
      <c r="N452" s="232"/>
      <c r="O452" s="232"/>
      <c r="P452" s="232"/>
      <c r="Q452" s="232"/>
      <c r="R452" s="232"/>
      <c r="S452" s="232"/>
      <c r="T452" s="232"/>
      <c r="U452" s="232"/>
      <c r="V452" s="232"/>
      <c r="W452" s="232"/>
      <c r="X452" s="232"/>
      <c r="Y452" s="232"/>
      <c r="Z452" s="232"/>
    </row>
    <row r="453" spans="1:26" ht="15.6">
      <c r="A453" s="232"/>
      <c r="B453" s="232"/>
      <c r="C453" s="232"/>
      <c r="D453" s="232"/>
      <c r="E453" s="232"/>
      <c r="F453" s="232"/>
      <c r="G453" s="232"/>
      <c r="H453" s="232"/>
      <c r="I453" s="232"/>
      <c r="J453" s="232"/>
      <c r="K453" s="232"/>
      <c r="L453" s="232"/>
      <c r="M453" s="232"/>
      <c r="N453" s="232"/>
      <c r="O453" s="232"/>
      <c r="P453" s="232"/>
      <c r="Q453" s="232"/>
      <c r="R453" s="232"/>
      <c r="S453" s="232"/>
      <c r="T453" s="232"/>
      <c r="U453" s="232"/>
      <c r="V453" s="232"/>
      <c r="W453" s="232"/>
      <c r="X453" s="232"/>
      <c r="Y453" s="232"/>
      <c r="Z453" s="232"/>
    </row>
    <row r="454" spans="1:26" ht="15.6">
      <c r="A454" s="232"/>
      <c r="B454" s="232"/>
      <c r="C454" s="232"/>
      <c r="D454" s="232"/>
      <c r="E454" s="232"/>
      <c r="F454" s="232"/>
      <c r="G454" s="232"/>
      <c r="H454" s="232"/>
      <c r="I454" s="232"/>
      <c r="J454" s="232"/>
      <c r="K454" s="232"/>
      <c r="L454" s="232"/>
      <c r="M454" s="232"/>
      <c r="N454" s="232"/>
      <c r="O454" s="232"/>
      <c r="P454" s="232"/>
      <c r="Q454" s="232"/>
      <c r="R454" s="232"/>
      <c r="S454" s="232"/>
      <c r="T454" s="232"/>
      <c r="U454" s="232"/>
      <c r="V454" s="232"/>
      <c r="W454" s="232"/>
      <c r="X454" s="232"/>
      <c r="Y454" s="232"/>
      <c r="Z454" s="232"/>
    </row>
    <row r="455" spans="1:26" ht="15.6">
      <c r="A455" s="232"/>
      <c r="B455" s="232"/>
      <c r="C455" s="232"/>
      <c r="D455" s="232"/>
      <c r="E455" s="232"/>
      <c r="F455" s="232"/>
      <c r="G455" s="232"/>
      <c r="H455" s="232"/>
      <c r="I455" s="232"/>
      <c r="J455" s="232"/>
      <c r="K455" s="232"/>
      <c r="L455" s="232"/>
      <c r="M455" s="232"/>
      <c r="N455" s="232"/>
      <c r="O455" s="232"/>
      <c r="P455" s="232"/>
      <c r="Q455" s="232"/>
      <c r="R455" s="232"/>
      <c r="S455" s="232"/>
      <c r="T455" s="232"/>
      <c r="U455" s="232"/>
      <c r="V455" s="232"/>
      <c r="W455" s="232"/>
      <c r="X455" s="232"/>
      <c r="Y455" s="232"/>
      <c r="Z455" s="232"/>
    </row>
    <row r="456" spans="1:26" ht="15.6">
      <c r="A456" s="232"/>
      <c r="B456" s="232"/>
      <c r="C456" s="232"/>
      <c r="D456" s="232"/>
      <c r="E456" s="232"/>
      <c r="F456" s="232"/>
      <c r="G456" s="232"/>
      <c r="H456" s="232"/>
      <c r="I456" s="232"/>
      <c r="J456" s="232"/>
      <c r="K456" s="232"/>
      <c r="L456" s="232"/>
      <c r="M456" s="232"/>
      <c r="N456" s="232"/>
      <c r="O456" s="232"/>
      <c r="P456" s="232"/>
      <c r="Q456" s="232"/>
      <c r="R456" s="232"/>
      <c r="S456" s="232"/>
      <c r="T456" s="232"/>
      <c r="U456" s="232"/>
      <c r="V456" s="232"/>
      <c r="W456" s="232"/>
      <c r="X456" s="232"/>
      <c r="Y456" s="232"/>
      <c r="Z456" s="232"/>
    </row>
    <row r="457" spans="1:26" ht="15.6">
      <c r="A457" s="232"/>
      <c r="B457" s="232"/>
      <c r="C457" s="232"/>
      <c r="D457" s="232"/>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row>
    <row r="458" spans="1:26" ht="15.6">
      <c r="A458" s="232"/>
      <c r="B458" s="232"/>
      <c r="C458" s="232"/>
      <c r="D458" s="232"/>
      <c r="E458" s="232"/>
      <c r="F458" s="232"/>
      <c r="G458" s="232"/>
      <c r="H458" s="232"/>
      <c r="I458" s="232"/>
      <c r="J458" s="232"/>
      <c r="K458" s="232"/>
      <c r="L458" s="232"/>
      <c r="M458" s="232"/>
      <c r="N458" s="232"/>
      <c r="O458" s="232"/>
      <c r="P458" s="232"/>
      <c r="Q458" s="232"/>
      <c r="R458" s="232"/>
      <c r="S458" s="232"/>
      <c r="T458" s="232"/>
      <c r="U458" s="232"/>
      <c r="V458" s="232"/>
      <c r="W458" s="232"/>
      <c r="X458" s="232"/>
      <c r="Y458" s="232"/>
      <c r="Z458" s="232"/>
    </row>
    <row r="459" spans="1:26" ht="15.6">
      <c r="A459" s="232"/>
      <c r="B459" s="232"/>
      <c r="C459" s="232"/>
      <c r="D459" s="232"/>
      <c r="E459" s="232"/>
      <c r="F459" s="232"/>
      <c r="G459" s="232"/>
      <c r="H459" s="232"/>
      <c r="I459" s="232"/>
      <c r="J459" s="232"/>
      <c r="K459" s="232"/>
      <c r="L459" s="232"/>
      <c r="M459" s="232"/>
      <c r="N459" s="232"/>
      <c r="O459" s="232"/>
      <c r="P459" s="232"/>
      <c r="Q459" s="232"/>
      <c r="R459" s="232"/>
      <c r="S459" s="232"/>
      <c r="T459" s="232"/>
      <c r="U459" s="232"/>
      <c r="V459" s="232"/>
      <c r="W459" s="232"/>
      <c r="X459" s="232"/>
      <c r="Y459" s="232"/>
      <c r="Z459" s="232"/>
    </row>
    <row r="460" spans="1:26" ht="15.6">
      <c r="A460" s="232"/>
      <c r="B460" s="232"/>
      <c r="C460" s="232"/>
      <c r="D460" s="232"/>
      <c r="E460" s="232"/>
      <c r="F460" s="232"/>
      <c r="G460" s="232"/>
      <c r="H460" s="232"/>
      <c r="I460" s="232"/>
      <c r="J460" s="232"/>
      <c r="K460" s="232"/>
      <c r="L460" s="232"/>
      <c r="M460" s="232"/>
      <c r="N460" s="232"/>
      <c r="O460" s="232"/>
      <c r="P460" s="232"/>
      <c r="Q460" s="232"/>
      <c r="R460" s="232"/>
      <c r="S460" s="232"/>
      <c r="T460" s="232"/>
      <c r="U460" s="232"/>
      <c r="V460" s="232"/>
      <c r="W460" s="232"/>
      <c r="X460" s="232"/>
      <c r="Y460" s="232"/>
      <c r="Z460" s="232"/>
    </row>
    <row r="461" spans="1:26" ht="15.6">
      <c r="A461" s="232"/>
      <c r="B461" s="232"/>
      <c r="C461" s="232"/>
      <c r="D461" s="232"/>
      <c r="E461" s="232"/>
      <c r="F461" s="232"/>
      <c r="G461" s="232"/>
      <c r="H461" s="232"/>
      <c r="I461" s="232"/>
      <c r="J461" s="232"/>
      <c r="K461" s="232"/>
      <c r="L461" s="232"/>
      <c r="M461" s="232"/>
      <c r="N461" s="232"/>
      <c r="O461" s="232"/>
      <c r="P461" s="232"/>
      <c r="Q461" s="232"/>
      <c r="R461" s="232"/>
      <c r="S461" s="232"/>
      <c r="T461" s="232"/>
      <c r="U461" s="232"/>
      <c r="V461" s="232"/>
      <c r="W461" s="232"/>
      <c r="X461" s="232"/>
      <c r="Y461" s="232"/>
      <c r="Z461" s="232"/>
    </row>
    <row r="462" spans="1:26" ht="15.6">
      <c r="A462" s="232"/>
      <c r="B462" s="232"/>
      <c r="C462" s="232"/>
      <c r="D462" s="232"/>
      <c r="E462" s="232"/>
      <c r="F462" s="232"/>
      <c r="G462" s="232"/>
      <c r="H462" s="232"/>
      <c r="I462" s="232"/>
      <c r="J462" s="232"/>
      <c r="K462" s="232"/>
      <c r="L462" s="232"/>
      <c r="M462" s="232"/>
      <c r="N462" s="232"/>
      <c r="O462" s="232"/>
      <c r="P462" s="232"/>
      <c r="Q462" s="232"/>
      <c r="R462" s="232"/>
      <c r="S462" s="232"/>
      <c r="T462" s="232"/>
      <c r="U462" s="232"/>
      <c r="V462" s="232"/>
      <c r="W462" s="232"/>
      <c r="X462" s="232"/>
      <c r="Y462" s="232"/>
      <c r="Z462" s="232"/>
    </row>
    <row r="463" spans="1:26" ht="15.6">
      <c r="A463" s="232"/>
      <c r="B463" s="232"/>
      <c r="C463" s="232"/>
      <c r="D463" s="232"/>
      <c r="E463" s="232"/>
      <c r="F463" s="232"/>
      <c r="G463" s="232"/>
      <c r="H463" s="232"/>
      <c r="I463" s="232"/>
      <c r="J463" s="232"/>
      <c r="K463" s="232"/>
      <c r="L463" s="232"/>
      <c r="M463" s="232"/>
      <c r="N463" s="232"/>
      <c r="O463" s="232"/>
      <c r="P463" s="232"/>
      <c r="Q463" s="232"/>
      <c r="R463" s="232"/>
      <c r="S463" s="232"/>
      <c r="T463" s="232"/>
      <c r="U463" s="232"/>
      <c r="V463" s="232"/>
      <c r="W463" s="232"/>
      <c r="X463" s="232"/>
      <c r="Y463" s="232"/>
      <c r="Z463" s="232"/>
    </row>
    <row r="464" spans="1:26" ht="15.6">
      <c r="A464" s="232"/>
      <c r="B464" s="232"/>
      <c r="C464" s="232"/>
      <c r="D464" s="232"/>
      <c r="E464" s="232"/>
      <c r="F464" s="232"/>
      <c r="G464" s="232"/>
      <c r="H464" s="232"/>
      <c r="I464" s="232"/>
      <c r="J464" s="232"/>
      <c r="K464" s="232"/>
      <c r="L464" s="232"/>
      <c r="M464" s="232"/>
      <c r="N464" s="232"/>
      <c r="O464" s="232"/>
      <c r="P464" s="232"/>
      <c r="Q464" s="232"/>
      <c r="R464" s="232"/>
      <c r="S464" s="232"/>
      <c r="T464" s="232"/>
      <c r="U464" s="232"/>
      <c r="V464" s="232"/>
      <c r="W464" s="232"/>
      <c r="X464" s="232"/>
      <c r="Y464" s="232"/>
      <c r="Z464" s="232"/>
    </row>
    <row r="465" spans="1:26" ht="15.6">
      <c r="A465" s="232"/>
      <c r="B465" s="232"/>
      <c r="C465" s="232"/>
      <c r="D465" s="232"/>
      <c r="E465" s="232"/>
      <c r="F465" s="232"/>
      <c r="G465" s="232"/>
      <c r="H465" s="232"/>
      <c r="I465" s="232"/>
      <c r="J465" s="232"/>
      <c r="K465" s="232"/>
      <c r="L465" s="232"/>
      <c r="M465" s="232"/>
      <c r="N465" s="232"/>
      <c r="O465" s="232"/>
      <c r="P465" s="232"/>
      <c r="Q465" s="232"/>
      <c r="R465" s="232"/>
      <c r="S465" s="232"/>
      <c r="T465" s="232"/>
      <c r="U465" s="232"/>
      <c r="V465" s="232"/>
      <c r="W465" s="232"/>
      <c r="X465" s="232"/>
      <c r="Y465" s="232"/>
      <c r="Z465" s="232"/>
    </row>
    <row r="466" spans="1:26" ht="15.6">
      <c r="A466" s="232"/>
      <c r="B466" s="232"/>
      <c r="C466" s="232"/>
      <c r="D466" s="232"/>
      <c r="E466" s="232"/>
      <c r="F466" s="232"/>
      <c r="G466" s="232"/>
      <c r="H466" s="232"/>
      <c r="I466" s="232"/>
      <c r="J466" s="232"/>
      <c r="K466" s="232"/>
      <c r="L466" s="232"/>
      <c r="M466" s="232"/>
      <c r="N466" s="232"/>
      <c r="O466" s="232"/>
      <c r="P466" s="232"/>
      <c r="Q466" s="232"/>
      <c r="R466" s="232"/>
      <c r="S466" s="232"/>
      <c r="T466" s="232"/>
      <c r="U466" s="232"/>
      <c r="V466" s="232"/>
      <c r="W466" s="232"/>
      <c r="X466" s="232"/>
      <c r="Y466" s="232"/>
      <c r="Z466" s="232"/>
    </row>
    <row r="467" spans="1:26" ht="15.6">
      <c r="A467" s="232"/>
      <c r="B467" s="232"/>
      <c r="C467" s="232"/>
      <c r="D467" s="232"/>
      <c r="E467" s="232"/>
      <c r="F467" s="232"/>
      <c r="G467" s="232"/>
      <c r="H467" s="232"/>
      <c r="I467" s="232"/>
      <c r="J467" s="232"/>
      <c r="K467" s="232"/>
      <c r="L467" s="232"/>
      <c r="M467" s="232"/>
      <c r="N467" s="232"/>
      <c r="O467" s="232"/>
      <c r="P467" s="232"/>
      <c r="Q467" s="232"/>
      <c r="R467" s="232"/>
      <c r="S467" s="232"/>
      <c r="T467" s="232"/>
      <c r="U467" s="232"/>
      <c r="V467" s="232"/>
      <c r="W467" s="232"/>
      <c r="X467" s="232"/>
      <c r="Y467" s="232"/>
      <c r="Z467" s="232"/>
    </row>
    <row r="468" spans="1:26" ht="15.6">
      <c r="A468" s="232"/>
      <c r="B468" s="232"/>
      <c r="C468" s="232"/>
      <c r="D468" s="232"/>
      <c r="E468" s="232"/>
      <c r="F468" s="232"/>
      <c r="G468" s="232"/>
      <c r="H468" s="232"/>
      <c r="I468" s="232"/>
      <c r="J468" s="232"/>
      <c r="K468" s="232"/>
      <c r="L468" s="232"/>
      <c r="M468" s="232"/>
      <c r="N468" s="232"/>
      <c r="O468" s="232"/>
      <c r="P468" s="232"/>
      <c r="Q468" s="232"/>
      <c r="R468" s="232"/>
      <c r="S468" s="232"/>
      <c r="T468" s="232"/>
      <c r="U468" s="232"/>
      <c r="V468" s="232"/>
      <c r="W468" s="232"/>
      <c r="X468" s="232"/>
      <c r="Y468" s="232"/>
      <c r="Z468" s="232"/>
    </row>
    <row r="469" spans="1:26" ht="15.6">
      <c r="A469" s="232"/>
      <c r="B469" s="232"/>
      <c r="C469" s="232"/>
      <c r="D469" s="232"/>
      <c r="E469" s="232"/>
      <c r="F469" s="232"/>
      <c r="G469" s="232"/>
      <c r="H469" s="232"/>
      <c r="I469" s="232"/>
      <c r="J469" s="232"/>
      <c r="K469" s="232"/>
      <c r="L469" s="232"/>
      <c r="M469" s="232"/>
      <c r="N469" s="232"/>
      <c r="O469" s="232"/>
      <c r="P469" s="232"/>
      <c r="Q469" s="232"/>
      <c r="R469" s="232"/>
      <c r="S469" s="232"/>
      <c r="T469" s="232"/>
      <c r="U469" s="232"/>
      <c r="V469" s="232"/>
      <c r="W469" s="232"/>
      <c r="X469" s="232"/>
      <c r="Y469" s="232"/>
      <c r="Z469" s="232"/>
    </row>
    <row r="470" spans="1:26" ht="15.6">
      <c r="A470" s="232"/>
      <c r="B470" s="232"/>
      <c r="C470" s="232"/>
      <c r="D470" s="232"/>
      <c r="E470" s="232"/>
      <c r="F470" s="232"/>
      <c r="G470" s="232"/>
      <c r="H470" s="232"/>
      <c r="I470" s="232"/>
      <c r="J470" s="232"/>
      <c r="K470" s="232"/>
      <c r="L470" s="232"/>
      <c r="M470" s="232"/>
      <c r="N470" s="232"/>
      <c r="O470" s="232"/>
      <c r="P470" s="232"/>
      <c r="Q470" s="232"/>
      <c r="R470" s="232"/>
      <c r="S470" s="232"/>
      <c r="T470" s="232"/>
      <c r="U470" s="232"/>
      <c r="V470" s="232"/>
      <c r="W470" s="232"/>
      <c r="X470" s="232"/>
      <c r="Y470" s="232"/>
      <c r="Z470" s="232"/>
    </row>
    <row r="471" spans="1:26" ht="15.6">
      <c r="A471" s="232"/>
      <c r="B471" s="232"/>
      <c r="C471" s="232"/>
      <c r="D471" s="232"/>
      <c r="E471" s="232"/>
      <c r="F471" s="232"/>
      <c r="G471" s="232"/>
      <c r="H471" s="232"/>
      <c r="I471" s="232"/>
      <c r="J471" s="232"/>
      <c r="K471" s="232"/>
      <c r="L471" s="232"/>
      <c r="M471" s="232"/>
      <c r="N471" s="232"/>
      <c r="O471" s="232"/>
      <c r="P471" s="232"/>
      <c r="Q471" s="232"/>
      <c r="R471" s="232"/>
      <c r="S471" s="232"/>
      <c r="T471" s="232"/>
      <c r="U471" s="232"/>
      <c r="V471" s="232"/>
      <c r="W471" s="232"/>
      <c r="X471" s="232"/>
      <c r="Y471" s="232"/>
      <c r="Z471" s="232"/>
    </row>
    <row r="472" spans="1:26" ht="15.6">
      <c r="A472" s="232"/>
      <c r="B472" s="232"/>
      <c r="C472" s="232"/>
      <c r="D472" s="232"/>
      <c r="E472" s="232"/>
      <c r="F472" s="232"/>
      <c r="G472" s="232"/>
      <c r="H472" s="232"/>
      <c r="I472" s="232"/>
      <c r="J472" s="232"/>
      <c r="K472" s="232"/>
      <c r="L472" s="232"/>
      <c r="M472" s="232"/>
      <c r="N472" s="232"/>
      <c r="O472" s="232"/>
      <c r="P472" s="232"/>
      <c r="Q472" s="232"/>
      <c r="R472" s="232"/>
      <c r="S472" s="232"/>
      <c r="T472" s="232"/>
      <c r="U472" s="232"/>
      <c r="V472" s="232"/>
      <c r="W472" s="232"/>
      <c r="X472" s="232"/>
      <c r="Y472" s="232"/>
      <c r="Z472" s="232"/>
    </row>
    <row r="473" spans="1:26" ht="15.6">
      <c r="A473" s="232"/>
      <c r="B473" s="232"/>
      <c r="C473" s="232"/>
      <c r="D473" s="232"/>
      <c r="E473" s="232"/>
      <c r="F473" s="232"/>
      <c r="G473" s="232"/>
      <c r="H473" s="232"/>
      <c r="I473" s="232"/>
      <c r="J473" s="232"/>
      <c r="K473" s="232"/>
      <c r="L473" s="232"/>
      <c r="M473" s="232"/>
      <c r="N473" s="232"/>
      <c r="O473" s="232"/>
      <c r="P473" s="232"/>
      <c r="Q473" s="232"/>
      <c r="R473" s="232"/>
      <c r="S473" s="232"/>
      <c r="T473" s="232"/>
      <c r="U473" s="232"/>
      <c r="V473" s="232"/>
      <c r="W473" s="232"/>
      <c r="X473" s="232"/>
      <c r="Y473" s="232"/>
      <c r="Z473" s="232"/>
    </row>
    <row r="474" spans="1:26" ht="15.6">
      <c r="A474" s="232"/>
      <c r="B474" s="232"/>
      <c r="C474" s="232"/>
      <c r="D474" s="232"/>
      <c r="E474" s="232"/>
      <c r="F474" s="232"/>
      <c r="G474" s="232"/>
      <c r="H474" s="232"/>
      <c r="I474" s="232"/>
      <c r="J474" s="232"/>
      <c r="K474" s="232"/>
      <c r="L474" s="232"/>
      <c r="M474" s="232"/>
      <c r="N474" s="232"/>
      <c r="O474" s="232"/>
      <c r="P474" s="232"/>
      <c r="Q474" s="232"/>
      <c r="R474" s="232"/>
      <c r="S474" s="232"/>
      <c r="T474" s="232"/>
      <c r="U474" s="232"/>
      <c r="V474" s="232"/>
      <c r="W474" s="232"/>
      <c r="X474" s="232"/>
      <c r="Y474" s="232"/>
      <c r="Z474" s="232"/>
    </row>
    <row r="475" spans="1:26" ht="15.6">
      <c r="A475" s="232"/>
      <c r="B475" s="232"/>
      <c r="C475" s="232"/>
      <c r="D475" s="232"/>
      <c r="E475" s="232"/>
      <c r="F475" s="232"/>
      <c r="G475" s="232"/>
      <c r="H475" s="232"/>
      <c r="I475" s="232"/>
      <c r="J475" s="232"/>
      <c r="K475" s="232"/>
      <c r="L475" s="232"/>
      <c r="M475" s="232"/>
      <c r="N475" s="232"/>
      <c r="O475" s="232"/>
      <c r="P475" s="232"/>
      <c r="Q475" s="232"/>
      <c r="R475" s="232"/>
      <c r="S475" s="232"/>
      <c r="T475" s="232"/>
      <c r="U475" s="232"/>
      <c r="V475" s="232"/>
      <c r="W475" s="232"/>
      <c r="X475" s="232"/>
      <c r="Y475" s="232"/>
      <c r="Z475" s="232"/>
    </row>
    <row r="476" spans="1:26" ht="15.6">
      <c r="A476" s="232"/>
      <c r="B476" s="232"/>
      <c r="C476" s="232"/>
      <c r="D476" s="232"/>
      <c r="E476" s="232"/>
      <c r="F476" s="232"/>
      <c r="G476" s="232"/>
      <c r="H476" s="232"/>
      <c r="I476" s="232"/>
      <c r="J476" s="232"/>
      <c r="K476" s="232"/>
      <c r="L476" s="232"/>
      <c r="M476" s="232"/>
      <c r="N476" s="232"/>
      <c r="O476" s="232"/>
      <c r="P476" s="232"/>
      <c r="Q476" s="232"/>
      <c r="R476" s="232"/>
      <c r="S476" s="232"/>
      <c r="T476" s="232"/>
      <c r="U476" s="232"/>
      <c r="V476" s="232"/>
      <c r="W476" s="232"/>
      <c r="X476" s="232"/>
      <c r="Y476" s="232"/>
      <c r="Z476" s="232"/>
    </row>
    <row r="477" spans="1:26" ht="15.6">
      <c r="A477" s="232"/>
      <c r="B477" s="232"/>
      <c r="C477" s="232"/>
      <c r="D477" s="232"/>
      <c r="E477" s="232"/>
      <c r="F477" s="232"/>
      <c r="G477" s="232"/>
      <c r="H477" s="232"/>
      <c r="I477" s="232"/>
      <c r="J477" s="232"/>
      <c r="K477" s="232"/>
      <c r="L477" s="232"/>
      <c r="M477" s="232"/>
      <c r="N477" s="232"/>
      <c r="O477" s="232"/>
      <c r="P477" s="232"/>
      <c r="Q477" s="232"/>
      <c r="R477" s="232"/>
      <c r="S477" s="232"/>
      <c r="T477" s="232"/>
      <c r="U477" s="232"/>
      <c r="V477" s="232"/>
      <c r="W477" s="232"/>
      <c r="X477" s="232"/>
      <c r="Y477" s="232"/>
      <c r="Z477" s="232"/>
    </row>
    <row r="478" spans="1:26" ht="15.6">
      <c r="A478" s="232"/>
      <c r="B478" s="232"/>
      <c r="C478" s="232"/>
      <c r="D478" s="232"/>
      <c r="E478" s="232"/>
      <c r="F478" s="232"/>
      <c r="G478" s="232"/>
      <c r="H478" s="232"/>
      <c r="I478" s="232"/>
      <c r="J478" s="232"/>
      <c r="K478" s="232"/>
      <c r="L478" s="232"/>
      <c r="M478" s="232"/>
      <c r="N478" s="232"/>
      <c r="O478" s="232"/>
      <c r="P478" s="232"/>
      <c r="Q478" s="232"/>
      <c r="R478" s="232"/>
      <c r="S478" s="232"/>
      <c r="T478" s="232"/>
      <c r="U478" s="232"/>
      <c r="V478" s="232"/>
      <c r="W478" s="232"/>
      <c r="X478" s="232"/>
      <c r="Y478" s="232"/>
      <c r="Z478" s="232"/>
    </row>
    <row r="479" spans="1:26" ht="15.6">
      <c r="A479" s="232"/>
      <c r="B479" s="232"/>
      <c r="C479" s="232"/>
      <c r="D479" s="232"/>
      <c r="E479" s="232"/>
      <c r="F479" s="232"/>
      <c r="G479" s="232"/>
      <c r="H479" s="232"/>
      <c r="I479" s="232"/>
      <c r="J479" s="232"/>
      <c r="K479" s="232"/>
      <c r="L479" s="232"/>
      <c r="M479" s="232"/>
      <c r="N479" s="232"/>
      <c r="O479" s="232"/>
      <c r="P479" s="232"/>
      <c r="Q479" s="232"/>
      <c r="R479" s="232"/>
      <c r="S479" s="232"/>
      <c r="T479" s="232"/>
      <c r="U479" s="232"/>
      <c r="V479" s="232"/>
      <c r="W479" s="232"/>
      <c r="X479" s="232"/>
      <c r="Y479" s="232"/>
      <c r="Z479" s="232"/>
    </row>
    <row r="480" spans="1:26" ht="15.6">
      <c r="A480" s="232"/>
      <c r="B480" s="232"/>
      <c r="C480" s="232"/>
      <c r="D480" s="232"/>
      <c r="E480" s="232"/>
      <c r="F480" s="232"/>
      <c r="G480" s="232"/>
      <c r="H480" s="232"/>
      <c r="I480" s="232"/>
      <c r="J480" s="232"/>
      <c r="K480" s="232"/>
      <c r="L480" s="232"/>
      <c r="M480" s="232"/>
      <c r="N480" s="232"/>
      <c r="O480" s="232"/>
      <c r="P480" s="232"/>
      <c r="Q480" s="232"/>
      <c r="R480" s="232"/>
      <c r="S480" s="232"/>
      <c r="T480" s="232"/>
      <c r="U480" s="232"/>
      <c r="V480" s="232"/>
      <c r="W480" s="232"/>
      <c r="X480" s="232"/>
      <c r="Y480" s="232"/>
      <c r="Z480" s="232"/>
    </row>
    <row r="481" spans="1:26" ht="15.6">
      <c r="A481" s="232"/>
      <c r="B481" s="232"/>
      <c r="C481" s="232"/>
      <c r="D481" s="232"/>
      <c r="E481" s="232"/>
      <c r="F481" s="232"/>
      <c r="G481" s="232"/>
      <c r="H481" s="232"/>
      <c r="I481" s="232"/>
      <c r="J481" s="232"/>
      <c r="K481" s="232"/>
      <c r="L481" s="232"/>
      <c r="M481" s="232"/>
      <c r="N481" s="232"/>
      <c r="O481" s="232"/>
      <c r="P481" s="232"/>
      <c r="Q481" s="232"/>
      <c r="R481" s="232"/>
      <c r="S481" s="232"/>
      <c r="T481" s="232"/>
      <c r="U481" s="232"/>
      <c r="V481" s="232"/>
      <c r="W481" s="232"/>
      <c r="X481" s="232"/>
      <c r="Y481" s="232"/>
      <c r="Z481" s="232"/>
    </row>
    <row r="482" spans="1:26" ht="15.6">
      <c r="A482" s="232"/>
      <c r="B482" s="232"/>
      <c r="C482" s="232"/>
      <c r="D482" s="232"/>
      <c r="E482" s="232"/>
      <c r="F482" s="232"/>
      <c r="G482" s="232"/>
      <c r="H482" s="232"/>
      <c r="I482" s="232"/>
      <c r="J482" s="232"/>
      <c r="K482" s="232"/>
      <c r="L482" s="232"/>
      <c r="M482" s="232"/>
      <c r="N482" s="232"/>
      <c r="O482" s="232"/>
      <c r="P482" s="232"/>
      <c r="Q482" s="232"/>
      <c r="R482" s="232"/>
      <c r="S482" s="232"/>
      <c r="T482" s="232"/>
      <c r="U482" s="232"/>
      <c r="V482" s="232"/>
      <c r="W482" s="232"/>
      <c r="X482" s="232"/>
      <c r="Y482" s="232"/>
      <c r="Z482" s="232"/>
    </row>
    <row r="483" spans="1:26" ht="15.6">
      <c r="A483" s="232"/>
      <c r="B483" s="232"/>
      <c r="C483" s="232"/>
      <c r="D483" s="232"/>
      <c r="E483" s="232"/>
      <c r="F483" s="232"/>
      <c r="G483" s="232"/>
      <c r="H483" s="232"/>
      <c r="I483" s="232"/>
      <c r="J483" s="232"/>
      <c r="K483" s="232"/>
      <c r="L483" s="232"/>
      <c r="M483" s="232"/>
      <c r="N483" s="232"/>
      <c r="O483" s="232"/>
      <c r="P483" s="232"/>
      <c r="Q483" s="232"/>
      <c r="R483" s="232"/>
      <c r="S483" s="232"/>
      <c r="T483" s="232"/>
      <c r="U483" s="232"/>
      <c r="V483" s="232"/>
      <c r="W483" s="232"/>
      <c r="X483" s="232"/>
      <c r="Y483" s="232"/>
      <c r="Z483" s="232"/>
    </row>
    <row r="484" spans="1:26" ht="15.6">
      <c r="A484" s="232"/>
      <c r="B484" s="232"/>
      <c r="C484" s="232"/>
      <c r="D484" s="232"/>
      <c r="E484" s="232"/>
      <c r="F484" s="232"/>
      <c r="G484" s="232"/>
      <c r="H484" s="232"/>
      <c r="I484" s="232"/>
      <c r="J484" s="232"/>
      <c r="K484" s="232"/>
      <c r="L484" s="232"/>
      <c r="M484" s="232"/>
      <c r="N484" s="232"/>
      <c r="O484" s="232"/>
      <c r="P484" s="232"/>
      <c r="Q484" s="232"/>
      <c r="R484" s="232"/>
      <c r="S484" s="232"/>
      <c r="T484" s="232"/>
      <c r="U484" s="232"/>
      <c r="V484" s="232"/>
      <c r="W484" s="232"/>
      <c r="X484" s="232"/>
      <c r="Y484" s="232"/>
      <c r="Z484" s="232"/>
    </row>
    <row r="485" spans="1:26" ht="15.6">
      <c r="A485" s="232"/>
      <c r="B485" s="232"/>
      <c r="C485" s="232"/>
      <c r="D485" s="232"/>
      <c r="E485" s="232"/>
      <c r="F485" s="232"/>
      <c r="G485" s="232"/>
      <c r="H485" s="232"/>
      <c r="I485" s="232"/>
      <c r="J485" s="232"/>
      <c r="K485" s="232"/>
      <c r="L485" s="232"/>
      <c r="M485" s="232"/>
      <c r="N485" s="232"/>
      <c r="O485" s="232"/>
      <c r="P485" s="232"/>
      <c r="Q485" s="232"/>
      <c r="R485" s="232"/>
      <c r="S485" s="232"/>
      <c r="T485" s="232"/>
      <c r="U485" s="232"/>
      <c r="V485" s="232"/>
      <c r="W485" s="232"/>
      <c r="X485" s="232"/>
      <c r="Y485" s="232"/>
      <c r="Z485" s="232"/>
    </row>
    <row r="486" spans="1:26" ht="15.6">
      <c r="A486" s="232"/>
      <c r="B486" s="232"/>
      <c r="C486" s="232"/>
      <c r="D486" s="232"/>
      <c r="E486" s="232"/>
      <c r="F486" s="232"/>
      <c r="G486" s="232"/>
      <c r="H486" s="232"/>
      <c r="I486" s="232"/>
      <c r="J486" s="232"/>
      <c r="K486" s="232"/>
      <c r="L486" s="232"/>
      <c r="M486" s="232"/>
      <c r="N486" s="232"/>
      <c r="O486" s="232"/>
      <c r="P486" s="232"/>
      <c r="Q486" s="232"/>
      <c r="R486" s="232"/>
      <c r="S486" s="232"/>
      <c r="T486" s="232"/>
      <c r="U486" s="232"/>
      <c r="V486" s="232"/>
      <c r="W486" s="232"/>
      <c r="X486" s="232"/>
      <c r="Y486" s="232"/>
      <c r="Z486" s="232"/>
    </row>
    <row r="487" spans="1:26" ht="15.6">
      <c r="A487" s="232"/>
      <c r="B487" s="232"/>
      <c r="C487" s="232"/>
      <c r="D487" s="232"/>
      <c r="E487" s="232"/>
      <c r="F487" s="232"/>
      <c r="G487" s="232"/>
      <c r="H487" s="232"/>
      <c r="I487" s="232"/>
      <c r="J487" s="232"/>
      <c r="K487" s="232"/>
      <c r="L487" s="232"/>
      <c r="M487" s="232"/>
      <c r="N487" s="232"/>
      <c r="O487" s="232"/>
      <c r="P487" s="232"/>
      <c r="Q487" s="232"/>
      <c r="R487" s="232"/>
      <c r="S487" s="232"/>
      <c r="T487" s="232"/>
      <c r="U487" s="232"/>
      <c r="V487" s="232"/>
      <c r="W487" s="232"/>
      <c r="X487" s="232"/>
      <c r="Y487" s="232"/>
      <c r="Z487" s="232"/>
    </row>
    <row r="488" spans="1:26" ht="15.6">
      <c r="A488" s="232"/>
      <c r="B488" s="232"/>
      <c r="C488" s="232"/>
      <c r="D488" s="232"/>
      <c r="E488" s="232"/>
      <c r="F488" s="232"/>
      <c r="G488" s="232"/>
      <c r="H488" s="232"/>
      <c r="I488" s="232"/>
      <c r="J488" s="232"/>
      <c r="K488" s="232"/>
      <c r="L488" s="232"/>
      <c r="M488" s="232"/>
      <c r="N488" s="232"/>
      <c r="O488" s="232"/>
      <c r="P488" s="232"/>
      <c r="Q488" s="232"/>
      <c r="R488" s="232"/>
      <c r="S488" s="232"/>
      <c r="T488" s="232"/>
      <c r="U488" s="232"/>
      <c r="V488" s="232"/>
      <c r="W488" s="232"/>
      <c r="X488" s="232"/>
      <c r="Y488" s="232"/>
      <c r="Z488" s="232"/>
    </row>
    <row r="489" spans="1:26" ht="15.6">
      <c r="A489" s="232"/>
      <c r="B489" s="232"/>
      <c r="C489" s="232"/>
      <c r="D489" s="232"/>
      <c r="E489" s="232"/>
      <c r="F489" s="232"/>
      <c r="G489" s="232"/>
      <c r="H489" s="232"/>
      <c r="I489" s="232"/>
      <c r="J489" s="232"/>
      <c r="K489" s="232"/>
      <c r="L489" s="232"/>
      <c r="M489" s="232"/>
      <c r="N489" s="232"/>
      <c r="O489" s="232"/>
      <c r="P489" s="232"/>
      <c r="Q489" s="232"/>
      <c r="R489" s="232"/>
      <c r="S489" s="232"/>
      <c r="T489" s="232"/>
      <c r="U489" s="232"/>
      <c r="V489" s="232"/>
      <c r="W489" s="232"/>
      <c r="X489" s="232"/>
      <c r="Y489" s="232"/>
      <c r="Z489" s="232"/>
    </row>
    <row r="490" spans="1:26" ht="15.6">
      <c r="A490" s="232"/>
      <c r="B490" s="232"/>
      <c r="C490" s="232"/>
      <c r="D490" s="232"/>
      <c r="E490" s="232"/>
      <c r="F490" s="232"/>
      <c r="G490" s="232"/>
      <c r="H490" s="232"/>
      <c r="I490" s="232"/>
      <c r="J490" s="232"/>
      <c r="K490" s="232"/>
      <c r="L490" s="232"/>
      <c r="M490" s="232"/>
      <c r="N490" s="232"/>
      <c r="O490" s="232"/>
      <c r="P490" s="232"/>
      <c r="Q490" s="232"/>
      <c r="R490" s="232"/>
      <c r="S490" s="232"/>
      <c r="T490" s="232"/>
      <c r="U490" s="232"/>
      <c r="V490" s="232"/>
      <c r="W490" s="232"/>
      <c r="X490" s="232"/>
      <c r="Y490" s="232"/>
      <c r="Z490" s="232"/>
    </row>
    <row r="491" spans="1:26" ht="15.6">
      <c r="A491" s="232"/>
      <c r="B491" s="232"/>
      <c r="C491" s="232"/>
      <c r="D491" s="232"/>
      <c r="E491" s="232"/>
      <c r="F491" s="232"/>
      <c r="G491" s="232"/>
      <c r="H491" s="232"/>
      <c r="I491" s="232"/>
      <c r="J491" s="232"/>
      <c r="K491" s="232"/>
      <c r="L491" s="232"/>
      <c r="M491" s="232"/>
      <c r="N491" s="232"/>
      <c r="O491" s="232"/>
      <c r="P491" s="232"/>
      <c r="Q491" s="232"/>
      <c r="R491" s="232"/>
      <c r="S491" s="232"/>
      <c r="T491" s="232"/>
      <c r="U491" s="232"/>
      <c r="V491" s="232"/>
      <c r="W491" s="232"/>
      <c r="X491" s="232"/>
      <c r="Y491" s="232"/>
      <c r="Z491" s="232"/>
    </row>
    <row r="492" spans="1:26" ht="15.6">
      <c r="A492" s="232"/>
      <c r="B492" s="232"/>
      <c r="C492" s="232"/>
      <c r="D492" s="232"/>
      <c r="E492" s="232"/>
      <c r="F492" s="232"/>
      <c r="G492" s="232"/>
      <c r="H492" s="232"/>
      <c r="I492" s="232"/>
      <c r="J492" s="232"/>
      <c r="K492" s="232"/>
      <c r="L492" s="232"/>
      <c r="M492" s="232"/>
      <c r="N492" s="232"/>
      <c r="O492" s="232"/>
      <c r="P492" s="232"/>
      <c r="Q492" s="232"/>
      <c r="R492" s="232"/>
      <c r="S492" s="232"/>
      <c r="T492" s="232"/>
      <c r="U492" s="232"/>
      <c r="V492" s="232"/>
      <c r="W492" s="232"/>
      <c r="X492" s="232"/>
      <c r="Y492" s="232"/>
      <c r="Z492" s="232"/>
    </row>
    <row r="493" spans="1:26" ht="15.6">
      <c r="A493" s="232"/>
      <c r="B493" s="232"/>
      <c r="C493" s="232"/>
      <c r="D493" s="232"/>
      <c r="E493" s="232"/>
      <c r="F493" s="232"/>
      <c r="G493" s="232"/>
      <c r="H493" s="232"/>
      <c r="I493" s="232"/>
      <c r="J493" s="232"/>
      <c r="K493" s="232"/>
      <c r="L493" s="232"/>
      <c r="M493" s="232"/>
      <c r="N493" s="232"/>
      <c r="O493" s="232"/>
      <c r="P493" s="232"/>
      <c r="Q493" s="232"/>
      <c r="R493" s="232"/>
      <c r="S493" s="232"/>
      <c r="T493" s="232"/>
      <c r="U493" s="232"/>
      <c r="V493" s="232"/>
      <c r="W493" s="232"/>
      <c r="X493" s="232"/>
      <c r="Y493" s="232"/>
      <c r="Z493" s="232"/>
    </row>
    <row r="494" spans="1:26" ht="15.6">
      <c r="A494" s="232"/>
      <c r="B494" s="232"/>
      <c r="C494" s="232"/>
      <c r="D494" s="232"/>
      <c r="E494" s="232"/>
      <c r="F494" s="232"/>
      <c r="G494" s="232"/>
      <c r="H494" s="232"/>
      <c r="I494" s="232"/>
      <c r="J494" s="232"/>
      <c r="K494" s="232"/>
      <c r="L494" s="232"/>
      <c r="M494" s="232"/>
      <c r="N494" s="232"/>
      <c r="O494" s="232"/>
      <c r="P494" s="232"/>
      <c r="Q494" s="232"/>
      <c r="R494" s="232"/>
      <c r="S494" s="232"/>
      <c r="T494" s="232"/>
      <c r="U494" s="232"/>
      <c r="V494" s="232"/>
      <c r="W494" s="232"/>
      <c r="X494" s="232"/>
      <c r="Y494" s="232"/>
      <c r="Z494" s="232"/>
    </row>
    <row r="495" spans="1:26" ht="15.6">
      <c r="A495" s="232"/>
      <c r="B495" s="232"/>
      <c r="C495" s="232"/>
      <c r="D495" s="232"/>
      <c r="E495" s="232"/>
      <c r="F495" s="232"/>
      <c r="G495" s="232"/>
      <c r="H495" s="232"/>
      <c r="I495" s="232"/>
      <c r="J495" s="232"/>
      <c r="K495" s="232"/>
      <c r="L495" s="232"/>
      <c r="M495" s="232"/>
      <c r="N495" s="232"/>
      <c r="O495" s="232"/>
      <c r="P495" s="232"/>
      <c r="Q495" s="232"/>
      <c r="R495" s="232"/>
      <c r="S495" s="232"/>
      <c r="T495" s="232"/>
      <c r="U495" s="232"/>
      <c r="V495" s="232"/>
      <c r="W495" s="232"/>
      <c r="X495" s="232"/>
      <c r="Y495" s="232"/>
      <c r="Z495" s="232"/>
    </row>
    <row r="496" spans="1:26" ht="15.6">
      <c r="A496" s="232"/>
      <c r="B496" s="232"/>
      <c r="C496" s="232"/>
      <c r="D496" s="232"/>
      <c r="E496" s="232"/>
      <c r="F496" s="232"/>
      <c r="G496" s="232"/>
      <c r="H496" s="232"/>
      <c r="I496" s="232"/>
      <c r="J496" s="232"/>
      <c r="K496" s="232"/>
      <c r="L496" s="232"/>
      <c r="M496" s="232"/>
      <c r="N496" s="232"/>
      <c r="O496" s="232"/>
      <c r="P496" s="232"/>
      <c r="Q496" s="232"/>
      <c r="R496" s="232"/>
      <c r="S496" s="232"/>
      <c r="T496" s="232"/>
      <c r="U496" s="232"/>
      <c r="V496" s="232"/>
      <c r="W496" s="232"/>
      <c r="X496" s="232"/>
      <c r="Y496" s="232"/>
      <c r="Z496" s="232"/>
    </row>
    <row r="497" spans="1:26" ht="15.6">
      <c r="A497" s="232"/>
      <c r="B497" s="232"/>
      <c r="C497" s="232"/>
      <c r="D497" s="232"/>
      <c r="E497" s="232"/>
      <c r="F497" s="232"/>
      <c r="G497" s="232"/>
      <c r="H497" s="232"/>
      <c r="I497" s="232"/>
      <c r="J497" s="232"/>
      <c r="K497" s="232"/>
      <c r="L497" s="232"/>
      <c r="M497" s="232"/>
      <c r="N497" s="232"/>
      <c r="O497" s="232"/>
      <c r="P497" s="232"/>
      <c r="Q497" s="232"/>
      <c r="R497" s="232"/>
      <c r="S497" s="232"/>
      <c r="T497" s="232"/>
      <c r="U497" s="232"/>
      <c r="V497" s="232"/>
      <c r="W497" s="232"/>
      <c r="X497" s="232"/>
      <c r="Y497" s="232"/>
      <c r="Z497" s="232"/>
    </row>
    <row r="498" spans="1:26" ht="15.6">
      <c r="A498" s="232"/>
      <c r="B498" s="232"/>
      <c r="C498" s="232"/>
      <c r="D498" s="232"/>
      <c r="E498" s="232"/>
      <c r="F498" s="232"/>
      <c r="G498" s="232"/>
      <c r="H498" s="232"/>
      <c r="I498" s="232"/>
      <c r="J498" s="232"/>
      <c r="K498" s="232"/>
      <c r="L498" s="232"/>
      <c r="M498" s="232"/>
      <c r="N498" s="232"/>
      <c r="O498" s="232"/>
      <c r="P498" s="232"/>
      <c r="Q498" s="232"/>
      <c r="R498" s="232"/>
      <c r="S498" s="232"/>
      <c r="T498" s="232"/>
      <c r="U498" s="232"/>
      <c r="V498" s="232"/>
      <c r="W498" s="232"/>
      <c r="X498" s="232"/>
      <c r="Y498" s="232"/>
      <c r="Z498" s="232"/>
    </row>
    <row r="499" spans="1:26" ht="15.6">
      <c r="A499" s="232"/>
      <c r="B499" s="232"/>
      <c r="C499" s="232"/>
      <c r="D499" s="232"/>
      <c r="E499" s="232"/>
      <c r="F499" s="232"/>
      <c r="G499" s="232"/>
      <c r="H499" s="232"/>
      <c r="I499" s="232"/>
      <c r="J499" s="232"/>
      <c r="K499" s="232"/>
      <c r="L499" s="232"/>
      <c r="M499" s="232"/>
      <c r="N499" s="232"/>
      <c r="O499" s="232"/>
      <c r="P499" s="232"/>
      <c r="Q499" s="232"/>
      <c r="R499" s="232"/>
      <c r="S499" s="232"/>
      <c r="T499" s="232"/>
      <c r="U499" s="232"/>
      <c r="V499" s="232"/>
      <c r="W499" s="232"/>
      <c r="X499" s="232"/>
      <c r="Y499" s="232"/>
      <c r="Z499" s="232"/>
    </row>
    <row r="500" spans="1:26" ht="15.6">
      <c r="A500" s="232"/>
      <c r="B500" s="232"/>
      <c r="C500" s="232"/>
      <c r="D500" s="232"/>
      <c r="E500" s="232"/>
      <c r="F500" s="232"/>
      <c r="G500" s="232"/>
      <c r="H500" s="232"/>
      <c r="I500" s="232"/>
      <c r="J500" s="232"/>
      <c r="K500" s="232"/>
      <c r="L500" s="232"/>
      <c r="M500" s="232"/>
      <c r="N500" s="232"/>
      <c r="O500" s="232"/>
      <c r="P500" s="232"/>
      <c r="Q500" s="232"/>
      <c r="R500" s="232"/>
      <c r="S500" s="232"/>
      <c r="T500" s="232"/>
      <c r="U500" s="232"/>
      <c r="V500" s="232"/>
      <c r="W500" s="232"/>
      <c r="X500" s="232"/>
      <c r="Y500" s="232"/>
      <c r="Z500" s="232"/>
    </row>
    <row r="501" spans="1:26" ht="15.6">
      <c r="A501" s="232"/>
      <c r="B501" s="232"/>
      <c r="C501" s="232"/>
      <c r="D501" s="232"/>
      <c r="E501" s="232"/>
      <c r="F501" s="232"/>
      <c r="G501" s="232"/>
      <c r="H501" s="232"/>
      <c r="I501" s="232"/>
      <c r="J501" s="232"/>
      <c r="K501" s="232"/>
      <c r="L501" s="232"/>
      <c r="M501" s="232"/>
      <c r="N501" s="232"/>
      <c r="O501" s="232"/>
      <c r="P501" s="232"/>
      <c r="Q501" s="232"/>
      <c r="R501" s="232"/>
      <c r="S501" s="232"/>
      <c r="T501" s="232"/>
      <c r="U501" s="232"/>
      <c r="V501" s="232"/>
      <c r="W501" s="232"/>
      <c r="X501" s="232"/>
      <c r="Y501" s="232"/>
      <c r="Z501" s="232"/>
    </row>
    <row r="502" spans="1:26" ht="15.6">
      <c r="A502" s="232"/>
      <c r="B502" s="232"/>
      <c r="C502" s="232"/>
      <c r="D502" s="232"/>
      <c r="E502" s="232"/>
      <c r="F502" s="232"/>
      <c r="G502" s="232"/>
      <c r="H502" s="232"/>
      <c r="I502" s="232"/>
      <c r="J502" s="232"/>
      <c r="K502" s="232"/>
      <c r="L502" s="232"/>
      <c r="M502" s="232"/>
      <c r="N502" s="232"/>
      <c r="O502" s="232"/>
      <c r="P502" s="232"/>
      <c r="Q502" s="232"/>
      <c r="R502" s="232"/>
      <c r="S502" s="232"/>
      <c r="T502" s="232"/>
      <c r="U502" s="232"/>
      <c r="V502" s="232"/>
      <c r="W502" s="232"/>
      <c r="X502" s="232"/>
      <c r="Y502" s="232"/>
      <c r="Z502" s="232"/>
    </row>
    <row r="503" spans="1:26" ht="15.6">
      <c r="A503" s="232"/>
      <c r="B503" s="232"/>
      <c r="C503" s="232"/>
      <c r="D503" s="232"/>
      <c r="E503" s="232"/>
      <c r="F503" s="232"/>
      <c r="G503" s="232"/>
      <c r="H503" s="232"/>
      <c r="I503" s="232"/>
      <c r="J503" s="232"/>
      <c r="K503" s="232"/>
      <c r="L503" s="232"/>
      <c r="M503" s="232"/>
      <c r="N503" s="232"/>
      <c r="O503" s="232"/>
      <c r="P503" s="232"/>
      <c r="Q503" s="232"/>
      <c r="R503" s="232"/>
      <c r="S503" s="232"/>
      <c r="T503" s="232"/>
      <c r="U503" s="232"/>
      <c r="V503" s="232"/>
      <c r="W503" s="232"/>
      <c r="X503" s="232"/>
      <c r="Y503" s="232"/>
      <c r="Z503" s="232"/>
    </row>
    <row r="504" spans="1:26" ht="15.6">
      <c r="A504" s="232"/>
      <c r="B504" s="232"/>
      <c r="C504" s="232"/>
      <c r="D504" s="232"/>
      <c r="E504" s="232"/>
      <c r="F504" s="232"/>
      <c r="G504" s="232"/>
      <c r="H504" s="232"/>
      <c r="I504" s="232"/>
      <c r="J504" s="232"/>
      <c r="K504" s="232"/>
      <c r="L504" s="232"/>
      <c r="M504" s="232"/>
      <c r="N504" s="232"/>
      <c r="O504" s="232"/>
      <c r="P504" s="232"/>
      <c r="Q504" s="232"/>
      <c r="R504" s="232"/>
      <c r="S504" s="232"/>
      <c r="T504" s="232"/>
      <c r="U504" s="232"/>
      <c r="V504" s="232"/>
      <c r="W504" s="232"/>
      <c r="X504" s="232"/>
      <c r="Y504" s="232"/>
      <c r="Z504" s="232"/>
    </row>
    <row r="505" spans="1:26" ht="15.6">
      <c r="A505" s="232"/>
      <c r="B505" s="232"/>
      <c r="C505" s="232"/>
      <c r="D505" s="232"/>
      <c r="E505" s="232"/>
      <c r="F505" s="232"/>
      <c r="G505" s="232"/>
      <c r="H505" s="232"/>
      <c r="I505" s="232"/>
      <c r="J505" s="232"/>
      <c r="K505" s="232"/>
      <c r="L505" s="232"/>
      <c r="M505" s="232"/>
      <c r="N505" s="232"/>
      <c r="O505" s="232"/>
      <c r="P505" s="232"/>
      <c r="Q505" s="232"/>
      <c r="R505" s="232"/>
      <c r="S505" s="232"/>
      <c r="T505" s="232"/>
      <c r="U505" s="232"/>
      <c r="V505" s="232"/>
      <c r="W505" s="232"/>
      <c r="X505" s="232"/>
      <c r="Y505" s="232"/>
      <c r="Z505" s="232"/>
    </row>
    <row r="506" spans="1:26" ht="15.6">
      <c r="A506" s="232"/>
      <c r="B506" s="232"/>
      <c r="C506" s="232"/>
      <c r="D506" s="232"/>
      <c r="E506" s="232"/>
      <c r="F506" s="232"/>
      <c r="G506" s="232"/>
      <c r="H506" s="232"/>
      <c r="I506" s="232"/>
      <c r="J506" s="232"/>
      <c r="K506" s="232"/>
      <c r="L506" s="232"/>
      <c r="M506" s="232"/>
      <c r="N506" s="232"/>
      <c r="O506" s="232"/>
      <c r="P506" s="232"/>
      <c r="Q506" s="232"/>
      <c r="R506" s="232"/>
      <c r="S506" s="232"/>
      <c r="T506" s="232"/>
      <c r="U506" s="232"/>
      <c r="V506" s="232"/>
      <c r="W506" s="232"/>
      <c r="X506" s="232"/>
      <c r="Y506" s="232"/>
      <c r="Z506" s="232"/>
    </row>
    <row r="507" spans="1:26" ht="15.6">
      <c r="A507" s="232"/>
      <c r="B507" s="232"/>
      <c r="C507" s="232"/>
      <c r="D507" s="232"/>
      <c r="E507" s="232"/>
      <c r="F507" s="232"/>
      <c r="G507" s="232"/>
      <c r="H507" s="232"/>
      <c r="I507" s="232"/>
      <c r="J507" s="232"/>
      <c r="K507" s="232"/>
      <c r="L507" s="232"/>
      <c r="M507" s="232"/>
      <c r="N507" s="232"/>
      <c r="O507" s="232"/>
      <c r="P507" s="232"/>
      <c r="Q507" s="232"/>
      <c r="R507" s="232"/>
      <c r="S507" s="232"/>
      <c r="T507" s="232"/>
      <c r="U507" s="232"/>
      <c r="V507" s="232"/>
      <c r="W507" s="232"/>
      <c r="X507" s="232"/>
      <c r="Y507" s="232"/>
      <c r="Z507" s="232"/>
    </row>
    <row r="508" spans="1:26" ht="15.6">
      <c r="A508" s="232"/>
      <c r="B508" s="232"/>
      <c r="C508" s="232"/>
      <c r="D508" s="232"/>
      <c r="E508" s="232"/>
      <c r="F508" s="232"/>
      <c r="G508" s="232"/>
      <c r="H508" s="232"/>
      <c r="I508" s="232"/>
      <c r="J508" s="232"/>
      <c r="K508" s="232"/>
      <c r="L508" s="232"/>
      <c r="M508" s="232"/>
      <c r="N508" s="232"/>
      <c r="O508" s="232"/>
      <c r="P508" s="232"/>
      <c r="Q508" s="232"/>
      <c r="R508" s="232"/>
      <c r="S508" s="232"/>
      <c r="T508" s="232"/>
      <c r="U508" s="232"/>
      <c r="V508" s="232"/>
      <c r="W508" s="232"/>
      <c r="X508" s="232"/>
      <c r="Y508" s="232"/>
      <c r="Z508" s="232"/>
    </row>
    <row r="509" spans="1:26" ht="15.6">
      <c r="A509" s="232"/>
      <c r="B509" s="232"/>
      <c r="C509" s="232"/>
      <c r="D509" s="232"/>
      <c r="E509" s="232"/>
      <c r="F509" s="232"/>
      <c r="G509" s="232"/>
      <c r="H509" s="232"/>
      <c r="I509" s="232"/>
      <c r="J509" s="232"/>
      <c r="K509" s="232"/>
      <c r="L509" s="232"/>
      <c r="M509" s="232"/>
      <c r="N509" s="232"/>
      <c r="O509" s="232"/>
      <c r="P509" s="232"/>
      <c r="Q509" s="232"/>
      <c r="R509" s="232"/>
      <c r="S509" s="232"/>
      <c r="T509" s="232"/>
      <c r="U509" s="232"/>
      <c r="V509" s="232"/>
      <c r="W509" s="232"/>
      <c r="X509" s="232"/>
      <c r="Y509" s="232"/>
      <c r="Z509" s="232"/>
    </row>
    <row r="510" spans="1:26" ht="15.6">
      <c r="A510" s="232"/>
      <c r="B510" s="232"/>
      <c r="C510" s="232"/>
      <c r="D510" s="232"/>
      <c r="E510" s="232"/>
      <c r="F510" s="232"/>
      <c r="G510" s="232"/>
      <c r="H510" s="232"/>
      <c r="I510" s="232"/>
      <c r="J510" s="232"/>
      <c r="K510" s="232"/>
      <c r="L510" s="232"/>
      <c r="M510" s="232"/>
      <c r="N510" s="232"/>
      <c r="O510" s="232"/>
      <c r="P510" s="232"/>
      <c r="Q510" s="232"/>
      <c r="R510" s="232"/>
      <c r="S510" s="232"/>
      <c r="T510" s="232"/>
      <c r="U510" s="232"/>
      <c r="V510" s="232"/>
      <c r="W510" s="232"/>
      <c r="X510" s="232"/>
      <c r="Y510" s="232"/>
      <c r="Z510" s="232"/>
    </row>
    <row r="511" spans="1:26" ht="15.6">
      <c r="A511" s="232"/>
      <c r="B511" s="232"/>
      <c r="C511" s="232"/>
      <c r="D511" s="232"/>
      <c r="E511" s="232"/>
      <c r="F511" s="232"/>
      <c r="G511" s="232"/>
      <c r="H511" s="232"/>
      <c r="I511" s="232"/>
      <c r="J511" s="232"/>
      <c r="K511" s="232"/>
      <c r="L511" s="232"/>
      <c r="M511" s="232"/>
      <c r="N511" s="232"/>
      <c r="O511" s="232"/>
      <c r="P511" s="232"/>
      <c r="Q511" s="232"/>
      <c r="R511" s="232"/>
      <c r="S511" s="232"/>
      <c r="T511" s="232"/>
      <c r="U511" s="232"/>
      <c r="V511" s="232"/>
      <c r="W511" s="232"/>
      <c r="X511" s="232"/>
      <c r="Y511" s="232"/>
      <c r="Z511" s="232"/>
    </row>
    <row r="512" spans="1:26" ht="15.6">
      <c r="A512" s="232"/>
      <c r="B512" s="232"/>
      <c r="C512" s="232"/>
      <c r="D512" s="232"/>
      <c r="E512" s="232"/>
      <c r="F512" s="232"/>
      <c r="G512" s="232"/>
      <c r="H512" s="232"/>
      <c r="I512" s="232"/>
      <c r="J512" s="232"/>
      <c r="K512" s="232"/>
      <c r="L512" s="232"/>
      <c r="M512" s="232"/>
      <c r="N512" s="232"/>
      <c r="O512" s="232"/>
      <c r="P512" s="232"/>
      <c r="Q512" s="232"/>
      <c r="R512" s="232"/>
      <c r="S512" s="232"/>
      <c r="T512" s="232"/>
      <c r="U512" s="232"/>
      <c r="V512" s="232"/>
      <c r="W512" s="232"/>
      <c r="X512" s="232"/>
      <c r="Y512" s="232"/>
      <c r="Z512" s="232"/>
    </row>
    <row r="513" spans="1:26" ht="15.6">
      <c r="A513" s="232"/>
      <c r="B513" s="232"/>
      <c r="C513" s="232"/>
      <c r="D513" s="232"/>
      <c r="E513" s="232"/>
      <c r="F513" s="232"/>
      <c r="G513" s="232"/>
      <c r="H513" s="232"/>
      <c r="I513" s="232"/>
      <c r="J513" s="232"/>
      <c r="K513" s="232"/>
      <c r="L513" s="232"/>
      <c r="M513" s="232"/>
      <c r="N513" s="232"/>
      <c r="O513" s="232"/>
      <c r="P513" s="232"/>
      <c r="Q513" s="232"/>
      <c r="R513" s="232"/>
      <c r="S513" s="232"/>
      <c r="T513" s="232"/>
      <c r="U513" s="232"/>
      <c r="V513" s="232"/>
      <c r="W513" s="232"/>
      <c r="X513" s="232"/>
      <c r="Y513" s="232"/>
      <c r="Z513" s="232"/>
    </row>
    <row r="514" spans="1:26" ht="15.6">
      <c r="A514" s="232"/>
      <c r="B514" s="232"/>
      <c r="C514" s="232"/>
      <c r="D514" s="232"/>
      <c r="E514" s="232"/>
      <c r="F514" s="232"/>
      <c r="G514" s="232"/>
      <c r="H514" s="232"/>
      <c r="I514" s="232"/>
      <c r="J514" s="232"/>
      <c r="K514" s="232"/>
      <c r="L514" s="232"/>
      <c r="M514" s="232"/>
      <c r="N514" s="232"/>
      <c r="O514" s="232"/>
      <c r="P514" s="232"/>
      <c r="Q514" s="232"/>
      <c r="R514" s="232"/>
      <c r="S514" s="232"/>
      <c r="T514" s="232"/>
      <c r="U514" s="232"/>
      <c r="V514" s="232"/>
      <c r="W514" s="232"/>
      <c r="X514" s="232"/>
      <c r="Y514" s="232"/>
      <c r="Z514" s="232"/>
    </row>
    <row r="515" spans="1:26" ht="15.6">
      <c r="A515" s="232"/>
      <c r="B515" s="232"/>
      <c r="C515" s="232"/>
      <c r="D515" s="232"/>
      <c r="E515" s="232"/>
      <c r="F515" s="232"/>
      <c r="G515" s="232"/>
      <c r="H515" s="232"/>
      <c r="I515" s="232"/>
      <c r="J515" s="232"/>
      <c r="K515" s="232"/>
      <c r="L515" s="232"/>
      <c r="M515" s="232"/>
      <c r="N515" s="232"/>
      <c r="O515" s="232"/>
      <c r="P515" s="232"/>
      <c r="Q515" s="232"/>
      <c r="R515" s="232"/>
      <c r="S515" s="232"/>
      <c r="T515" s="232"/>
      <c r="U515" s="232"/>
      <c r="V515" s="232"/>
      <c r="W515" s="232"/>
      <c r="X515" s="232"/>
      <c r="Y515" s="232"/>
      <c r="Z515" s="232"/>
    </row>
    <row r="516" spans="1:26" ht="15.6">
      <c r="A516" s="232"/>
      <c r="B516" s="232"/>
      <c r="C516" s="232"/>
      <c r="D516" s="232"/>
      <c r="E516" s="232"/>
      <c r="F516" s="232"/>
      <c r="G516" s="232"/>
      <c r="H516" s="232"/>
      <c r="I516" s="232"/>
      <c r="J516" s="232"/>
      <c r="K516" s="232"/>
      <c r="L516" s="232"/>
      <c r="M516" s="232"/>
      <c r="N516" s="232"/>
      <c r="O516" s="232"/>
      <c r="P516" s="232"/>
      <c r="Q516" s="232"/>
      <c r="R516" s="232"/>
      <c r="S516" s="232"/>
      <c r="T516" s="232"/>
      <c r="U516" s="232"/>
      <c r="V516" s="232"/>
      <c r="W516" s="232"/>
      <c r="X516" s="232"/>
      <c r="Y516" s="232"/>
      <c r="Z516" s="232"/>
    </row>
    <row r="517" spans="1:26" ht="15.6">
      <c r="A517" s="232"/>
      <c r="B517" s="232"/>
      <c r="C517" s="232"/>
      <c r="D517" s="232"/>
      <c r="E517" s="232"/>
      <c r="F517" s="232"/>
      <c r="G517" s="232"/>
      <c r="H517" s="232"/>
      <c r="I517" s="232"/>
      <c r="J517" s="232"/>
      <c r="K517" s="232"/>
      <c r="L517" s="232"/>
      <c r="M517" s="232"/>
      <c r="N517" s="232"/>
      <c r="O517" s="232"/>
      <c r="P517" s="232"/>
      <c r="Q517" s="232"/>
      <c r="R517" s="232"/>
      <c r="S517" s="232"/>
      <c r="T517" s="232"/>
      <c r="U517" s="232"/>
      <c r="V517" s="232"/>
      <c r="W517" s="232"/>
      <c r="X517" s="232"/>
      <c r="Y517" s="232"/>
      <c r="Z517" s="232"/>
    </row>
    <row r="518" spans="1:26" ht="15.6">
      <c r="A518" s="232"/>
      <c r="B518" s="232"/>
      <c r="C518" s="232"/>
      <c r="D518" s="232"/>
      <c r="E518" s="232"/>
      <c r="F518" s="232"/>
      <c r="G518" s="232"/>
      <c r="H518" s="232"/>
      <c r="I518" s="232"/>
      <c r="J518" s="232"/>
      <c r="K518" s="232"/>
      <c r="L518" s="232"/>
      <c r="M518" s="232"/>
      <c r="N518" s="232"/>
      <c r="O518" s="232"/>
      <c r="P518" s="232"/>
      <c r="Q518" s="232"/>
      <c r="R518" s="232"/>
      <c r="S518" s="232"/>
      <c r="T518" s="232"/>
      <c r="U518" s="232"/>
      <c r="V518" s="232"/>
      <c r="W518" s="232"/>
      <c r="X518" s="232"/>
      <c r="Y518" s="232"/>
      <c r="Z518" s="232"/>
    </row>
    <row r="519" spans="1:26" ht="15.6">
      <c r="A519" s="232"/>
      <c r="B519" s="232"/>
      <c r="C519" s="232"/>
      <c r="D519" s="232"/>
      <c r="E519" s="232"/>
      <c r="F519" s="232"/>
      <c r="G519" s="232"/>
      <c r="H519" s="232"/>
      <c r="I519" s="232"/>
      <c r="J519" s="232"/>
      <c r="K519" s="232"/>
      <c r="L519" s="232"/>
      <c r="M519" s="232"/>
      <c r="N519" s="232"/>
      <c r="O519" s="232"/>
      <c r="P519" s="232"/>
      <c r="Q519" s="232"/>
      <c r="R519" s="232"/>
      <c r="S519" s="232"/>
      <c r="T519" s="232"/>
      <c r="U519" s="232"/>
      <c r="V519" s="232"/>
      <c r="W519" s="232"/>
      <c r="X519" s="232"/>
      <c r="Y519" s="232"/>
      <c r="Z519" s="232"/>
    </row>
    <row r="520" spans="1:26" ht="15.6">
      <c r="A520" s="232"/>
      <c r="B520" s="232"/>
      <c r="C520" s="232"/>
      <c r="D520" s="232"/>
      <c r="E520" s="232"/>
      <c r="F520" s="232"/>
      <c r="G520" s="232"/>
      <c r="H520" s="232"/>
      <c r="I520" s="232"/>
      <c r="J520" s="232"/>
      <c r="K520" s="232"/>
      <c r="L520" s="232"/>
      <c r="M520" s="232"/>
      <c r="N520" s="232"/>
      <c r="O520" s="232"/>
      <c r="P520" s="232"/>
      <c r="Q520" s="232"/>
      <c r="R520" s="232"/>
      <c r="S520" s="232"/>
      <c r="T520" s="232"/>
      <c r="U520" s="232"/>
      <c r="V520" s="232"/>
      <c r="W520" s="232"/>
      <c r="X520" s="232"/>
      <c r="Y520" s="232"/>
      <c r="Z520" s="232"/>
    </row>
    <row r="521" spans="1:26" ht="15.6">
      <c r="A521" s="232"/>
      <c r="B521" s="232"/>
      <c r="C521" s="232"/>
      <c r="D521" s="232"/>
      <c r="E521" s="232"/>
      <c r="F521" s="232"/>
      <c r="G521" s="232"/>
      <c r="H521" s="232"/>
      <c r="I521" s="232"/>
      <c r="J521" s="232"/>
      <c r="K521" s="232"/>
      <c r="L521" s="232"/>
      <c r="M521" s="232"/>
      <c r="N521" s="232"/>
      <c r="O521" s="232"/>
      <c r="P521" s="232"/>
      <c r="Q521" s="232"/>
      <c r="R521" s="232"/>
      <c r="S521" s="232"/>
      <c r="T521" s="232"/>
      <c r="U521" s="232"/>
      <c r="V521" s="232"/>
      <c r="W521" s="232"/>
      <c r="X521" s="232"/>
      <c r="Y521" s="232"/>
      <c r="Z521" s="232"/>
    </row>
    <row r="522" spans="1:26" ht="15.6">
      <c r="A522" s="232"/>
      <c r="B522" s="232"/>
      <c r="C522" s="232"/>
      <c r="D522" s="232"/>
      <c r="E522" s="232"/>
      <c r="F522" s="232"/>
      <c r="G522" s="232"/>
      <c r="H522" s="232"/>
      <c r="I522" s="232"/>
      <c r="J522" s="232"/>
      <c r="K522" s="232"/>
      <c r="L522" s="232"/>
      <c r="M522" s="232"/>
      <c r="N522" s="232"/>
      <c r="O522" s="232"/>
      <c r="P522" s="232"/>
      <c r="Q522" s="232"/>
      <c r="R522" s="232"/>
      <c r="S522" s="232"/>
      <c r="T522" s="232"/>
      <c r="U522" s="232"/>
      <c r="V522" s="232"/>
      <c r="W522" s="232"/>
      <c r="X522" s="232"/>
      <c r="Y522" s="232"/>
      <c r="Z522" s="232"/>
    </row>
    <row r="523" spans="1:26" ht="15.6">
      <c r="A523" s="232"/>
      <c r="B523" s="232"/>
      <c r="C523" s="232"/>
      <c r="D523" s="232"/>
      <c r="E523" s="232"/>
      <c r="F523" s="232"/>
      <c r="G523" s="232"/>
      <c r="H523" s="232"/>
      <c r="I523" s="232"/>
      <c r="J523" s="232"/>
      <c r="K523" s="232"/>
      <c r="L523" s="232"/>
      <c r="M523" s="232"/>
      <c r="N523" s="232"/>
      <c r="O523" s="232"/>
      <c r="P523" s="232"/>
      <c r="Q523" s="232"/>
      <c r="R523" s="232"/>
      <c r="S523" s="232"/>
      <c r="T523" s="232"/>
      <c r="U523" s="232"/>
      <c r="V523" s="232"/>
      <c r="W523" s="232"/>
      <c r="X523" s="232"/>
      <c r="Y523" s="232"/>
      <c r="Z523" s="232"/>
    </row>
    <row r="524" spans="1:26" ht="15.6">
      <c r="A524" s="232"/>
      <c r="B524" s="232"/>
      <c r="C524" s="232"/>
      <c r="D524" s="232"/>
      <c r="E524" s="232"/>
      <c r="F524" s="232"/>
      <c r="G524" s="232"/>
      <c r="H524" s="232"/>
      <c r="I524" s="232"/>
      <c r="J524" s="232"/>
      <c r="K524" s="232"/>
      <c r="L524" s="232"/>
      <c r="M524" s="232"/>
      <c r="N524" s="232"/>
      <c r="O524" s="232"/>
      <c r="P524" s="232"/>
      <c r="Q524" s="232"/>
      <c r="R524" s="232"/>
      <c r="S524" s="232"/>
      <c r="T524" s="232"/>
      <c r="U524" s="232"/>
      <c r="V524" s="232"/>
      <c r="W524" s="232"/>
      <c r="X524" s="232"/>
      <c r="Y524" s="232"/>
      <c r="Z524" s="232"/>
    </row>
    <row r="525" spans="1:26" ht="15.6">
      <c r="A525" s="232"/>
      <c r="B525" s="232"/>
      <c r="C525" s="232"/>
      <c r="D525" s="232"/>
      <c r="E525" s="232"/>
      <c r="F525" s="232"/>
      <c r="G525" s="232"/>
      <c r="H525" s="232"/>
      <c r="I525" s="232"/>
      <c r="J525" s="232"/>
      <c r="K525" s="232"/>
      <c r="L525" s="232"/>
      <c r="M525" s="232"/>
      <c r="N525" s="232"/>
      <c r="O525" s="232"/>
      <c r="P525" s="232"/>
      <c r="Q525" s="232"/>
      <c r="R525" s="232"/>
      <c r="S525" s="232"/>
      <c r="T525" s="232"/>
      <c r="U525" s="232"/>
      <c r="V525" s="232"/>
      <c r="W525" s="232"/>
      <c r="X525" s="232"/>
      <c r="Y525" s="232"/>
      <c r="Z525" s="232"/>
    </row>
    <row r="526" spans="1:26" ht="15.6">
      <c r="A526" s="232"/>
      <c r="B526" s="232"/>
      <c r="C526" s="232"/>
      <c r="D526" s="232"/>
      <c r="E526" s="232"/>
      <c r="F526" s="232"/>
      <c r="G526" s="232"/>
      <c r="H526" s="232"/>
      <c r="I526" s="232"/>
      <c r="J526" s="232"/>
      <c r="K526" s="232"/>
      <c r="L526" s="232"/>
      <c r="M526" s="232"/>
      <c r="N526" s="232"/>
      <c r="O526" s="232"/>
      <c r="P526" s="232"/>
      <c r="Q526" s="232"/>
      <c r="R526" s="232"/>
      <c r="S526" s="232"/>
      <c r="T526" s="232"/>
      <c r="U526" s="232"/>
      <c r="V526" s="232"/>
      <c r="W526" s="232"/>
      <c r="X526" s="232"/>
      <c r="Y526" s="232"/>
      <c r="Z526" s="232"/>
    </row>
    <row r="527" spans="1:26" ht="15.6">
      <c r="A527" s="232"/>
      <c r="B527" s="232"/>
      <c r="C527" s="232"/>
      <c r="D527" s="232"/>
      <c r="E527" s="232"/>
      <c r="F527" s="232"/>
      <c r="G527" s="232"/>
      <c r="H527" s="232"/>
      <c r="I527" s="232"/>
      <c r="J527" s="232"/>
      <c r="K527" s="232"/>
      <c r="L527" s="232"/>
      <c r="M527" s="232"/>
      <c r="N527" s="232"/>
      <c r="O527" s="232"/>
      <c r="P527" s="232"/>
      <c r="Q527" s="232"/>
      <c r="R527" s="232"/>
      <c r="S527" s="232"/>
      <c r="T527" s="232"/>
      <c r="U527" s="232"/>
      <c r="V527" s="232"/>
      <c r="W527" s="232"/>
      <c r="X527" s="232"/>
      <c r="Y527" s="232"/>
      <c r="Z527" s="232"/>
    </row>
    <row r="528" spans="1:26" ht="15.6">
      <c r="A528" s="232"/>
      <c r="B528" s="232"/>
      <c r="C528" s="232"/>
      <c r="D528" s="232"/>
      <c r="E528" s="232"/>
      <c r="F528" s="232"/>
      <c r="G528" s="232"/>
      <c r="H528" s="232"/>
      <c r="I528" s="232"/>
      <c r="J528" s="232"/>
      <c r="K528" s="232"/>
      <c r="L528" s="232"/>
      <c r="M528" s="232"/>
      <c r="N528" s="232"/>
      <c r="O528" s="232"/>
      <c r="P528" s="232"/>
      <c r="Q528" s="232"/>
      <c r="R528" s="232"/>
      <c r="S528" s="232"/>
      <c r="T528" s="232"/>
      <c r="U528" s="232"/>
      <c r="V528" s="232"/>
      <c r="W528" s="232"/>
      <c r="X528" s="232"/>
      <c r="Y528" s="232"/>
      <c r="Z528" s="232"/>
    </row>
    <row r="529" spans="1:26" ht="15.6">
      <c r="A529" s="232"/>
      <c r="B529" s="232"/>
      <c r="C529" s="232"/>
      <c r="D529" s="232"/>
      <c r="E529" s="232"/>
      <c r="F529" s="232"/>
      <c r="G529" s="232"/>
      <c r="H529" s="232"/>
      <c r="I529" s="232"/>
      <c r="J529" s="232"/>
      <c r="K529" s="232"/>
      <c r="L529" s="232"/>
      <c r="M529" s="232"/>
      <c r="N529" s="232"/>
      <c r="O529" s="232"/>
      <c r="P529" s="232"/>
      <c r="Q529" s="232"/>
      <c r="R529" s="232"/>
      <c r="S529" s="232"/>
      <c r="T529" s="232"/>
      <c r="U529" s="232"/>
      <c r="V529" s="232"/>
      <c r="W529" s="232"/>
      <c r="X529" s="232"/>
      <c r="Y529" s="232"/>
      <c r="Z529" s="232"/>
    </row>
    <row r="530" spans="1:26" ht="15.6">
      <c r="A530" s="232"/>
      <c r="B530" s="232"/>
      <c r="C530" s="232"/>
      <c r="D530" s="232"/>
      <c r="E530" s="232"/>
      <c r="F530" s="232"/>
      <c r="G530" s="232"/>
      <c r="H530" s="232"/>
      <c r="I530" s="232"/>
      <c r="J530" s="232"/>
      <c r="K530" s="232"/>
      <c r="L530" s="232"/>
      <c r="M530" s="232"/>
      <c r="N530" s="232"/>
      <c r="O530" s="232"/>
      <c r="P530" s="232"/>
      <c r="Q530" s="232"/>
      <c r="R530" s="232"/>
      <c r="S530" s="232"/>
      <c r="T530" s="232"/>
      <c r="U530" s="232"/>
      <c r="V530" s="232"/>
      <c r="W530" s="232"/>
      <c r="X530" s="232"/>
      <c r="Y530" s="232"/>
      <c r="Z530" s="232"/>
    </row>
    <row r="531" spans="1:26" ht="15.6">
      <c r="A531" s="232"/>
      <c r="B531" s="232"/>
      <c r="C531" s="232"/>
      <c r="D531" s="232"/>
      <c r="E531" s="232"/>
      <c r="F531" s="232"/>
      <c r="G531" s="232"/>
      <c r="H531" s="232"/>
      <c r="I531" s="232"/>
      <c r="J531" s="232"/>
      <c r="K531" s="232"/>
      <c r="L531" s="232"/>
      <c r="M531" s="232"/>
      <c r="N531" s="232"/>
      <c r="O531" s="232"/>
      <c r="P531" s="232"/>
      <c r="Q531" s="232"/>
      <c r="R531" s="232"/>
      <c r="S531" s="232"/>
      <c r="T531" s="232"/>
      <c r="U531" s="232"/>
      <c r="V531" s="232"/>
      <c r="W531" s="232"/>
      <c r="X531" s="232"/>
      <c r="Y531" s="232"/>
      <c r="Z531" s="232"/>
    </row>
    <row r="532" spans="1:26" ht="15.6">
      <c r="A532" s="232"/>
      <c r="B532" s="232"/>
      <c r="C532" s="232"/>
      <c r="D532" s="232"/>
      <c r="E532" s="232"/>
      <c r="F532" s="232"/>
      <c r="G532" s="232"/>
      <c r="H532" s="232"/>
      <c r="I532" s="232"/>
      <c r="J532" s="232"/>
      <c r="K532" s="232"/>
      <c r="L532" s="232"/>
      <c r="M532" s="232"/>
      <c r="N532" s="232"/>
      <c r="O532" s="232"/>
      <c r="P532" s="232"/>
      <c r="Q532" s="232"/>
      <c r="R532" s="232"/>
      <c r="S532" s="232"/>
      <c r="T532" s="232"/>
      <c r="U532" s="232"/>
      <c r="V532" s="232"/>
      <c r="W532" s="232"/>
      <c r="X532" s="232"/>
      <c r="Y532" s="232"/>
      <c r="Z532" s="232"/>
    </row>
    <row r="533" spans="1:26" ht="15.6">
      <c r="A533" s="232"/>
      <c r="B533" s="232"/>
      <c r="C533" s="232"/>
      <c r="D533" s="232"/>
      <c r="E533" s="232"/>
      <c r="F533" s="232"/>
      <c r="G533" s="232"/>
      <c r="H533" s="232"/>
      <c r="I533" s="232"/>
      <c r="J533" s="232"/>
      <c r="K533" s="232"/>
      <c r="L533" s="232"/>
      <c r="M533" s="232"/>
      <c r="N533" s="232"/>
      <c r="O533" s="232"/>
      <c r="P533" s="232"/>
      <c r="Q533" s="232"/>
      <c r="R533" s="232"/>
      <c r="S533" s="232"/>
      <c r="T533" s="232"/>
      <c r="U533" s="232"/>
      <c r="V533" s="232"/>
      <c r="W533" s="232"/>
      <c r="X533" s="232"/>
      <c r="Y533" s="232"/>
      <c r="Z533" s="232"/>
    </row>
    <row r="534" spans="1:26" ht="15.6">
      <c r="A534" s="232"/>
      <c r="B534" s="232"/>
      <c r="C534" s="232"/>
      <c r="D534" s="232"/>
      <c r="E534" s="232"/>
      <c r="F534" s="232"/>
      <c r="G534" s="232"/>
      <c r="H534" s="232"/>
      <c r="I534" s="232"/>
      <c r="J534" s="232"/>
      <c r="K534" s="232"/>
      <c r="L534" s="232"/>
      <c r="M534" s="232"/>
      <c r="N534" s="232"/>
      <c r="O534" s="232"/>
      <c r="P534" s="232"/>
      <c r="Q534" s="232"/>
      <c r="R534" s="232"/>
      <c r="S534" s="232"/>
      <c r="T534" s="232"/>
      <c r="U534" s="232"/>
      <c r="V534" s="232"/>
      <c r="W534" s="232"/>
      <c r="X534" s="232"/>
      <c r="Y534" s="232"/>
      <c r="Z534" s="232"/>
    </row>
    <row r="535" spans="1:26" ht="15.6">
      <c r="A535" s="232"/>
      <c r="B535" s="232"/>
      <c r="C535" s="232"/>
      <c r="D535" s="232"/>
      <c r="E535" s="232"/>
      <c r="F535" s="232"/>
      <c r="G535" s="232"/>
      <c r="H535" s="232"/>
      <c r="I535" s="232"/>
      <c r="J535" s="232"/>
      <c r="K535" s="232"/>
      <c r="L535" s="232"/>
      <c r="M535" s="232"/>
      <c r="N535" s="232"/>
      <c r="O535" s="232"/>
      <c r="P535" s="232"/>
      <c r="Q535" s="232"/>
      <c r="R535" s="232"/>
      <c r="S535" s="232"/>
      <c r="T535" s="232"/>
      <c r="U535" s="232"/>
      <c r="V535" s="232"/>
      <c r="W535" s="232"/>
      <c r="X535" s="232"/>
      <c r="Y535" s="232"/>
      <c r="Z535" s="232"/>
    </row>
    <row r="536" spans="1:26" ht="15.6">
      <c r="A536" s="232"/>
      <c r="B536" s="232"/>
      <c r="C536" s="232"/>
      <c r="D536" s="232"/>
      <c r="E536" s="232"/>
      <c r="F536" s="232"/>
      <c r="G536" s="232"/>
      <c r="H536" s="232"/>
      <c r="I536" s="232"/>
      <c r="J536" s="232"/>
      <c r="K536" s="232"/>
      <c r="L536" s="232"/>
      <c r="M536" s="232"/>
      <c r="N536" s="232"/>
      <c r="O536" s="232"/>
      <c r="P536" s="232"/>
      <c r="Q536" s="232"/>
      <c r="R536" s="232"/>
      <c r="S536" s="232"/>
      <c r="T536" s="232"/>
      <c r="U536" s="232"/>
      <c r="V536" s="232"/>
      <c r="W536" s="232"/>
      <c r="X536" s="232"/>
      <c r="Y536" s="232"/>
      <c r="Z536" s="232"/>
    </row>
    <row r="537" spans="1:26" ht="15.6">
      <c r="A537" s="232"/>
      <c r="B537" s="232"/>
      <c r="C537" s="232"/>
      <c r="D537" s="232"/>
      <c r="E537" s="232"/>
      <c r="F537" s="232"/>
      <c r="G537" s="232"/>
      <c r="H537" s="232"/>
      <c r="I537" s="232"/>
      <c r="J537" s="232"/>
      <c r="K537" s="232"/>
      <c r="L537" s="232"/>
      <c r="M537" s="232"/>
      <c r="N537" s="232"/>
      <c r="O537" s="232"/>
      <c r="P537" s="232"/>
      <c r="Q537" s="232"/>
      <c r="R537" s="232"/>
      <c r="S537" s="232"/>
      <c r="T537" s="232"/>
      <c r="U537" s="232"/>
      <c r="V537" s="232"/>
      <c r="W537" s="232"/>
      <c r="X537" s="232"/>
      <c r="Y537" s="232"/>
      <c r="Z537" s="232"/>
    </row>
    <row r="538" spans="1:26" ht="15.6">
      <c r="A538" s="232"/>
      <c r="B538" s="232"/>
      <c r="C538" s="232"/>
      <c r="D538" s="232"/>
      <c r="E538" s="232"/>
      <c r="F538" s="232"/>
      <c r="G538" s="232"/>
      <c r="H538" s="232"/>
      <c r="I538" s="232"/>
      <c r="J538" s="232"/>
      <c r="K538" s="232"/>
      <c r="L538" s="232"/>
      <c r="M538" s="232"/>
      <c r="N538" s="232"/>
      <c r="O538" s="232"/>
      <c r="P538" s="232"/>
      <c r="Q538" s="232"/>
      <c r="R538" s="232"/>
      <c r="S538" s="232"/>
      <c r="T538" s="232"/>
      <c r="U538" s="232"/>
      <c r="V538" s="232"/>
      <c r="W538" s="232"/>
      <c r="X538" s="232"/>
      <c r="Y538" s="232"/>
      <c r="Z538" s="232"/>
    </row>
    <row r="539" spans="1:26" ht="15.6">
      <c r="A539" s="232"/>
      <c r="B539" s="232"/>
      <c r="C539" s="232"/>
      <c r="D539" s="232"/>
      <c r="E539" s="232"/>
      <c r="F539" s="232"/>
      <c r="G539" s="232"/>
      <c r="H539" s="232"/>
      <c r="I539" s="232"/>
      <c r="J539" s="232"/>
      <c r="K539" s="232"/>
      <c r="L539" s="232"/>
      <c r="M539" s="232"/>
      <c r="N539" s="232"/>
      <c r="O539" s="232"/>
      <c r="P539" s="232"/>
      <c r="Q539" s="232"/>
      <c r="R539" s="232"/>
      <c r="S539" s="232"/>
      <c r="T539" s="232"/>
      <c r="U539" s="232"/>
      <c r="V539" s="232"/>
      <c r="W539" s="232"/>
      <c r="X539" s="232"/>
      <c r="Y539" s="232"/>
      <c r="Z539" s="232"/>
    </row>
    <row r="540" spans="1:26" ht="15.6">
      <c r="A540" s="232"/>
      <c r="B540" s="232"/>
      <c r="C540" s="232"/>
      <c r="D540" s="232"/>
      <c r="E540" s="232"/>
      <c r="F540" s="232"/>
      <c r="G540" s="232"/>
      <c r="H540" s="232"/>
      <c r="I540" s="232"/>
      <c r="J540" s="232"/>
      <c r="K540" s="232"/>
      <c r="L540" s="232"/>
      <c r="M540" s="232"/>
      <c r="N540" s="232"/>
      <c r="O540" s="232"/>
      <c r="P540" s="232"/>
      <c r="Q540" s="232"/>
      <c r="R540" s="232"/>
      <c r="S540" s="232"/>
      <c r="T540" s="232"/>
      <c r="U540" s="232"/>
      <c r="V540" s="232"/>
      <c r="W540" s="232"/>
      <c r="X540" s="232"/>
      <c r="Y540" s="232"/>
      <c r="Z540" s="232"/>
    </row>
    <row r="541" spans="1:26" ht="15.6">
      <c r="A541" s="232"/>
      <c r="B541" s="232"/>
      <c r="C541" s="232"/>
      <c r="D541" s="232"/>
      <c r="E541" s="232"/>
      <c r="F541" s="232"/>
      <c r="G541" s="232"/>
      <c r="H541" s="232"/>
      <c r="I541" s="232"/>
      <c r="J541" s="232"/>
      <c r="K541" s="232"/>
      <c r="L541" s="232"/>
      <c r="M541" s="232"/>
      <c r="N541" s="232"/>
      <c r="O541" s="232"/>
      <c r="P541" s="232"/>
      <c r="Q541" s="232"/>
      <c r="R541" s="232"/>
      <c r="S541" s="232"/>
      <c r="T541" s="232"/>
      <c r="U541" s="232"/>
      <c r="V541" s="232"/>
      <c r="W541" s="232"/>
      <c r="X541" s="232"/>
      <c r="Y541" s="232"/>
      <c r="Z541" s="232"/>
    </row>
    <row r="542" spans="1:26" ht="15.6">
      <c r="A542" s="232"/>
      <c r="B542" s="232"/>
      <c r="C542" s="232"/>
      <c r="D542" s="232"/>
      <c r="E542" s="232"/>
      <c r="F542" s="232"/>
      <c r="G542" s="232"/>
      <c r="H542" s="232"/>
      <c r="I542" s="232"/>
      <c r="J542" s="232"/>
      <c r="K542" s="232"/>
      <c r="L542" s="232"/>
      <c r="M542" s="232"/>
      <c r="N542" s="232"/>
      <c r="O542" s="232"/>
      <c r="P542" s="232"/>
      <c r="Q542" s="232"/>
      <c r="R542" s="232"/>
      <c r="S542" s="232"/>
      <c r="T542" s="232"/>
      <c r="U542" s="232"/>
      <c r="V542" s="232"/>
      <c r="W542" s="232"/>
      <c r="X542" s="232"/>
      <c r="Y542" s="232"/>
      <c r="Z542" s="232"/>
    </row>
    <row r="543" spans="1:26" ht="15.6">
      <c r="A543" s="232"/>
      <c r="B543" s="232"/>
      <c r="C543" s="232"/>
      <c r="D543" s="232"/>
      <c r="E543" s="232"/>
      <c r="F543" s="232"/>
      <c r="G543" s="232"/>
      <c r="H543" s="232"/>
      <c r="I543" s="232"/>
      <c r="J543" s="232"/>
      <c r="K543" s="232"/>
      <c r="L543" s="232"/>
      <c r="M543" s="232"/>
      <c r="N543" s="232"/>
      <c r="O543" s="232"/>
      <c r="P543" s="232"/>
      <c r="Q543" s="232"/>
      <c r="R543" s="232"/>
      <c r="S543" s="232"/>
      <c r="T543" s="232"/>
      <c r="U543" s="232"/>
      <c r="V543" s="232"/>
      <c r="W543" s="232"/>
      <c r="X543" s="232"/>
      <c r="Y543" s="232"/>
      <c r="Z543" s="232"/>
    </row>
    <row r="544" spans="1:26" ht="15.6">
      <c r="A544" s="232"/>
      <c r="B544" s="232"/>
      <c r="C544" s="232"/>
      <c r="D544" s="232"/>
      <c r="E544" s="232"/>
      <c r="F544" s="232"/>
      <c r="G544" s="232"/>
      <c r="H544" s="232"/>
      <c r="I544" s="232"/>
      <c r="J544" s="232"/>
      <c r="K544" s="232"/>
      <c r="L544" s="232"/>
      <c r="M544" s="232"/>
      <c r="N544" s="232"/>
      <c r="O544" s="232"/>
      <c r="P544" s="232"/>
      <c r="Q544" s="232"/>
      <c r="R544" s="232"/>
      <c r="S544" s="232"/>
      <c r="T544" s="232"/>
      <c r="U544" s="232"/>
      <c r="V544" s="232"/>
      <c r="W544" s="232"/>
      <c r="X544" s="232"/>
      <c r="Y544" s="232"/>
      <c r="Z544" s="232"/>
    </row>
    <row r="545" spans="1:26" ht="15.6">
      <c r="A545" s="232"/>
      <c r="B545" s="232"/>
      <c r="C545" s="232"/>
      <c r="D545" s="232"/>
      <c r="E545" s="232"/>
      <c r="F545" s="232"/>
      <c r="G545" s="232"/>
      <c r="H545" s="232"/>
      <c r="I545" s="232"/>
      <c r="J545" s="232"/>
      <c r="K545" s="232"/>
      <c r="L545" s="232"/>
      <c r="M545" s="232"/>
      <c r="N545" s="232"/>
      <c r="O545" s="232"/>
      <c r="P545" s="232"/>
      <c r="Q545" s="232"/>
      <c r="R545" s="232"/>
      <c r="S545" s="232"/>
      <c r="T545" s="232"/>
      <c r="U545" s="232"/>
      <c r="V545" s="232"/>
      <c r="W545" s="232"/>
      <c r="X545" s="232"/>
      <c r="Y545" s="232"/>
      <c r="Z545" s="232"/>
    </row>
    <row r="546" spans="1:26" ht="15.6">
      <c r="A546" s="232"/>
      <c r="B546" s="232"/>
      <c r="C546" s="232"/>
      <c r="D546" s="232"/>
      <c r="E546" s="232"/>
      <c r="F546" s="232"/>
      <c r="G546" s="232"/>
      <c r="H546" s="232"/>
      <c r="I546" s="232"/>
      <c r="J546" s="232"/>
      <c r="K546" s="232"/>
      <c r="L546" s="232"/>
      <c r="M546" s="232"/>
      <c r="N546" s="232"/>
      <c r="O546" s="232"/>
      <c r="P546" s="232"/>
      <c r="Q546" s="232"/>
      <c r="R546" s="232"/>
      <c r="S546" s="232"/>
      <c r="T546" s="232"/>
      <c r="U546" s="232"/>
      <c r="V546" s="232"/>
      <c r="W546" s="232"/>
      <c r="X546" s="232"/>
      <c r="Y546" s="232"/>
      <c r="Z546" s="232"/>
    </row>
    <row r="547" spans="1:26" ht="15.6">
      <c r="A547" s="232"/>
      <c r="B547" s="232"/>
      <c r="C547" s="232"/>
      <c r="D547" s="232"/>
      <c r="E547" s="232"/>
      <c r="F547" s="232"/>
      <c r="G547" s="232"/>
      <c r="H547" s="232"/>
      <c r="I547" s="232"/>
      <c r="J547" s="232"/>
      <c r="K547" s="232"/>
      <c r="L547" s="232"/>
      <c r="M547" s="232"/>
      <c r="N547" s="232"/>
      <c r="O547" s="232"/>
      <c r="P547" s="232"/>
      <c r="Q547" s="232"/>
      <c r="R547" s="232"/>
      <c r="S547" s="232"/>
      <c r="T547" s="232"/>
      <c r="U547" s="232"/>
      <c r="V547" s="232"/>
      <c r="W547" s="232"/>
      <c r="X547" s="232"/>
      <c r="Y547" s="232"/>
      <c r="Z547" s="232"/>
    </row>
    <row r="548" spans="1:26" ht="15.6">
      <c r="A548" s="232"/>
      <c r="B548" s="232"/>
      <c r="C548" s="232"/>
      <c r="D548" s="232"/>
      <c r="E548" s="232"/>
      <c r="F548" s="232"/>
      <c r="G548" s="232"/>
      <c r="H548" s="232"/>
      <c r="I548" s="232"/>
      <c r="J548" s="232"/>
      <c r="K548" s="232"/>
      <c r="L548" s="232"/>
      <c r="M548" s="232"/>
      <c r="N548" s="232"/>
      <c r="O548" s="232"/>
      <c r="P548" s="232"/>
      <c r="Q548" s="232"/>
      <c r="R548" s="232"/>
      <c r="S548" s="232"/>
      <c r="T548" s="232"/>
      <c r="U548" s="232"/>
      <c r="V548" s="232"/>
      <c r="W548" s="232"/>
      <c r="X548" s="232"/>
      <c r="Y548" s="232"/>
      <c r="Z548" s="232"/>
    </row>
    <row r="549" spans="1:26" ht="15.6">
      <c r="A549" s="232"/>
      <c r="B549" s="232"/>
      <c r="C549" s="232"/>
      <c r="D549" s="232"/>
      <c r="E549" s="232"/>
      <c r="F549" s="232"/>
      <c r="G549" s="232"/>
      <c r="H549" s="232"/>
      <c r="I549" s="232"/>
      <c r="J549" s="232"/>
      <c r="K549" s="232"/>
      <c r="L549" s="232"/>
      <c r="M549" s="232"/>
      <c r="N549" s="232"/>
      <c r="O549" s="232"/>
      <c r="P549" s="232"/>
      <c r="Q549" s="232"/>
      <c r="R549" s="232"/>
      <c r="S549" s="232"/>
      <c r="T549" s="232"/>
      <c r="U549" s="232"/>
      <c r="V549" s="232"/>
      <c r="W549" s="232"/>
      <c r="X549" s="232"/>
      <c r="Y549" s="232"/>
      <c r="Z549" s="232"/>
    </row>
    <row r="550" spans="1:26" ht="15.6">
      <c r="A550" s="232"/>
      <c r="B550" s="232"/>
      <c r="C550" s="232"/>
      <c r="D550" s="232"/>
      <c r="E550" s="232"/>
      <c r="F550" s="232"/>
      <c r="G550" s="232"/>
      <c r="H550" s="232"/>
      <c r="I550" s="232"/>
      <c r="J550" s="232"/>
      <c r="K550" s="232"/>
      <c r="L550" s="232"/>
      <c r="M550" s="232"/>
      <c r="N550" s="232"/>
      <c r="O550" s="232"/>
      <c r="P550" s="232"/>
      <c r="Q550" s="232"/>
      <c r="R550" s="232"/>
      <c r="S550" s="232"/>
      <c r="T550" s="232"/>
      <c r="U550" s="232"/>
      <c r="V550" s="232"/>
      <c r="W550" s="232"/>
      <c r="X550" s="232"/>
      <c r="Y550" s="232"/>
      <c r="Z550" s="232"/>
    </row>
    <row r="551" spans="1:26" ht="15.6">
      <c r="A551" s="232"/>
      <c r="B551" s="232"/>
      <c r="C551" s="232"/>
      <c r="D551" s="232"/>
      <c r="E551" s="232"/>
      <c r="F551" s="232"/>
      <c r="G551" s="232"/>
      <c r="H551" s="232"/>
      <c r="I551" s="232"/>
      <c r="J551" s="232"/>
      <c r="K551" s="232"/>
      <c r="L551" s="232"/>
      <c r="M551" s="232"/>
      <c r="N551" s="232"/>
      <c r="O551" s="232"/>
      <c r="P551" s="232"/>
      <c r="Q551" s="232"/>
      <c r="R551" s="232"/>
      <c r="S551" s="232"/>
      <c r="T551" s="232"/>
      <c r="U551" s="232"/>
      <c r="V551" s="232"/>
      <c r="W551" s="232"/>
      <c r="X551" s="232"/>
      <c r="Y551" s="232"/>
      <c r="Z551" s="232"/>
    </row>
    <row r="552" spans="1:26" ht="15.6">
      <c r="A552" s="232"/>
      <c r="B552" s="232"/>
      <c r="C552" s="232"/>
      <c r="D552" s="232"/>
      <c r="E552" s="232"/>
      <c r="F552" s="232"/>
      <c r="G552" s="232"/>
      <c r="H552" s="232"/>
      <c r="I552" s="232"/>
      <c r="J552" s="232"/>
      <c r="K552" s="232"/>
      <c r="L552" s="232"/>
      <c r="M552" s="232"/>
      <c r="N552" s="232"/>
      <c r="O552" s="232"/>
      <c r="P552" s="232"/>
      <c r="Q552" s="232"/>
      <c r="R552" s="232"/>
      <c r="S552" s="232"/>
      <c r="T552" s="232"/>
      <c r="U552" s="232"/>
      <c r="V552" s="232"/>
      <c r="W552" s="232"/>
      <c r="X552" s="232"/>
      <c r="Y552" s="232"/>
      <c r="Z552" s="232"/>
    </row>
    <row r="553" spans="1:26" ht="15.6">
      <c r="A553" s="232"/>
      <c r="B553" s="232"/>
      <c r="C553" s="232"/>
      <c r="D553" s="232"/>
      <c r="E553" s="232"/>
      <c r="F553" s="232"/>
      <c r="G553" s="232"/>
      <c r="H553" s="232"/>
      <c r="I553" s="232"/>
      <c r="J553" s="232"/>
      <c r="K553" s="232"/>
      <c r="L553" s="232"/>
      <c r="M553" s="232"/>
      <c r="N553" s="232"/>
      <c r="O553" s="232"/>
      <c r="P553" s="232"/>
      <c r="Q553" s="232"/>
      <c r="R553" s="232"/>
      <c r="S553" s="232"/>
      <c r="T553" s="232"/>
      <c r="U553" s="232"/>
      <c r="V553" s="232"/>
      <c r="W553" s="232"/>
      <c r="X553" s="232"/>
      <c r="Y553" s="232"/>
      <c r="Z553" s="232"/>
    </row>
    <row r="554" spans="1:26" ht="15.6">
      <c r="A554" s="232"/>
      <c r="B554" s="232"/>
      <c r="C554" s="232"/>
      <c r="D554" s="232"/>
      <c r="E554" s="232"/>
      <c r="F554" s="232"/>
      <c r="G554" s="232"/>
      <c r="H554" s="232"/>
      <c r="I554" s="232"/>
      <c r="J554" s="232"/>
      <c r="K554" s="232"/>
      <c r="L554" s="232"/>
      <c r="M554" s="232"/>
      <c r="N554" s="232"/>
      <c r="O554" s="232"/>
      <c r="P554" s="232"/>
      <c r="Q554" s="232"/>
      <c r="R554" s="232"/>
      <c r="S554" s="232"/>
      <c r="T554" s="232"/>
      <c r="U554" s="232"/>
      <c r="V554" s="232"/>
      <c r="W554" s="232"/>
      <c r="X554" s="232"/>
      <c r="Y554" s="232"/>
      <c r="Z554" s="232"/>
    </row>
    <row r="555" spans="1:26" ht="15.6">
      <c r="A555" s="232"/>
      <c r="B555" s="232"/>
      <c r="C555" s="232"/>
      <c r="D555" s="232"/>
      <c r="E555" s="232"/>
      <c r="F555" s="232"/>
      <c r="G555" s="232"/>
      <c r="H555" s="232"/>
      <c r="I555" s="232"/>
      <c r="J555" s="232"/>
      <c r="K555" s="232"/>
      <c r="L555" s="232"/>
      <c r="M555" s="232"/>
      <c r="N555" s="232"/>
      <c r="O555" s="232"/>
      <c r="P555" s="232"/>
      <c r="Q555" s="232"/>
      <c r="R555" s="232"/>
      <c r="S555" s="232"/>
      <c r="T555" s="232"/>
      <c r="U555" s="232"/>
      <c r="V555" s="232"/>
      <c r="W555" s="232"/>
      <c r="X555" s="232"/>
      <c r="Y555" s="232"/>
      <c r="Z555" s="232"/>
    </row>
    <row r="556" spans="1:26" ht="15.6">
      <c r="A556" s="232"/>
      <c r="B556" s="232"/>
      <c r="C556" s="232"/>
      <c r="D556" s="232"/>
      <c r="E556" s="232"/>
      <c r="F556" s="232"/>
      <c r="G556" s="232"/>
      <c r="H556" s="232"/>
      <c r="I556" s="232"/>
      <c r="J556" s="232"/>
      <c r="K556" s="232"/>
      <c r="L556" s="232"/>
      <c r="M556" s="232"/>
      <c r="N556" s="232"/>
      <c r="O556" s="232"/>
      <c r="P556" s="232"/>
      <c r="Q556" s="232"/>
      <c r="R556" s="232"/>
      <c r="S556" s="232"/>
      <c r="T556" s="232"/>
      <c r="U556" s="232"/>
      <c r="V556" s="232"/>
      <c r="W556" s="232"/>
      <c r="X556" s="232"/>
      <c r="Y556" s="232"/>
      <c r="Z556" s="232"/>
    </row>
    <row r="557" spans="1:26" ht="15.6">
      <c r="A557" s="232"/>
      <c r="B557" s="232"/>
      <c r="C557" s="232"/>
      <c r="D557" s="232"/>
      <c r="E557" s="232"/>
      <c r="F557" s="232"/>
      <c r="G557" s="232"/>
      <c r="H557" s="232"/>
      <c r="I557" s="232"/>
      <c r="J557" s="232"/>
      <c r="K557" s="232"/>
      <c r="L557" s="232"/>
      <c r="M557" s="232"/>
      <c r="N557" s="232"/>
      <c r="O557" s="232"/>
      <c r="P557" s="232"/>
      <c r="Q557" s="232"/>
      <c r="R557" s="232"/>
      <c r="S557" s="232"/>
      <c r="T557" s="232"/>
      <c r="U557" s="232"/>
      <c r="V557" s="232"/>
      <c r="W557" s="232"/>
      <c r="X557" s="232"/>
      <c r="Y557" s="232"/>
      <c r="Z557" s="232"/>
    </row>
    <row r="558" spans="1:26" ht="15.6">
      <c r="A558" s="232"/>
      <c r="B558" s="232"/>
      <c r="C558" s="232"/>
      <c r="D558" s="232"/>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row>
    <row r="559" spans="1:26" ht="15.6">
      <c r="A559" s="232"/>
      <c r="B559" s="232"/>
      <c r="C559" s="232"/>
      <c r="D559" s="232"/>
      <c r="E559" s="232"/>
      <c r="F559" s="232"/>
      <c r="G559" s="232"/>
      <c r="H559" s="232"/>
      <c r="I559" s="232"/>
      <c r="J559" s="232"/>
      <c r="K559" s="232"/>
      <c r="L559" s="232"/>
      <c r="M559" s="232"/>
      <c r="N559" s="232"/>
      <c r="O559" s="232"/>
      <c r="P559" s="232"/>
      <c r="Q559" s="232"/>
      <c r="R559" s="232"/>
      <c r="S559" s="232"/>
      <c r="T559" s="232"/>
      <c r="U559" s="232"/>
      <c r="V559" s="232"/>
      <c r="W559" s="232"/>
      <c r="X559" s="232"/>
      <c r="Y559" s="232"/>
      <c r="Z559" s="232"/>
    </row>
    <row r="560" spans="1:26" ht="15.6">
      <c r="A560" s="232"/>
      <c r="B560" s="232"/>
      <c r="C560" s="232"/>
      <c r="D560" s="232"/>
      <c r="E560" s="232"/>
      <c r="F560" s="232"/>
      <c r="G560" s="232"/>
      <c r="H560" s="232"/>
      <c r="I560" s="232"/>
      <c r="J560" s="232"/>
      <c r="K560" s="232"/>
      <c r="L560" s="232"/>
      <c r="M560" s="232"/>
      <c r="N560" s="232"/>
      <c r="O560" s="232"/>
      <c r="P560" s="232"/>
      <c r="Q560" s="232"/>
      <c r="R560" s="232"/>
      <c r="S560" s="232"/>
      <c r="T560" s="232"/>
      <c r="U560" s="232"/>
      <c r="V560" s="232"/>
      <c r="W560" s="232"/>
      <c r="X560" s="232"/>
      <c r="Y560" s="232"/>
      <c r="Z560" s="232"/>
    </row>
    <row r="561" spans="1:26" ht="15.6">
      <c r="A561" s="232"/>
      <c r="B561" s="232"/>
      <c r="C561" s="232"/>
      <c r="D561" s="232"/>
      <c r="E561" s="232"/>
      <c r="F561" s="232"/>
      <c r="G561" s="232"/>
      <c r="H561" s="232"/>
      <c r="I561" s="232"/>
      <c r="J561" s="232"/>
      <c r="K561" s="232"/>
      <c r="L561" s="232"/>
      <c r="M561" s="232"/>
      <c r="N561" s="232"/>
      <c r="O561" s="232"/>
      <c r="P561" s="232"/>
      <c r="Q561" s="232"/>
      <c r="R561" s="232"/>
      <c r="S561" s="232"/>
      <c r="T561" s="232"/>
      <c r="U561" s="232"/>
      <c r="V561" s="232"/>
      <c r="W561" s="232"/>
      <c r="X561" s="232"/>
      <c r="Y561" s="232"/>
      <c r="Z561" s="232"/>
    </row>
    <row r="562" spans="1:26" ht="15.6">
      <c r="A562" s="232"/>
      <c r="B562" s="232"/>
      <c r="C562" s="232"/>
      <c r="D562" s="232"/>
      <c r="E562" s="232"/>
      <c r="F562" s="232"/>
      <c r="G562" s="232"/>
      <c r="H562" s="232"/>
      <c r="I562" s="232"/>
      <c r="J562" s="232"/>
      <c r="K562" s="232"/>
      <c r="L562" s="232"/>
      <c r="M562" s="232"/>
      <c r="N562" s="232"/>
      <c r="O562" s="232"/>
      <c r="P562" s="232"/>
      <c r="Q562" s="232"/>
      <c r="R562" s="232"/>
      <c r="S562" s="232"/>
      <c r="T562" s="232"/>
      <c r="U562" s="232"/>
      <c r="V562" s="232"/>
      <c r="W562" s="232"/>
      <c r="X562" s="232"/>
      <c r="Y562" s="232"/>
      <c r="Z562" s="232"/>
    </row>
    <row r="563" spans="1:26" ht="15.6">
      <c r="A563" s="232"/>
      <c r="B563" s="232"/>
      <c r="C563" s="232"/>
      <c r="D563" s="232"/>
      <c r="E563" s="232"/>
      <c r="F563" s="232"/>
      <c r="G563" s="232"/>
      <c r="H563" s="232"/>
      <c r="I563" s="232"/>
      <c r="J563" s="232"/>
      <c r="K563" s="232"/>
      <c r="L563" s="232"/>
      <c r="M563" s="232"/>
      <c r="N563" s="232"/>
      <c r="O563" s="232"/>
      <c r="P563" s="232"/>
      <c r="Q563" s="232"/>
      <c r="R563" s="232"/>
      <c r="S563" s="232"/>
      <c r="T563" s="232"/>
      <c r="U563" s="232"/>
      <c r="V563" s="232"/>
      <c r="W563" s="232"/>
      <c r="X563" s="232"/>
      <c r="Y563" s="232"/>
      <c r="Z563" s="232"/>
    </row>
    <row r="564" spans="1:26" ht="15.6">
      <c r="A564" s="232"/>
      <c r="B564" s="232"/>
      <c r="C564" s="232"/>
      <c r="D564" s="232"/>
      <c r="E564" s="232"/>
      <c r="F564" s="232"/>
      <c r="G564" s="232"/>
      <c r="H564" s="232"/>
      <c r="I564" s="232"/>
      <c r="J564" s="232"/>
      <c r="K564" s="232"/>
      <c r="L564" s="232"/>
      <c r="M564" s="232"/>
      <c r="N564" s="232"/>
      <c r="O564" s="232"/>
      <c r="P564" s="232"/>
      <c r="Q564" s="232"/>
      <c r="R564" s="232"/>
      <c r="S564" s="232"/>
      <c r="T564" s="232"/>
      <c r="U564" s="232"/>
      <c r="V564" s="232"/>
      <c r="W564" s="232"/>
      <c r="X564" s="232"/>
      <c r="Y564" s="232"/>
      <c r="Z564" s="232"/>
    </row>
    <row r="565" spans="1:26" ht="15.6">
      <c r="A565" s="232"/>
      <c r="B565" s="232"/>
      <c r="C565" s="232"/>
      <c r="D565" s="232"/>
      <c r="E565" s="232"/>
      <c r="F565" s="232"/>
      <c r="G565" s="232"/>
      <c r="H565" s="232"/>
      <c r="I565" s="232"/>
      <c r="J565" s="232"/>
      <c r="K565" s="232"/>
      <c r="L565" s="232"/>
      <c r="M565" s="232"/>
      <c r="N565" s="232"/>
      <c r="O565" s="232"/>
      <c r="P565" s="232"/>
      <c r="Q565" s="232"/>
      <c r="R565" s="232"/>
      <c r="S565" s="232"/>
      <c r="T565" s="232"/>
      <c r="U565" s="232"/>
      <c r="V565" s="232"/>
      <c r="W565" s="232"/>
      <c r="X565" s="232"/>
      <c r="Y565" s="232"/>
      <c r="Z565" s="232"/>
    </row>
    <row r="566" spans="1:26" ht="15.6">
      <c r="A566" s="232"/>
      <c r="B566" s="232"/>
      <c r="C566" s="232"/>
      <c r="D566" s="232"/>
      <c r="E566" s="232"/>
      <c r="F566" s="232"/>
      <c r="G566" s="232"/>
      <c r="H566" s="232"/>
      <c r="I566" s="232"/>
      <c r="J566" s="232"/>
      <c r="K566" s="232"/>
      <c r="L566" s="232"/>
      <c r="M566" s="232"/>
      <c r="N566" s="232"/>
      <c r="O566" s="232"/>
      <c r="P566" s="232"/>
      <c r="Q566" s="232"/>
      <c r="R566" s="232"/>
      <c r="S566" s="232"/>
      <c r="T566" s="232"/>
      <c r="U566" s="232"/>
      <c r="V566" s="232"/>
      <c r="W566" s="232"/>
      <c r="X566" s="232"/>
      <c r="Y566" s="232"/>
      <c r="Z566" s="232"/>
    </row>
    <row r="567" spans="1:26" ht="15.6">
      <c r="A567" s="232"/>
      <c r="B567" s="232"/>
      <c r="C567" s="232"/>
      <c r="D567" s="232"/>
      <c r="E567" s="232"/>
      <c r="F567" s="232"/>
      <c r="G567" s="232"/>
      <c r="H567" s="232"/>
      <c r="I567" s="232"/>
      <c r="J567" s="232"/>
      <c r="K567" s="232"/>
      <c r="L567" s="232"/>
      <c r="M567" s="232"/>
      <c r="N567" s="232"/>
      <c r="O567" s="232"/>
      <c r="P567" s="232"/>
      <c r="Q567" s="232"/>
      <c r="R567" s="232"/>
      <c r="S567" s="232"/>
      <c r="T567" s="232"/>
      <c r="U567" s="232"/>
      <c r="V567" s="232"/>
      <c r="W567" s="232"/>
      <c r="X567" s="232"/>
      <c r="Y567" s="232"/>
      <c r="Z567" s="232"/>
    </row>
    <row r="568" spans="1:26" ht="15.6">
      <c r="A568" s="232"/>
      <c r="B568" s="232"/>
      <c r="C568" s="232"/>
      <c r="D568" s="232"/>
      <c r="E568" s="232"/>
      <c r="F568" s="232"/>
      <c r="G568" s="232"/>
      <c r="H568" s="232"/>
      <c r="I568" s="232"/>
      <c r="J568" s="232"/>
      <c r="K568" s="232"/>
      <c r="L568" s="232"/>
      <c r="M568" s="232"/>
      <c r="N568" s="232"/>
      <c r="O568" s="232"/>
      <c r="P568" s="232"/>
      <c r="Q568" s="232"/>
      <c r="R568" s="232"/>
      <c r="S568" s="232"/>
      <c r="T568" s="232"/>
      <c r="U568" s="232"/>
      <c r="V568" s="232"/>
      <c r="W568" s="232"/>
      <c r="X568" s="232"/>
      <c r="Y568" s="232"/>
      <c r="Z568" s="232"/>
    </row>
    <row r="569" spans="1:26" ht="15.6">
      <c r="A569" s="232"/>
      <c r="B569" s="232"/>
      <c r="C569" s="232"/>
      <c r="D569" s="232"/>
      <c r="E569" s="232"/>
      <c r="F569" s="232"/>
      <c r="G569" s="232"/>
      <c r="H569" s="232"/>
      <c r="I569" s="232"/>
      <c r="J569" s="232"/>
      <c r="K569" s="232"/>
      <c r="L569" s="232"/>
      <c r="M569" s="232"/>
      <c r="N569" s="232"/>
      <c r="O569" s="232"/>
      <c r="P569" s="232"/>
      <c r="Q569" s="232"/>
      <c r="R569" s="232"/>
      <c r="S569" s="232"/>
      <c r="T569" s="232"/>
      <c r="U569" s="232"/>
      <c r="V569" s="232"/>
      <c r="W569" s="232"/>
      <c r="X569" s="232"/>
      <c r="Y569" s="232"/>
      <c r="Z569" s="232"/>
    </row>
    <row r="570" spans="1:26" ht="15.6">
      <c r="A570" s="232"/>
      <c r="B570" s="232"/>
      <c r="C570" s="232"/>
      <c r="D570" s="232"/>
      <c r="E570" s="232"/>
      <c r="F570" s="232"/>
      <c r="G570" s="232"/>
      <c r="H570" s="232"/>
      <c r="I570" s="232"/>
      <c r="J570" s="232"/>
      <c r="K570" s="232"/>
      <c r="L570" s="232"/>
      <c r="M570" s="232"/>
      <c r="N570" s="232"/>
      <c r="O570" s="232"/>
      <c r="P570" s="232"/>
      <c r="Q570" s="232"/>
      <c r="R570" s="232"/>
      <c r="S570" s="232"/>
      <c r="T570" s="232"/>
      <c r="U570" s="232"/>
      <c r="V570" s="232"/>
      <c r="W570" s="232"/>
      <c r="X570" s="232"/>
      <c r="Y570" s="232"/>
      <c r="Z570" s="232"/>
    </row>
    <row r="571" spans="1:26" ht="15.6">
      <c r="A571" s="232"/>
      <c r="B571" s="232"/>
      <c r="C571" s="232"/>
      <c r="D571" s="232"/>
      <c r="E571" s="232"/>
      <c r="F571" s="232"/>
      <c r="G571" s="232"/>
      <c r="H571" s="232"/>
      <c r="I571" s="232"/>
      <c r="J571" s="232"/>
      <c r="K571" s="232"/>
      <c r="L571" s="232"/>
      <c r="M571" s="232"/>
      <c r="N571" s="232"/>
      <c r="O571" s="232"/>
      <c r="P571" s="232"/>
      <c r="Q571" s="232"/>
      <c r="R571" s="232"/>
      <c r="S571" s="232"/>
      <c r="T571" s="232"/>
      <c r="U571" s="232"/>
      <c r="V571" s="232"/>
      <c r="W571" s="232"/>
      <c r="X571" s="232"/>
      <c r="Y571" s="232"/>
      <c r="Z571" s="232"/>
    </row>
    <row r="572" spans="1:26" ht="15.6">
      <c r="A572" s="232"/>
      <c r="B572" s="232"/>
      <c r="C572" s="232"/>
      <c r="D572" s="232"/>
      <c r="E572" s="232"/>
      <c r="F572" s="232"/>
      <c r="G572" s="232"/>
      <c r="H572" s="232"/>
      <c r="I572" s="232"/>
      <c r="J572" s="232"/>
      <c r="K572" s="232"/>
      <c r="L572" s="232"/>
      <c r="M572" s="232"/>
      <c r="N572" s="232"/>
      <c r="O572" s="232"/>
      <c r="P572" s="232"/>
      <c r="Q572" s="232"/>
      <c r="R572" s="232"/>
      <c r="S572" s="232"/>
      <c r="T572" s="232"/>
      <c r="U572" s="232"/>
      <c r="V572" s="232"/>
      <c r="W572" s="232"/>
      <c r="X572" s="232"/>
      <c r="Y572" s="232"/>
      <c r="Z572" s="232"/>
    </row>
    <row r="573" spans="1:26" ht="15.6">
      <c r="A573" s="232"/>
      <c r="B573" s="232"/>
      <c r="C573" s="232"/>
      <c r="D573" s="232"/>
      <c r="E573" s="232"/>
      <c r="F573" s="232"/>
      <c r="G573" s="232"/>
      <c r="H573" s="232"/>
      <c r="I573" s="232"/>
      <c r="J573" s="232"/>
      <c r="K573" s="232"/>
      <c r="L573" s="232"/>
      <c r="M573" s="232"/>
      <c r="N573" s="232"/>
      <c r="O573" s="232"/>
      <c r="P573" s="232"/>
      <c r="Q573" s="232"/>
      <c r="R573" s="232"/>
      <c r="S573" s="232"/>
      <c r="T573" s="232"/>
      <c r="U573" s="232"/>
      <c r="V573" s="232"/>
      <c r="W573" s="232"/>
      <c r="X573" s="232"/>
      <c r="Y573" s="232"/>
      <c r="Z573" s="232"/>
    </row>
    <row r="574" spans="1:26" ht="15.6">
      <c r="A574" s="232"/>
      <c r="B574" s="232"/>
      <c r="C574" s="232"/>
      <c r="D574" s="232"/>
      <c r="E574" s="232"/>
      <c r="F574" s="232"/>
      <c r="G574" s="232"/>
      <c r="H574" s="232"/>
      <c r="I574" s="232"/>
      <c r="J574" s="232"/>
      <c r="K574" s="232"/>
      <c r="L574" s="232"/>
      <c r="M574" s="232"/>
      <c r="N574" s="232"/>
      <c r="O574" s="232"/>
      <c r="P574" s="232"/>
      <c r="Q574" s="232"/>
      <c r="R574" s="232"/>
      <c r="S574" s="232"/>
      <c r="T574" s="232"/>
      <c r="U574" s="232"/>
      <c r="V574" s="232"/>
      <c r="W574" s="232"/>
      <c r="X574" s="232"/>
      <c r="Y574" s="232"/>
      <c r="Z574" s="232"/>
    </row>
    <row r="575" spans="1:26" ht="15.6">
      <c r="A575" s="232"/>
      <c r="B575" s="232"/>
      <c r="C575" s="232"/>
      <c r="D575" s="232"/>
      <c r="E575" s="232"/>
      <c r="F575" s="232"/>
      <c r="G575" s="232"/>
      <c r="H575" s="232"/>
      <c r="I575" s="232"/>
      <c r="J575" s="232"/>
      <c r="K575" s="232"/>
      <c r="L575" s="232"/>
      <c r="M575" s="232"/>
      <c r="N575" s="232"/>
      <c r="O575" s="232"/>
      <c r="P575" s="232"/>
      <c r="Q575" s="232"/>
      <c r="R575" s="232"/>
      <c r="S575" s="232"/>
      <c r="T575" s="232"/>
      <c r="U575" s="232"/>
      <c r="V575" s="232"/>
      <c r="W575" s="232"/>
      <c r="X575" s="232"/>
      <c r="Y575" s="232"/>
      <c r="Z575" s="232"/>
    </row>
    <row r="576" spans="1:26" ht="15.6">
      <c r="A576" s="232"/>
      <c r="B576" s="232"/>
      <c r="C576" s="232"/>
      <c r="D576" s="232"/>
      <c r="E576" s="232"/>
      <c r="F576" s="232"/>
      <c r="G576" s="232"/>
      <c r="H576" s="232"/>
      <c r="I576" s="232"/>
      <c r="J576" s="232"/>
      <c r="K576" s="232"/>
      <c r="L576" s="232"/>
      <c r="M576" s="232"/>
      <c r="N576" s="232"/>
      <c r="O576" s="232"/>
      <c r="P576" s="232"/>
      <c r="Q576" s="232"/>
      <c r="R576" s="232"/>
      <c r="S576" s="232"/>
      <c r="T576" s="232"/>
      <c r="U576" s="232"/>
      <c r="V576" s="232"/>
      <c r="W576" s="232"/>
      <c r="X576" s="232"/>
      <c r="Y576" s="232"/>
      <c r="Z576" s="232"/>
    </row>
    <row r="577" spans="1:26" ht="15.6">
      <c r="A577" s="232"/>
      <c r="B577" s="232"/>
      <c r="C577" s="232"/>
      <c r="D577" s="232"/>
      <c r="E577" s="232"/>
      <c r="F577" s="232"/>
      <c r="G577" s="232"/>
      <c r="H577" s="232"/>
      <c r="I577" s="232"/>
      <c r="J577" s="232"/>
      <c r="K577" s="232"/>
      <c r="L577" s="232"/>
      <c r="M577" s="232"/>
      <c r="N577" s="232"/>
      <c r="O577" s="232"/>
      <c r="P577" s="232"/>
      <c r="Q577" s="232"/>
      <c r="R577" s="232"/>
      <c r="S577" s="232"/>
      <c r="T577" s="232"/>
      <c r="U577" s="232"/>
      <c r="V577" s="232"/>
      <c r="W577" s="232"/>
      <c r="X577" s="232"/>
      <c r="Y577" s="232"/>
      <c r="Z577" s="232"/>
    </row>
    <row r="578" spans="1:26" ht="15.6">
      <c r="A578" s="232"/>
      <c r="B578" s="232"/>
      <c r="C578" s="232"/>
      <c r="D578" s="232"/>
      <c r="E578" s="232"/>
      <c r="F578" s="232"/>
      <c r="G578" s="232"/>
      <c r="H578" s="232"/>
      <c r="I578" s="232"/>
      <c r="J578" s="232"/>
      <c r="K578" s="232"/>
      <c r="L578" s="232"/>
      <c r="M578" s="232"/>
      <c r="N578" s="232"/>
      <c r="O578" s="232"/>
      <c r="P578" s="232"/>
      <c r="Q578" s="232"/>
      <c r="R578" s="232"/>
      <c r="S578" s="232"/>
      <c r="T578" s="232"/>
      <c r="U578" s="232"/>
      <c r="V578" s="232"/>
      <c r="W578" s="232"/>
      <c r="X578" s="232"/>
      <c r="Y578" s="232"/>
      <c r="Z578" s="232"/>
    </row>
    <row r="579" spans="1:26" ht="15.6">
      <c r="A579" s="232"/>
      <c r="B579" s="232"/>
      <c r="C579" s="232"/>
      <c r="D579" s="232"/>
      <c r="E579" s="232"/>
      <c r="F579" s="232"/>
      <c r="G579" s="232"/>
      <c r="H579" s="232"/>
      <c r="I579" s="232"/>
      <c r="J579" s="232"/>
      <c r="K579" s="232"/>
      <c r="L579" s="232"/>
      <c r="M579" s="232"/>
      <c r="N579" s="232"/>
      <c r="O579" s="232"/>
      <c r="P579" s="232"/>
      <c r="Q579" s="232"/>
      <c r="R579" s="232"/>
      <c r="S579" s="232"/>
      <c r="T579" s="232"/>
      <c r="U579" s="232"/>
      <c r="V579" s="232"/>
      <c r="W579" s="232"/>
      <c r="X579" s="232"/>
      <c r="Y579" s="232"/>
      <c r="Z579" s="232"/>
    </row>
    <row r="580" spans="1:26" ht="15.6">
      <c r="A580" s="232"/>
      <c r="B580" s="232"/>
      <c r="C580" s="232"/>
      <c r="D580" s="232"/>
      <c r="E580" s="232"/>
      <c r="F580" s="232"/>
      <c r="G580" s="232"/>
      <c r="H580" s="232"/>
      <c r="I580" s="232"/>
      <c r="J580" s="232"/>
      <c r="K580" s="232"/>
      <c r="L580" s="232"/>
      <c r="M580" s="232"/>
      <c r="N580" s="232"/>
      <c r="O580" s="232"/>
      <c r="P580" s="232"/>
      <c r="Q580" s="232"/>
      <c r="R580" s="232"/>
      <c r="S580" s="232"/>
      <c r="T580" s="232"/>
      <c r="U580" s="232"/>
      <c r="V580" s="232"/>
      <c r="W580" s="232"/>
      <c r="X580" s="232"/>
      <c r="Y580" s="232"/>
      <c r="Z580" s="232"/>
    </row>
    <row r="581" spans="1:26" ht="15.6">
      <c r="A581" s="232"/>
      <c r="B581" s="232"/>
      <c r="C581" s="232"/>
      <c r="D581" s="232"/>
      <c r="E581" s="232"/>
      <c r="F581" s="232"/>
      <c r="G581" s="232"/>
      <c r="H581" s="232"/>
      <c r="I581" s="232"/>
      <c r="J581" s="232"/>
      <c r="K581" s="232"/>
      <c r="L581" s="232"/>
      <c r="M581" s="232"/>
      <c r="N581" s="232"/>
      <c r="O581" s="232"/>
      <c r="P581" s="232"/>
      <c r="Q581" s="232"/>
      <c r="R581" s="232"/>
      <c r="S581" s="232"/>
      <c r="T581" s="232"/>
      <c r="U581" s="232"/>
      <c r="V581" s="232"/>
      <c r="W581" s="232"/>
      <c r="X581" s="232"/>
      <c r="Y581" s="232"/>
      <c r="Z581" s="232"/>
    </row>
    <row r="582" spans="1:26" ht="15.6">
      <c r="A582" s="232"/>
      <c r="B582" s="232"/>
      <c r="C582" s="232"/>
      <c r="D582" s="232"/>
      <c r="E582" s="232"/>
      <c r="F582" s="232"/>
      <c r="G582" s="232"/>
      <c r="H582" s="232"/>
      <c r="I582" s="232"/>
      <c r="J582" s="232"/>
      <c r="K582" s="232"/>
      <c r="L582" s="232"/>
      <c r="M582" s="232"/>
      <c r="N582" s="232"/>
      <c r="O582" s="232"/>
      <c r="P582" s="232"/>
      <c r="Q582" s="232"/>
      <c r="R582" s="232"/>
      <c r="S582" s="232"/>
      <c r="T582" s="232"/>
      <c r="U582" s="232"/>
      <c r="V582" s="232"/>
      <c r="W582" s="232"/>
      <c r="X582" s="232"/>
      <c r="Y582" s="232"/>
      <c r="Z582" s="232"/>
    </row>
    <row r="583" spans="1:26" ht="15.6">
      <c r="A583" s="232"/>
      <c r="B583" s="232"/>
      <c r="C583" s="232"/>
      <c r="D583" s="232"/>
      <c r="E583" s="232"/>
      <c r="F583" s="232"/>
      <c r="G583" s="232"/>
      <c r="H583" s="232"/>
      <c r="I583" s="232"/>
      <c r="J583" s="232"/>
      <c r="K583" s="232"/>
      <c r="L583" s="232"/>
      <c r="M583" s="232"/>
      <c r="N583" s="232"/>
      <c r="O583" s="232"/>
      <c r="P583" s="232"/>
      <c r="Q583" s="232"/>
      <c r="R583" s="232"/>
      <c r="S583" s="232"/>
      <c r="T583" s="232"/>
      <c r="U583" s="232"/>
      <c r="V583" s="232"/>
      <c r="W583" s="232"/>
      <c r="X583" s="232"/>
      <c r="Y583" s="232"/>
      <c r="Z583" s="232"/>
    </row>
    <row r="584" spans="1:26" ht="15.6">
      <c r="A584" s="232"/>
      <c r="B584" s="232"/>
      <c r="C584" s="232"/>
      <c r="D584" s="232"/>
      <c r="E584" s="232"/>
      <c r="F584" s="232"/>
      <c r="G584" s="232"/>
      <c r="H584" s="232"/>
      <c r="I584" s="232"/>
      <c r="J584" s="232"/>
      <c r="K584" s="232"/>
      <c r="L584" s="232"/>
      <c r="M584" s="232"/>
      <c r="N584" s="232"/>
      <c r="O584" s="232"/>
      <c r="P584" s="232"/>
      <c r="Q584" s="232"/>
      <c r="R584" s="232"/>
      <c r="S584" s="232"/>
      <c r="T584" s="232"/>
      <c r="U584" s="232"/>
      <c r="V584" s="232"/>
      <c r="W584" s="232"/>
      <c r="X584" s="232"/>
      <c r="Y584" s="232"/>
      <c r="Z584" s="232"/>
    </row>
    <row r="585" spans="1:26" ht="15.6">
      <c r="A585" s="232"/>
      <c r="B585" s="232"/>
      <c r="C585" s="232"/>
      <c r="D585" s="232"/>
      <c r="E585" s="232"/>
      <c r="F585" s="232"/>
      <c r="G585" s="232"/>
      <c r="H585" s="232"/>
      <c r="I585" s="232"/>
      <c r="J585" s="232"/>
      <c r="K585" s="232"/>
      <c r="L585" s="232"/>
      <c r="M585" s="232"/>
      <c r="N585" s="232"/>
      <c r="O585" s="232"/>
      <c r="P585" s="232"/>
      <c r="Q585" s="232"/>
      <c r="R585" s="232"/>
      <c r="S585" s="232"/>
      <c r="T585" s="232"/>
      <c r="U585" s="232"/>
      <c r="V585" s="232"/>
      <c r="W585" s="232"/>
      <c r="X585" s="232"/>
      <c r="Y585" s="232"/>
      <c r="Z585" s="232"/>
    </row>
    <row r="586" spans="1:26" ht="15.6">
      <c r="A586" s="232"/>
      <c r="B586" s="232"/>
      <c r="C586" s="232"/>
      <c r="D586" s="232"/>
      <c r="E586" s="232"/>
      <c r="F586" s="232"/>
      <c r="G586" s="232"/>
      <c r="H586" s="232"/>
      <c r="I586" s="232"/>
      <c r="J586" s="232"/>
      <c r="K586" s="232"/>
      <c r="L586" s="232"/>
      <c r="M586" s="232"/>
      <c r="N586" s="232"/>
      <c r="O586" s="232"/>
      <c r="P586" s="232"/>
      <c r="Q586" s="232"/>
      <c r="R586" s="232"/>
      <c r="S586" s="232"/>
      <c r="T586" s="232"/>
      <c r="U586" s="232"/>
      <c r="V586" s="232"/>
      <c r="W586" s="232"/>
      <c r="X586" s="232"/>
      <c r="Y586" s="232"/>
      <c r="Z586" s="232"/>
    </row>
    <row r="587" spans="1:26" ht="15.6">
      <c r="A587" s="232"/>
      <c r="B587" s="232"/>
      <c r="C587" s="232"/>
      <c r="D587" s="232"/>
      <c r="E587" s="232"/>
      <c r="F587" s="232"/>
      <c r="G587" s="232"/>
      <c r="H587" s="232"/>
      <c r="I587" s="232"/>
      <c r="J587" s="232"/>
      <c r="K587" s="232"/>
      <c r="L587" s="232"/>
      <c r="M587" s="232"/>
      <c r="N587" s="232"/>
      <c r="O587" s="232"/>
      <c r="P587" s="232"/>
      <c r="Q587" s="232"/>
      <c r="R587" s="232"/>
      <c r="S587" s="232"/>
      <c r="T587" s="232"/>
      <c r="U587" s="232"/>
      <c r="V587" s="232"/>
      <c r="W587" s="232"/>
      <c r="X587" s="232"/>
      <c r="Y587" s="232"/>
      <c r="Z587" s="232"/>
    </row>
    <row r="588" spans="1:26" ht="15.6">
      <c r="A588" s="232"/>
      <c r="B588" s="232"/>
      <c r="C588" s="232"/>
      <c r="D588" s="232"/>
      <c r="E588" s="232"/>
      <c r="F588" s="232"/>
      <c r="G588" s="232"/>
      <c r="H588" s="232"/>
      <c r="I588" s="232"/>
      <c r="J588" s="232"/>
      <c r="K588" s="232"/>
      <c r="L588" s="232"/>
      <c r="M588" s="232"/>
      <c r="N588" s="232"/>
      <c r="O588" s="232"/>
      <c r="P588" s="232"/>
      <c r="Q588" s="232"/>
      <c r="R588" s="232"/>
      <c r="S588" s="232"/>
      <c r="T588" s="232"/>
      <c r="U588" s="232"/>
      <c r="V588" s="232"/>
      <c r="W588" s="232"/>
      <c r="X588" s="232"/>
      <c r="Y588" s="232"/>
      <c r="Z588" s="232"/>
    </row>
    <row r="589" spans="1:26" ht="15.6">
      <c r="A589" s="232"/>
      <c r="B589" s="232"/>
      <c r="C589" s="232"/>
      <c r="D589" s="232"/>
      <c r="E589" s="232"/>
      <c r="F589" s="232"/>
      <c r="G589" s="232"/>
      <c r="H589" s="232"/>
      <c r="I589" s="232"/>
      <c r="J589" s="232"/>
      <c r="K589" s="232"/>
      <c r="L589" s="232"/>
      <c r="M589" s="232"/>
      <c r="N589" s="232"/>
      <c r="O589" s="232"/>
      <c r="P589" s="232"/>
      <c r="Q589" s="232"/>
      <c r="R589" s="232"/>
      <c r="S589" s="232"/>
      <c r="T589" s="232"/>
      <c r="U589" s="232"/>
      <c r="V589" s="232"/>
      <c r="W589" s="232"/>
      <c r="X589" s="232"/>
      <c r="Y589" s="232"/>
      <c r="Z589" s="232"/>
    </row>
    <row r="590" spans="1:26" ht="15.6">
      <c r="A590" s="232"/>
      <c r="B590" s="232"/>
      <c r="C590" s="232"/>
      <c r="D590" s="232"/>
      <c r="E590" s="232"/>
      <c r="F590" s="232"/>
      <c r="G590" s="232"/>
      <c r="H590" s="232"/>
      <c r="I590" s="232"/>
      <c r="J590" s="232"/>
      <c r="K590" s="232"/>
      <c r="L590" s="232"/>
      <c r="M590" s="232"/>
      <c r="N590" s="232"/>
      <c r="O590" s="232"/>
      <c r="P590" s="232"/>
      <c r="Q590" s="232"/>
      <c r="R590" s="232"/>
      <c r="S590" s="232"/>
      <c r="T590" s="232"/>
      <c r="U590" s="232"/>
      <c r="V590" s="232"/>
      <c r="W590" s="232"/>
      <c r="X590" s="232"/>
      <c r="Y590" s="232"/>
      <c r="Z590" s="232"/>
    </row>
    <row r="591" spans="1:26" ht="15.6">
      <c r="A591" s="232"/>
      <c r="B591" s="232"/>
      <c r="C591" s="232"/>
      <c r="D591" s="232"/>
      <c r="E591" s="232"/>
      <c r="F591" s="232"/>
      <c r="G591" s="232"/>
      <c r="H591" s="232"/>
      <c r="I591" s="232"/>
      <c r="J591" s="232"/>
      <c r="K591" s="232"/>
      <c r="L591" s="232"/>
      <c r="M591" s="232"/>
      <c r="N591" s="232"/>
      <c r="O591" s="232"/>
      <c r="P591" s="232"/>
      <c r="Q591" s="232"/>
      <c r="R591" s="232"/>
      <c r="S591" s="232"/>
      <c r="T591" s="232"/>
      <c r="U591" s="232"/>
      <c r="V591" s="232"/>
      <c r="W591" s="232"/>
      <c r="X591" s="232"/>
      <c r="Y591" s="232"/>
      <c r="Z591" s="232"/>
    </row>
    <row r="592" spans="1:26" ht="15.6">
      <c r="A592" s="232"/>
      <c r="B592" s="232"/>
      <c r="C592" s="232"/>
      <c r="D592" s="232"/>
      <c r="E592" s="232"/>
      <c r="F592" s="232"/>
      <c r="G592" s="232"/>
      <c r="H592" s="232"/>
      <c r="I592" s="232"/>
      <c r="J592" s="232"/>
      <c r="K592" s="232"/>
      <c r="L592" s="232"/>
      <c r="M592" s="232"/>
      <c r="N592" s="232"/>
      <c r="O592" s="232"/>
      <c r="P592" s="232"/>
      <c r="Q592" s="232"/>
      <c r="R592" s="232"/>
      <c r="S592" s="232"/>
      <c r="T592" s="232"/>
      <c r="U592" s="232"/>
      <c r="V592" s="232"/>
      <c r="W592" s="232"/>
      <c r="X592" s="232"/>
      <c r="Y592" s="232"/>
      <c r="Z592" s="232"/>
    </row>
    <row r="593" spans="1:26" ht="15.6">
      <c r="A593" s="232"/>
      <c r="B593" s="232"/>
      <c r="C593" s="232"/>
      <c r="D593" s="232"/>
      <c r="E593" s="232"/>
      <c r="F593" s="232"/>
      <c r="G593" s="232"/>
      <c r="H593" s="232"/>
      <c r="I593" s="232"/>
      <c r="J593" s="232"/>
      <c r="K593" s="232"/>
      <c r="L593" s="232"/>
      <c r="M593" s="232"/>
      <c r="N593" s="232"/>
      <c r="O593" s="232"/>
      <c r="P593" s="232"/>
      <c r="Q593" s="232"/>
      <c r="R593" s="232"/>
      <c r="S593" s="232"/>
      <c r="T593" s="232"/>
      <c r="U593" s="232"/>
      <c r="V593" s="232"/>
      <c r="W593" s="232"/>
      <c r="X593" s="232"/>
      <c r="Y593" s="232"/>
      <c r="Z593" s="232"/>
    </row>
    <row r="594" spans="1:26" ht="15.6">
      <c r="A594" s="232"/>
      <c r="B594" s="232"/>
      <c r="C594" s="232"/>
      <c r="D594" s="232"/>
      <c r="E594" s="232"/>
      <c r="F594" s="232"/>
      <c r="G594" s="232"/>
      <c r="H594" s="232"/>
      <c r="I594" s="232"/>
      <c r="J594" s="232"/>
      <c r="K594" s="232"/>
      <c r="L594" s="232"/>
      <c r="M594" s="232"/>
      <c r="N594" s="232"/>
      <c r="O594" s="232"/>
      <c r="P594" s="232"/>
      <c r="Q594" s="232"/>
      <c r="R594" s="232"/>
      <c r="S594" s="232"/>
      <c r="T594" s="232"/>
      <c r="U594" s="232"/>
      <c r="V594" s="232"/>
      <c r="W594" s="232"/>
      <c r="X594" s="232"/>
      <c r="Y594" s="232"/>
      <c r="Z594" s="232"/>
    </row>
    <row r="595" spans="1:26" ht="15.6">
      <c r="A595" s="232"/>
      <c r="B595" s="232"/>
      <c r="C595" s="232"/>
      <c r="D595" s="232"/>
      <c r="E595" s="232"/>
      <c r="F595" s="232"/>
      <c r="G595" s="232"/>
      <c r="H595" s="232"/>
      <c r="I595" s="232"/>
      <c r="J595" s="232"/>
      <c r="K595" s="232"/>
      <c r="L595" s="232"/>
      <c r="M595" s="232"/>
      <c r="N595" s="232"/>
      <c r="O595" s="232"/>
      <c r="P595" s="232"/>
      <c r="Q595" s="232"/>
      <c r="R595" s="232"/>
      <c r="S595" s="232"/>
      <c r="T595" s="232"/>
      <c r="U595" s="232"/>
      <c r="V595" s="232"/>
      <c r="W595" s="232"/>
      <c r="X595" s="232"/>
      <c r="Y595" s="232"/>
      <c r="Z595" s="232"/>
    </row>
    <row r="596" spans="1:26" ht="15.6">
      <c r="A596" s="232"/>
      <c r="B596" s="232"/>
      <c r="C596" s="232"/>
      <c r="D596" s="232"/>
      <c r="E596" s="232"/>
      <c r="F596" s="232"/>
      <c r="G596" s="232"/>
      <c r="H596" s="232"/>
      <c r="I596" s="232"/>
      <c r="J596" s="232"/>
      <c r="K596" s="232"/>
      <c r="L596" s="232"/>
      <c r="M596" s="232"/>
      <c r="N596" s="232"/>
      <c r="O596" s="232"/>
      <c r="P596" s="232"/>
      <c r="Q596" s="232"/>
      <c r="R596" s="232"/>
      <c r="S596" s="232"/>
      <c r="T596" s="232"/>
      <c r="U596" s="232"/>
      <c r="V596" s="232"/>
      <c r="W596" s="232"/>
      <c r="X596" s="232"/>
      <c r="Y596" s="232"/>
      <c r="Z596" s="232"/>
    </row>
    <row r="597" spans="1:26" ht="15.6">
      <c r="A597" s="232"/>
      <c r="B597" s="232"/>
      <c r="C597" s="232"/>
      <c r="D597" s="232"/>
      <c r="E597" s="232"/>
      <c r="F597" s="232"/>
      <c r="G597" s="232"/>
      <c r="H597" s="232"/>
      <c r="I597" s="232"/>
      <c r="J597" s="232"/>
      <c r="K597" s="232"/>
      <c r="L597" s="232"/>
      <c r="M597" s="232"/>
      <c r="N597" s="232"/>
      <c r="O597" s="232"/>
      <c r="P597" s="232"/>
      <c r="Q597" s="232"/>
      <c r="R597" s="232"/>
      <c r="S597" s="232"/>
      <c r="T597" s="232"/>
      <c r="U597" s="232"/>
      <c r="V597" s="232"/>
      <c r="W597" s="232"/>
      <c r="X597" s="232"/>
      <c r="Y597" s="232"/>
      <c r="Z597" s="232"/>
    </row>
    <row r="598" spans="1:26" ht="15.6">
      <c r="A598" s="232"/>
      <c r="B598" s="232"/>
      <c r="C598" s="232"/>
      <c r="D598" s="232"/>
      <c r="E598" s="232"/>
      <c r="F598" s="232"/>
      <c r="G598" s="232"/>
      <c r="H598" s="232"/>
      <c r="I598" s="232"/>
      <c r="J598" s="232"/>
      <c r="K598" s="232"/>
      <c r="L598" s="232"/>
      <c r="M598" s="232"/>
      <c r="N598" s="232"/>
      <c r="O598" s="232"/>
      <c r="P598" s="232"/>
      <c r="Q598" s="232"/>
      <c r="R598" s="232"/>
      <c r="S598" s="232"/>
      <c r="T598" s="232"/>
      <c r="U598" s="232"/>
      <c r="V598" s="232"/>
      <c r="W598" s="232"/>
      <c r="X598" s="232"/>
      <c r="Y598" s="232"/>
      <c r="Z598" s="232"/>
    </row>
    <row r="599" spans="1:26" ht="15.6">
      <c r="A599" s="232"/>
      <c r="B599" s="232"/>
      <c r="C599" s="232"/>
      <c r="D599" s="232"/>
      <c r="E599" s="232"/>
      <c r="F599" s="232"/>
      <c r="G599" s="232"/>
      <c r="H599" s="232"/>
      <c r="I599" s="232"/>
      <c r="J599" s="232"/>
      <c r="K599" s="232"/>
      <c r="L599" s="232"/>
      <c r="M599" s="232"/>
      <c r="N599" s="232"/>
      <c r="O599" s="232"/>
      <c r="P599" s="232"/>
      <c r="Q599" s="232"/>
      <c r="R599" s="232"/>
      <c r="S599" s="232"/>
      <c r="T599" s="232"/>
      <c r="U599" s="232"/>
      <c r="V599" s="232"/>
      <c r="W599" s="232"/>
      <c r="X599" s="232"/>
      <c r="Y599" s="232"/>
      <c r="Z599" s="232"/>
    </row>
    <row r="600" spans="1:26" ht="15.6">
      <c r="A600" s="232"/>
      <c r="B600" s="232"/>
      <c r="C600" s="232"/>
      <c r="D600" s="232"/>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row>
    <row r="601" spans="1:26" ht="15.6">
      <c r="A601" s="232"/>
      <c r="B601" s="232"/>
      <c r="C601" s="232"/>
      <c r="D601" s="232"/>
      <c r="E601" s="232"/>
      <c r="F601" s="232"/>
      <c r="G601" s="232"/>
      <c r="H601" s="232"/>
      <c r="I601" s="232"/>
      <c r="J601" s="232"/>
      <c r="K601" s="232"/>
      <c r="L601" s="232"/>
      <c r="M601" s="232"/>
      <c r="N601" s="232"/>
      <c r="O601" s="232"/>
      <c r="P601" s="232"/>
      <c r="Q601" s="232"/>
      <c r="R601" s="232"/>
      <c r="S601" s="232"/>
      <c r="T601" s="232"/>
      <c r="U601" s="232"/>
      <c r="V601" s="232"/>
      <c r="W601" s="232"/>
      <c r="X601" s="232"/>
      <c r="Y601" s="232"/>
      <c r="Z601" s="232"/>
    </row>
    <row r="602" spans="1:26" ht="15.6">
      <c r="A602" s="232"/>
      <c r="B602" s="232"/>
      <c r="C602" s="232"/>
      <c r="D602" s="232"/>
      <c r="E602" s="232"/>
      <c r="F602" s="232"/>
      <c r="G602" s="232"/>
      <c r="H602" s="232"/>
      <c r="I602" s="232"/>
      <c r="J602" s="232"/>
      <c r="K602" s="232"/>
      <c r="L602" s="232"/>
      <c r="M602" s="232"/>
      <c r="N602" s="232"/>
      <c r="O602" s="232"/>
      <c r="P602" s="232"/>
      <c r="Q602" s="232"/>
      <c r="R602" s="232"/>
      <c r="S602" s="232"/>
      <c r="T602" s="232"/>
      <c r="U602" s="232"/>
      <c r="V602" s="232"/>
      <c r="W602" s="232"/>
      <c r="X602" s="232"/>
      <c r="Y602" s="232"/>
      <c r="Z602" s="232"/>
    </row>
    <row r="603" spans="1:26" ht="15.6">
      <c r="A603" s="232"/>
      <c r="B603" s="232"/>
      <c r="C603" s="232"/>
      <c r="D603" s="232"/>
      <c r="E603" s="232"/>
      <c r="F603" s="232"/>
      <c r="G603" s="232"/>
      <c r="H603" s="232"/>
      <c r="I603" s="232"/>
      <c r="J603" s="232"/>
      <c r="K603" s="232"/>
      <c r="L603" s="232"/>
      <c r="M603" s="232"/>
      <c r="N603" s="232"/>
      <c r="O603" s="232"/>
      <c r="P603" s="232"/>
      <c r="Q603" s="232"/>
      <c r="R603" s="232"/>
      <c r="S603" s="232"/>
      <c r="T603" s="232"/>
      <c r="U603" s="232"/>
      <c r="V603" s="232"/>
      <c r="W603" s="232"/>
      <c r="X603" s="232"/>
      <c r="Y603" s="232"/>
      <c r="Z603" s="232"/>
    </row>
    <row r="604" spans="1:26" ht="15.6">
      <c r="A604" s="232"/>
      <c r="B604" s="232"/>
      <c r="C604" s="232"/>
      <c r="D604" s="232"/>
      <c r="E604" s="232"/>
      <c r="F604" s="232"/>
      <c r="G604" s="232"/>
      <c r="H604" s="232"/>
      <c r="I604" s="232"/>
      <c r="J604" s="232"/>
      <c r="K604" s="232"/>
      <c r="L604" s="232"/>
      <c r="M604" s="232"/>
      <c r="N604" s="232"/>
      <c r="O604" s="232"/>
      <c r="P604" s="232"/>
      <c r="Q604" s="232"/>
      <c r="R604" s="232"/>
      <c r="S604" s="232"/>
      <c r="T604" s="232"/>
      <c r="U604" s="232"/>
      <c r="V604" s="232"/>
      <c r="W604" s="232"/>
      <c r="X604" s="232"/>
      <c r="Y604" s="232"/>
      <c r="Z604" s="232"/>
    </row>
    <row r="605" spans="1:26" ht="15.6">
      <c r="A605" s="232"/>
      <c r="B605" s="232"/>
      <c r="C605" s="232"/>
      <c r="D605" s="232"/>
      <c r="E605" s="232"/>
      <c r="F605" s="232"/>
      <c r="G605" s="232"/>
      <c r="H605" s="232"/>
      <c r="I605" s="232"/>
      <c r="J605" s="232"/>
      <c r="K605" s="232"/>
      <c r="L605" s="232"/>
      <c r="M605" s="232"/>
      <c r="N605" s="232"/>
      <c r="O605" s="232"/>
      <c r="P605" s="232"/>
      <c r="Q605" s="232"/>
      <c r="R605" s="232"/>
      <c r="S605" s="232"/>
      <c r="T605" s="232"/>
      <c r="U605" s="232"/>
      <c r="V605" s="232"/>
      <c r="W605" s="232"/>
      <c r="X605" s="232"/>
      <c r="Y605" s="232"/>
      <c r="Z605" s="232"/>
    </row>
    <row r="606" spans="1:26" ht="15.6">
      <c r="A606" s="232"/>
      <c r="B606" s="232"/>
      <c r="C606" s="232"/>
      <c r="D606" s="232"/>
      <c r="E606" s="232"/>
      <c r="F606" s="232"/>
      <c r="G606" s="232"/>
      <c r="H606" s="232"/>
      <c r="I606" s="232"/>
      <c r="J606" s="232"/>
      <c r="K606" s="232"/>
      <c r="L606" s="232"/>
      <c r="M606" s="232"/>
      <c r="N606" s="232"/>
      <c r="O606" s="232"/>
      <c r="P606" s="232"/>
      <c r="Q606" s="232"/>
      <c r="R606" s="232"/>
      <c r="S606" s="232"/>
      <c r="T606" s="232"/>
      <c r="U606" s="232"/>
      <c r="V606" s="232"/>
      <c r="W606" s="232"/>
      <c r="X606" s="232"/>
      <c r="Y606" s="232"/>
      <c r="Z606" s="232"/>
    </row>
    <row r="607" spans="1:26" ht="15.6">
      <c r="A607" s="232"/>
      <c r="B607" s="232"/>
      <c r="C607" s="232"/>
      <c r="D607" s="232"/>
      <c r="E607" s="232"/>
      <c r="F607" s="232"/>
      <c r="G607" s="232"/>
      <c r="H607" s="232"/>
      <c r="I607" s="232"/>
      <c r="J607" s="232"/>
      <c r="K607" s="232"/>
      <c r="L607" s="232"/>
      <c r="M607" s="232"/>
      <c r="N607" s="232"/>
      <c r="O607" s="232"/>
      <c r="P607" s="232"/>
      <c r="Q607" s="232"/>
      <c r="R607" s="232"/>
      <c r="S607" s="232"/>
      <c r="T607" s="232"/>
      <c r="U607" s="232"/>
      <c r="V607" s="232"/>
      <c r="W607" s="232"/>
      <c r="X607" s="232"/>
      <c r="Y607" s="232"/>
      <c r="Z607" s="232"/>
    </row>
    <row r="608" spans="1:26" ht="15.6">
      <c r="A608" s="232"/>
      <c r="B608" s="232"/>
      <c r="C608" s="232"/>
      <c r="D608" s="232"/>
      <c r="E608" s="232"/>
      <c r="F608" s="232"/>
      <c r="G608" s="232"/>
      <c r="H608" s="232"/>
      <c r="I608" s="232"/>
      <c r="J608" s="232"/>
      <c r="K608" s="232"/>
      <c r="L608" s="232"/>
      <c r="M608" s="232"/>
      <c r="N608" s="232"/>
      <c r="O608" s="232"/>
      <c r="P608" s="232"/>
      <c r="Q608" s="232"/>
      <c r="R608" s="232"/>
      <c r="S608" s="232"/>
      <c r="T608" s="232"/>
      <c r="U608" s="232"/>
      <c r="V608" s="232"/>
      <c r="W608" s="232"/>
      <c r="X608" s="232"/>
      <c r="Y608" s="232"/>
      <c r="Z608" s="232"/>
    </row>
    <row r="609" spans="1:26" ht="15.6">
      <c r="A609" s="232"/>
      <c r="B609" s="232"/>
      <c r="C609" s="232"/>
      <c r="D609" s="232"/>
      <c r="E609" s="232"/>
      <c r="F609" s="232"/>
      <c r="G609" s="232"/>
      <c r="H609" s="232"/>
      <c r="I609" s="232"/>
      <c r="J609" s="232"/>
      <c r="K609" s="232"/>
      <c r="L609" s="232"/>
      <c r="M609" s="232"/>
      <c r="N609" s="232"/>
      <c r="O609" s="232"/>
      <c r="P609" s="232"/>
      <c r="Q609" s="232"/>
      <c r="R609" s="232"/>
      <c r="S609" s="232"/>
      <c r="T609" s="232"/>
      <c r="U609" s="232"/>
      <c r="V609" s="232"/>
      <c r="W609" s="232"/>
      <c r="X609" s="232"/>
      <c r="Y609" s="232"/>
      <c r="Z609" s="232"/>
    </row>
    <row r="610" spans="1:26" ht="15.6">
      <c r="A610" s="232"/>
      <c r="B610" s="232"/>
      <c r="C610" s="232"/>
      <c r="D610" s="232"/>
      <c r="E610" s="232"/>
      <c r="F610" s="232"/>
      <c r="G610" s="232"/>
      <c r="H610" s="232"/>
      <c r="I610" s="232"/>
      <c r="J610" s="232"/>
      <c r="K610" s="232"/>
      <c r="L610" s="232"/>
      <c r="M610" s="232"/>
      <c r="N610" s="232"/>
      <c r="O610" s="232"/>
      <c r="P610" s="232"/>
      <c r="Q610" s="232"/>
      <c r="R610" s="232"/>
      <c r="S610" s="232"/>
      <c r="T610" s="232"/>
      <c r="U610" s="232"/>
      <c r="V610" s="232"/>
      <c r="W610" s="232"/>
      <c r="X610" s="232"/>
      <c r="Y610" s="232"/>
      <c r="Z610" s="232"/>
    </row>
    <row r="611" spans="1:26" ht="15.6">
      <c r="A611" s="232"/>
      <c r="B611" s="232"/>
      <c r="C611" s="232"/>
      <c r="D611" s="232"/>
      <c r="E611" s="232"/>
      <c r="F611" s="232"/>
      <c r="G611" s="232"/>
      <c r="H611" s="232"/>
      <c r="I611" s="232"/>
      <c r="J611" s="232"/>
      <c r="K611" s="232"/>
      <c r="L611" s="232"/>
      <c r="M611" s="232"/>
      <c r="N611" s="232"/>
      <c r="O611" s="232"/>
      <c r="P611" s="232"/>
      <c r="Q611" s="232"/>
      <c r="R611" s="232"/>
      <c r="S611" s="232"/>
      <c r="T611" s="232"/>
      <c r="U611" s="232"/>
      <c r="V611" s="232"/>
      <c r="W611" s="232"/>
      <c r="X611" s="232"/>
      <c r="Y611" s="232"/>
      <c r="Z611" s="232"/>
    </row>
    <row r="612" spans="1:26" ht="15.6">
      <c r="A612" s="232"/>
      <c r="B612" s="232"/>
      <c r="C612" s="232"/>
      <c r="D612" s="232"/>
      <c r="E612" s="232"/>
      <c r="F612" s="232"/>
      <c r="G612" s="232"/>
      <c r="H612" s="232"/>
      <c r="I612" s="232"/>
      <c r="J612" s="232"/>
      <c r="K612" s="232"/>
      <c r="L612" s="232"/>
      <c r="M612" s="232"/>
      <c r="N612" s="232"/>
      <c r="O612" s="232"/>
      <c r="P612" s="232"/>
      <c r="Q612" s="232"/>
      <c r="R612" s="232"/>
      <c r="S612" s="232"/>
      <c r="T612" s="232"/>
      <c r="U612" s="232"/>
      <c r="V612" s="232"/>
      <c r="W612" s="232"/>
      <c r="X612" s="232"/>
      <c r="Y612" s="232"/>
      <c r="Z612" s="232"/>
    </row>
    <row r="613" spans="1:26" ht="15.6">
      <c r="A613" s="232"/>
      <c r="B613" s="232"/>
      <c r="C613" s="232"/>
      <c r="D613" s="232"/>
      <c r="E613" s="232"/>
      <c r="F613" s="232"/>
      <c r="G613" s="232"/>
      <c r="H613" s="232"/>
      <c r="I613" s="232"/>
      <c r="J613" s="232"/>
      <c r="K613" s="232"/>
      <c r="L613" s="232"/>
      <c r="M613" s="232"/>
      <c r="N613" s="232"/>
      <c r="O613" s="232"/>
      <c r="P613" s="232"/>
      <c r="Q613" s="232"/>
      <c r="R613" s="232"/>
      <c r="S613" s="232"/>
      <c r="T613" s="232"/>
      <c r="U613" s="232"/>
      <c r="V613" s="232"/>
      <c r="W613" s="232"/>
      <c r="X613" s="232"/>
      <c r="Y613" s="232"/>
      <c r="Z613" s="232"/>
    </row>
    <row r="614" spans="1:26" ht="15.6">
      <c r="A614" s="232"/>
      <c r="B614" s="232"/>
      <c r="C614" s="232"/>
      <c r="D614" s="232"/>
      <c r="E614" s="232"/>
      <c r="F614" s="232"/>
      <c r="G614" s="232"/>
      <c r="H614" s="232"/>
      <c r="I614" s="232"/>
      <c r="J614" s="232"/>
      <c r="K614" s="232"/>
      <c r="L614" s="232"/>
      <c r="M614" s="232"/>
      <c r="N614" s="232"/>
      <c r="O614" s="232"/>
      <c r="P614" s="232"/>
      <c r="Q614" s="232"/>
      <c r="R614" s="232"/>
      <c r="S614" s="232"/>
      <c r="T614" s="232"/>
      <c r="U614" s="232"/>
      <c r="V614" s="232"/>
      <c r="W614" s="232"/>
      <c r="X614" s="232"/>
      <c r="Y614" s="232"/>
      <c r="Z614" s="232"/>
    </row>
    <row r="615" spans="1:26" ht="15.6">
      <c r="A615" s="232"/>
      <c r="B615" s="232"/>
      <c r="C615" s="232"/>
      <c r="D615" s="232"/>
      <c r="E615" s="232"/>
      <c r="F615" s="232"/>
      <c r="G615" s="232"/>
      <c r="H615" s="232"/>
      <c r="I615" s="232"/>
      <c r="J615" s="232"/>
      <c r="K615" s="232"/>
      <c r="L615" s="232"/>
      <c r="M615" s="232"/>
      <c r="N615" s="232"/>
      <c r="O615" s="232"/>
      <c r="P615" s="232"/>
      <c r="Q615" s="232"/>
      <c r="R615" s="232"/>
      <c r="S615" s="232"/>
      <c r="T615" s="232"/>
      <c r="U615" s="232"/>
      <c r="V615" s="232"/>
      <c r="W615" s="232"/>
      <c r="X615" s="232"/>
      <c r="Y615" s="232"/>
      <c r="Z615" s="232"/>
    </row>
    <row r="616" spans="1:26" ht="15.6">
      <c r="A616" s="232"/>
      <c r="B616" s="232"/>
      <c r="C616" s="232"/>
      <c r="D616" s="232"/>
      <c r="E616" s="232"/>
      <c r="F616" s="232"/>
      <c r="G616" s="232"/>
      <c r="H616" s="232"/>
      <c r="I616" s="232"/>
      <c r="J616" s="232"/>
      <c r="K616" s="232"/>
      <c r="L616" s="232"/>
      <c r="M616" s="232"/>
      <c r="N616" s="232"/>
      <c r="O616" s="232"/>
      <c r="P616" s="232"/>
      <c r="Q616" s="232"/>
      <c r="R616" s="232"/>
      <c r="S616" s="232"/>
      <c r="T616" s="232"/>
      <c r="U616" s="232"/>
      <c r="V616" s="232"/>
      <c r="W616" s="232"/>
      <c r="X616" s="232"/>
      <c r="Y616" s="232"/>
      <c r="Z616" s="232"/>
    </row>
    <row r="617" spans="1:26" ht="15.6">
      <c r="A617" s="232"/>
      <c r="B617" s="232"/>
      <c r="C617" s="232"/>
      <c r="D617" s="232"/>
      <c r="E617" s="232"/>
      <c r="F617" s="232"/>
      <c r="G617" s="232"/>
      <c r="H617" s="232"/>
      <c r="I617" s="232"/>
      <c r="J617" s="232"/>
      <c r="K617" s="232"/>
      <c r="L617" s="232"/>
      <c r="M617" s="232"/>
      <c r="N617" s="232"/>
      <c r="O617" s="232"/>
      <c r="P617" s="232"/>
      <c r="Q617" s="232"/>
      <c r="R617" s="232"/>
      <c r="S617" s="232"/>
      <c r="T617" s="232"/>
      <c r="U617" s="232"/>
      <c r="V617" s="232"/>
      <c r="W617" s="232"/>
      <c r="X617" s="232"/>
      <c r="Y617" s="232"/>
      <c r="Z617" s="232"/>
    </row>
    <row r="618" spans="1:26" ht="15.6">
      <c r="A618" s="232"/>
      <c r="B618" s="232"/>
      <c r="C618" s="232"/>
      <c r="D618" s="232"/>
      <c r="E618" s="232"/>
      <c r="F618" s="232"/>
      <c r="G618" s="232"/>
      <c r="H618" s="232"/>
      <c r="I618" s="232"/>
      <c r="J618" s="232"/>
      <c r="K618" s="232"/>
      <c r="L618" s="232"/>
      <c r="M618" s="232"/>
      <c r="N618" s="232"/>
      <c r="O618" s="232"/>
      <c r="P618" s="232"/>
      <c r="Q618" s="232"/>
      <c r="R618" s="232"/>
      <c r="S618" s="232"/>
      <c r="T618" s="232"/>
      <c r="U618" s="232"/>
      <c r="V618" s="232"/>
      <c r="W618" s="232"/>
      <c r="X618" s="232"/>
      <c r="Y618" s="232"/>
      <c r="Z618" s="232"/>
    </row>
    <row r="619" spans="1:26" ht="15.6">
      <c r="A619" s="232"/>
      <c r="B619" s="232"/>
      <c r="C619" s="232"/>
      <c r="D619" s="232"/>
      <c r="E619" s="232"/>
      <c r="F619" s="232"/>
      <c r="G619" s="232"/>
      <c r="H619" s="232"/>
      <c r="I619" s="232"/>
      <c r="J619" s="232"/>
      <c r="K619" s="232"/>
      <c r="L619" s="232"/>
      <c r="M619" s="232"/>
      <c r="N619" s="232"/>
      <c r="O619" s="232"/>
      <c r="P619" s="232"/>
      <c r="Q619" s="232"/>
      <c r="R619" s="232"/>
      <c r="S619" s="232"/>
      <c r="T619" s="232"/>
      <c r="U619" s="232"/>
      <c r="V619" s="232"/>
      <c r="W619" s="232"/>
      <c r="X619" s="232"/>
      <c r="Y619" s="232"/>
      <c r="Z619" s="232"/>
    </row>
    <row r="620" spans="1:26" ht="15.6">
      <c r="A620" s="232"/>
      <c r="B620" s="232"/>
      <c r="C620" s="232"/>
      <c r="D620" s="232"/>
      <c r="E620" s="232"/>
      <c r="F620" s="232"/>
      <c r="G620" s="232"/>
      <c r="H620" s="232"/>
      <c r="I620" s="232"/>
      <c r="J620" s="232"/>
      <c r="K620" s="232"/>
      <c r="L620" s="232"/>
      <c r="M620" s="232"/>
      <c r="N620" s="232"/>
      <c r="O620" s="232"/>
      <c r="P620" s="232"/>
      <c r="Q620" s="232"/>
      <c r="R620" s="232"/>
      <c r="S620" s="232"/>
      <c r="T620" s="232"/>
      <c r="U620" s="232"/>
      <c r="V620" s="232"/>
      <c r="W620" s="232"/>
      <c r="X620" s="232"/>
      <c r="Y620" s="232"/>
      <c r="Z620" s="232"/>
    </row>
    <row r="621" spans="1:26" ht="15.6">
      <c r="A621" s="232"/>
      <c r="B621" s="232"/>
      <c r="C621" s="232"/>
      <c r="D621" s="232"/>
      <c r="E621" s="232"/>
      <c r="F621" s="232"/>
      <c r="G621" s="232"/>
      <c r="H621" s="232"/>
      <c r="I621" s="232"/>
      <c r="J621" s="232"/>
      <c r="K621" s="232"/>
      <c r="L621" s="232"/>
      <c r="M621" s="232"/>
      <c r="N621" s="232"/>
      <c r="O621" s="232"/>
      <c r="P621" s="232"/>
      <c r="Q621" s="232"/>
      <c r="R621" s="232"/>
      <c r="S621" s="232"/>
      <c r="T621" s="232"/>
      <c r="U621" s="232"/>
      <c r="V621" s="232"/>
      <c r="W621" s="232"/>
      <c r="X621" s="232"/>
      <c r="Y621" s="232"/>
      <c r="Z621" s="232"/>
    </row>
    <row r="622" spans="1:26" ht="15.6">
      <c r="A622" s="232"/>
      <c r="B622" s="232"/>
      <c r="C622" s="232"/>
      <c r="D622" s="232"/>
      <c r="E622" s="232"/>
      <c r="F622" s="232"/>
      <c r="G622" s="232"/>
      <c r="H622" s="232"/>
      <c r="I622" s="232"/>
      <c r="J622" s="232"/>
      <c r="K622" s="232"/>
      <c r="L622" s="232"/>
      <c r="M622" s="232"/>
      <c r="N622" s="232"/>
      <c r="O622" s="232"/>
      <c r="P622" s="232"/>
      <c r="Q622" s="232"/>
      <c r="R622" s="232"/>
      <c r="S622" s="232"/>
      <c r="T622" s="232"/>
      <c r="U622" s="232"/>
      <c r="V622" s="232"/>
      <c r="W622" s="232"/>
      <c r="X622" s="232"/>
      <c r="Y622" s="232"/>
      <c r="Z622" s="232"/>
    </row>
    <row r="623" spans="1:26" ht="15.6">
      <c r="A623" s="232"/>
      <c r="B623" s="232"/>
      <c r="C623" s="232"/>
      <c r="D623" s="232"/>
      <c r="E623" s="232"/>
      <c r="F623" s="232"/>
      <c r="G623" s="232"/>
      <c r="H623" s="232"/>
      <c r="I623" s="232"/>
      <c r="J623" s="232"/>
      <c r="K623" s="232"/>
      <c r="L623" s="232"/>
      <c r="M623" s="232"/>
      <c r="N623" s="232"/>
      <c r="O623" s="232"/>
      <c r="P623" s="232"/>
      <c r="Q623" s="232"/>
      <c r="R623" s="232"/>
      <c r="S623" s="232"/>
      <c r="T623" s="232"/>
      <c r="U623" s="232"/>
      <c r="V623" s="232"/>
      <c r="W623" s="232"/>
      <c r="X623" s="232"/>
      <c r="Y623" s="232"/>
      <c r="Z623" s="232"/>
    </row>
    <row r="624" spans="1:26" ht="15.6">
      <c r="A624" s="232"/>
      <c r="B624" s="232"/>
      <c r="C624" s="232"/>
      <c r="D624" s="232"/>
      <c r="E624" s="232"/>
      <c r="F624" s="232"/>
      <c r="G624" s="232"/>
      <c r="H624" s="232"/>
      <c r="I624" s="232"/>
      <c r="J624" s="232"/>
      <c r="K624" s="232"/>
      <c r="L624" s="232"/>
      <c r="M624" s="232"/>
      <c r="N624" s="232"/>
      <c r="O624" s="232"/>
      <c r="P624" s="232"/>
      <c r="Q624" s="232"/>
      <c r="R624" s="232"/>
      <c r="S624" s="232"/>
      <c r="T624" s="232"/>
      <c r="U624" s="232"/>
      <c r="V624" s="232"/>
      <c r="W624" s="232"/>
      <c r="X624" s="232"/>
      <c r="Y624" s="232"/>
      <c r="Z624" s="232"/>
    </row>
    <row r="625" spans="1:26" ht="15.6">
      <c r="A625" s="232"/>
      <c r="B625" s="232"/>
      <c r="C625" s="232"/>
      <c r="D625" s="232"/>
      <c r="E625" s="232"/>
      <c r="F625" s="232"/>
      <c r="G625" s="232"/>
      <c r="H625" s="232"/>
      <c r="I625" s="232"/>
      <c r="J625" s="232"/>
      <c r="K625" s="232"/>
      <c r="L625" s="232"/>
      <c r="M625" s="232"/>
      <c r="N625" s="232"/>
      <c r="O625" s="232"/>
      <c r="P625" s="232"/>
      <c r="Q625" s="232"/>
      <c r="R625" s="232"/>
      <c r="S625" s="232"/>
      <c r="T625" s="232"/>
      <c r="U625" s="232"/>
      <c r="V625" s="232"/>
      <c r="W625" s="232"/>
      <c r="X625" s="232"/>
      <c r="Y625" s="232"/>
      <c r="Z625" s="232"/>
    </row>
    <row r="626" spans="1:26" ht="15.6">
      <c r="A626" s="232"/>
      <c r="B626" s="232"/>
      <c r="C626" s="232"/>
      <c r="D626" s="232"/>
      <c r="E626" s="232"/>
      <c r="F626" s="232"/>
      <c r="G626" s="232"/>
      <c r="H626" s="232"/>
      <c r="I626" s="232"/>
      <c r="J626" s="232"/>
      <c r="K626" s="232"/>
      <c r="L626" s="232"/>
      <c r="M626" s="232"/>
      <c r="N626" s="232"/>
      <c r="O626" s="232"/>
      <c r="P626" s="232"/>
      <c r="Q626" s="232"/>
      <c r="R626" s="232"/>
      <c r="S626" s="232"/>
      <c r="T626" s="232"/>
      <c r="U626" s="232"/>
      <c r="V626" s="232"/>
      <c r="W626" s="232"/>
      <c r="X626" s="232"/>
      <c r="Y626" s="232"/>
      <c r="Z626" s="232"/>
    </row>
    <row r="627" spans="1:26" ht="15.6">
      <c r="A627" s="232"/>
      <c r="B627" s="232"/>
      <c r="C627" s="232"/>
      <c r="D627" s="232"/>
      <c r="E627" s="232"/>
      <c r="F627" s="232"/>
      <c r="G627" s="232"/>
      <c r="H627" s="232"/>
      <c r="I627" s="232"/>
      <c r="J627" s="232"/>
      <c r="K627" s="232"/>
      <c r="L627" s="232"/>
      <c r="M627" s="232"/>
      <c r="N627" s="232"/>
      <c r="O627" s="232"/>
      <c r="P627" s="232"/>
      <c r="Q627" s="232"/>
      <c r="R627" s="232"/>
      <c r="S627" s="232"/>
      <c r="T627" s="232"/>
      <c r="U627" s="232"/>
      <c r="V627" s="232"/>
      <c r="W627" s="232"/>
      <c r="X627" s="232"/>
      <c r="Y627" s="232"/>
      <c r="Z627" s="232"/>
    </row>
    <row r="628" spans="1:26" ht="15.6">
      <c r="A628" s="232"/>
      <c r="B628" s="232"/>
      <c r="C628" s="232"/>
      <c r="D628" s="232"/>
      <c r="E628" s="232"/>
      <c r="F628" s="232"/>
      <c r="G628" s="232"/>
      <c r="H628" s="232"/>
      <c r="I628" s="232"/>
      <c r="J628" s="232"/>
      <c r="K628" s="232"/>
      <c r="L628" s="232"/>
      <c r="M628" s="232"/>
      <c r="N628" s="232"/>
      <c r="O628" s="232"/>
      <c r="P628" s="232"/>
      <c r="Q628" s="232"/>
      <c r="R628" s="232"/>
      <c r="S628" s="232"/>
      <c r="T628" s="232"/>
      <c r="U628" s="232"/>
      <c r="V628" s="232"/>
      <c r="W628" s="232"/>
      <c r="X628" s="232"/>
      <c r="Y628" s="232"/>
      <c r="Z628" s="232"/>
    </row>
    <row r="629" spans="1:26" ht="15.6">
      <c r="A629" s="232"/>
      <c r="B629" s="232"/>
      <c r="C629" s="232"/>
      <c r="D629" s="232"/>
      <c r="E629" s="232"/>
      <c r="F629" s="232"/>
      <c r="G629" s="232"/>
      <c r="H629" s="232"/>
      <c r="I629" s="232"/>
      <c r="J629" s="232"/>
      <c r="K629" s="232"/>
      <c r="L629" s="232"/>
      <c r="M629" s="232"/>
      <c r="N629" s="232"/>
      <c r="O629" s="232"/>
      <c r="P629" s="232"/>
      <c r="Q629" s="232"/>
      <c r="R629" s="232"/>
      <c r="S629" s="232"/>
      <c r="T629" s="232"/>
      <c r="U629" s="232"/>
      <c r="V629" s="232"/>
      <c r="W629" s="232"/>
      <c r="X629" s="232"/>
      <c r="Y629" s="232"/>
      <c r="Z629" s="232"/>
    </row>
    <row r="630" spans="1:26" ht="15.6">
      <c r="A630" s="232"/>
      <c r="B630" s="232"/>
      <c r="C630" s="232"/>
      <c r="D630" s="232"/>
      <c r="E630" s="232"/>
      <c r="F630" s="232"/>
      <c r="G630" s="232"/>
      <c r="H630" s="232"/>
      <c r="I630" s="232"/>
      <c r="J630" s="232"/>
      <c r="K630" s="232"/>
      <c r="L630" s="232"/>
      <c r="M630" s="232"/>
      <c r="N630" s="232"/>
      <c r="O630" s="232"/>
      <c r="P630" s="232"/>
      <c r="Q630" s="232"/>
      <c r="R630" s="232"/>
      <c r="S630" s="232"/>
      <c r="T630" s="232"/>
      <c r="U630" s="232"/>
      <c r="V630" s="232"/>
      <c r="W630" s="232"/>
      <c r="X630" s="232"/>
      <c r="Y630" s="232"/>
      <c r="Z630" s="232"/>
    </row>
    <row r="631" spans="1:26" ht="15.6">
      <c r="A631" s="232"/>
      <c r="B631" s="232"/>
      <c r="C631" s="232"/>
      <c r="D631" s="232"/>
      <c r="E631" s="232"/>
      <c r="F631" s="232"/>
      <c r="G631" s="232"/>
      <c r="H631" s="232"/>
      <c r="I631" s="232"/>
      <c r="J631" s="232"/>
      <c r="K631" s="232"/>
      <c r="L631" s="232"/>
      <c r="M631" s="232"/>
      <c r="N631" s="232"/>
      <c r="O631" s="232"/>
      <c r="P631" s="232"/>
      <c r="Q631" s="232"/>
      <c r="R631" s="232"/>
      <c r="S631" s="232"/>
      <c r="T631" s="232"/>
      <c r="U631" s="232"/>
      <c r="V631" s="232"/>
      <c r="W631" s="232"/>
      <c r="X631" s="232"/>
      <c r="Y631" s="232"/>
      <c r="Z631" s="232"/>
    </row>
    <row r="632" spans="1:26" ht="15.6">
      <c r="A632" s="232"/>
      <c r="B632" s="232"/>
      <c r="C632" s="232"/>
      <c r="D632" s="232"/>
      <c r="E632" s="232"/>
      <c r="F632" s="232"/>
      <c r="G632" s="232"/>
      <c r="H632" s="232"/>
      <c r="I632" s="232"/>
      <c r="J632" s="232"/>
      <c r="K632" s="232"/>
      <c r="L632" s="232"/>
      <c r="M632" s="232"/>
      <c r="N632" s="232"/>
      <c r="O632" s="232"/>
      <c r="P632" s="232"/>
      <c r="Q632" s="232"/>
      <c r="R632" s="232"/>
      <c r="S632" s="232"/>
      <c r="T632" s="232"/>
      <c r="U632" s="232"/>
      <c r="V632" s="232"/>
      <c r="W632" s="232"/>
      <c r="X632" s="232"/>
      <c r="Y632" s="232"/>
      <c r="Z632" s="232"/>
    </row>
    <row r="633" spans="1:26" ht="15.6">
      <c r="A633" s="232"/>
      <c r="B633" s="232"/>
      <c r="C633" s="232"/>
      <c r="D633" s="232"/>
      <c r="E633" s="232"/>
      <c r="F633" s="232"/>
      <c r="G633" s="232"/>
      <c r="H633" s="232"/>
      <c r="I633" s="232"/>
      <c r="J633" s="232"/>
      <c r="K633" s="232"/>
      <c r="L633" s="232"/>
      <c r="M633" s="232"/>
      <c r="N633" s="232"/>
      <c r="O633" s="232"/>
      <c r="P633" s="232"/>
      <c r="Q633" s="232"/>
      <c r="R633" s="232"/>
      <c r="S633" s="232"/>
      <c r="T633" s="232"/>
      <c r="U633" s="232"/>
      <c r="V633" s="232"/>
      <c r="W633" s="232"/>
      <c r="X633" s="232"/>
      <c r="Y633" s="232"/>
      <c r="Z633" s="232"/>
    </row>
    <row r="634" spans="1:26" ht="15.6">
      <c r="A634" s="232"/>
      <c r="B634" s="232"/>
      <c r="C634" s="232"/>
      <c r="D634" s="232"/>
      <c r="E634" s="232"/>
      <c r="F634" s="232"/>
      <c r="G634" s="232"/>
      <c r="H634" s="232"/>
      <c r="I634" s="232"/>
      <c r="J634" s="232"/>
      <c r="K634" s="232"/>
      <c r="L634" s="232"/>
      <c r="M634" s="232"/>
      <c r="N634" s="232"/>
      <c r="O634" s="232"/>
      <c r="P634" s="232"/>
      <c r="Q634" s="232"/>
      <c r="R634" s="232"/>
      <c r="S634" s="232"/>
      <c r="T634" s="232"/>
      <c r="U634" s="232"/>
      <c r="V634" s="232"/>
      <c r="W634" s="232"/>
      <c r="X634" s="232"/>
      <c r="Y634" s="232"/>
      <c r="Z634" s="232"/>
    </row>
    <row r="635" spans="1:26" ht="15.6">
      <c r="A635" s="232"/>
      <c r="B635" s="232"/>
      <c r="C635" s="232"/>
      <c r="D635" s="232"/>
      <c r="E635" s="232"/>
      <c r="F635" s="232"/>
      <c r="G635" s="232"/>
      <c r="H635" s="232"/>
      <c r="I635" s="232"/>
      <c r="J635" s="232"/>
      <c r="K635" s="232"/>
      <c r="L635" s="232"/>
      <c r="M635" s="232"/>
      <c r="N635" s="232"/>
      <c r="O635" s="232"/>
      <c r="P635" s="232"/>
      <c r="Q635" s="232"/>
      <c r="R635" s="232"/>
      <c r="S635" s="232"/>
      <c r="T635" s="232"/>
      <c r="U635" s="232"/>
      <c r="V635" s="232"/>
      <c r="W635" s="232"/>
      <c r="X635" s="232"/>
      <c r="Y635" s="232"/>
      <c r="Z635" s="232"/>
    </row>
    <row r="636" spans="1:26" ht="15.6">
      <c r="A636" s="232"/>
      <c r="B636" s="232"/>
      <c r="C636" s="232"/>
      <c r="D636" s="232"/>
      <c r="E636" s="232"/>
      <c r="F636" s="232"/>
      <c r="G636" s="232"/>
      <c r="H636" s="232"/>
      <c r="I636" s="232"/>
      <c r="J636" s="232"/>
      <c r="K636" s="232"/>
      <c r="L636" s="232"/>
      <c r="M636" s="232"/>
      <c r="N636" s="232"/>
      <c r="O636" s="232"/>
      <c r="P636" s="232"/>
      <c r="Q636" s="232"/>
      <c r="R636" s="232"/>
      <c r="S636" s="232"/>
      <c r="T636" s="232"/>
      <c r="U636" s="232"/>
      <c r="V636" s="232"/>
      <c r="W636" s="232"/>
      <c r="X636" s="232"/>
      <c r="Y636" s="232"/>
      <c r="Z636" s="232"/>
    </row>
    <row r="637" spans="1:26" ht="15.6">
      <c r="A637" s="232"/>
      <c r="B637" s="232"/>
      <c r="C637" s="232"/>
      <c r="D637" s="232"/>
      <c r="E637" s="232"/>
      <c r="F637" s="232"/>
      <c r="G637" s="232"/>
      <c r="H637" s="232"/>
      <c r="I637" s="232"/>
      <c r="J637" s="232"/>
      <c r="K637" s="232"/>
      <c r="L637" s="232"/>
      <c r="M637" s="232"/>
      <c r="N637" s="232"/>
      <c r="O637" s="232"/>
      <c r="P637" s="232"/>
      <c r="Q637" s="232"/>
      <c r="R637" s="232"/>
      <c r="S637" s="232"/>
      <c r="T637" s="232"/>
      <c r="U637" s="232"/>
      <c r="V637" s="232"/>
      <c r="W637" s="232"/>
      <c r="X637" s="232"/>
      <c r="Y637" s="232"/>
      <c r="Z637" s="232"/>
    </row>
    <row r="638" spans="1:26" ht="15.6">
      <c r="A638" s="232"/>
      <c r="B638" s="232"/>
      <c r="C638" s="232"/>
      <c r="D638" s="232"/>
      <c r="E638" s="232"/>
      <c r="F638" s="232"/>
      <c r="G638" s="232"/>
      <c r="H638" s="232"/>
      <c r="I638" s="232"/>
      <c r="J638" s="232"/>
      <c r="K638" s="232"/>
      <c r="L638" s="232"/>
      <c r="M638" s="232"/>
      <c r="N638" s="232"/>
      <c r="O638" s="232"/>
      <c r="P638" s="232"/>
      <c r="Q638" s="232"/>
      <c r="R638" s="232"/>
      <c r="S638" s="232"/>
      <c r="T638" s="232"/>
      <c r="U638" s="232"/>
      <c r="V638" s="232"/>
      <c r="W638" s="232"/>
      <c r="X638" s="232"/>
      <c r="Y638" s="232"/>
      <c r="Z638" s="232"/>
    </row>
    <row r="639" spans="1:26" ht="15.6">
      <c r="A639" s="232"/>
      <c r="B639" s="232"/>
      <c r="C639" s="232"/>
      <c r="D639" s="232"/>
      <c r="E639" s="232"/>
      <c r="F639" s="232"/>
      <c r="G639" s="232"/>
      <c r="H639" s="232"/>
      <c r="I639" s="232"/>
      <c r="J639" s="232"/>
      <c r="K639" s="232"/>
      <c r="L639" s="232"/>
      <c r="M639" s="232"/>
      <c r="N639" s="232"/>
      <c r="O639" s="232"/>
      <c r="P639" s="232"/>
      <c r="Q639" s="232"/>
      <c r="R639" s="232"/>
      <c r="S639" s="232"/>
      <c r="T639" s="232"/>
      <c r="U639" s="232"/>
      <c r="V639" s="232"/>
      <c r="W639" s="232"/>
      <c r="X639" s="232"/>
      <c r="Y639" s="232"/>
      <c r="Z639" s="232"/>
    </row>
    <row r="640" spans="1:26" ht="15.6">
      <c r="A640" s="232"/>
      <c r="B640" s="232"/>
      <c r="C640" s="232"/>
      <c r="D640" s="232"/>
      <c r="E640" s="232"/>
      <c r="F640" s="232"/>
      <c r="G640" s="232"/>
      <c r="H640" s="232"/>
      <c r="I640" s="232"/>
      <c r="J640" s="232"/>
      <c r="K640" s="232"/>
      <c r="L640" s="232"/>
      <c r="M640" s="232"/>
      <c r="N640" s="232"/>
      <c r="O640" s="232"/>
      <c r="P640" s="232"/>
      <c r="Q640" s="232"/>
      <c r="R640" s="232"/>
      <c r="S640" s="232"/>
      <c r="T640" s="232"/>
      <c r="U640" s="232"/>
      <c r="V640" s="232"/>
      <c r="W640" s="232"/>
      <c r="X640" s="232"/>
      <c r="Y640" s="232"/>
      <c r="Z640" s="232"/>
    </row>
    <row r="641" spans="1:26" ht="15.6">
      <c r="A641" s="232"/>
      <c r="B641" s="232"/>
      <c r="C641" s="232"/>
      <c r="D641" s="232"/>
      <c r="E641" s="232"/>
      <c r="F641" s="232"/>
      <c r="G641" s="232"/>
      <c r="H641" s="232"/>
      <c r="I641" s="232"/>
      <c r="J641" s="232"/>
      <c r="K641" s="232"/>
      <c r="L641" s="232"/>
      <c r="M641" s="232"/>
      <c r="N641" s="232"/>
      <c r="O641" s="232"/>
      <c r="P641" s="232"/>
      <c r="Q641" s="232"/>
      <c r="R641" s="232"/>
      <c r="S641" s="232"/>
      <c r="T641" s="232"/>
      <c r="U641" s="232"/>
      <c r="V641" s="232"/>
      <c r="W641" s="232"/>
      <c r="X641" s="232"/>
      <c r="Y641" s="232"/>
      <c r="Z641" s="232"/>
    </row>
    <row r="642" spans="1:26" ht="15.6">
      <c r="A642" s="232"/>
      <c r="B642" s="232"/>
      <c r="C642" s="232"/>
      <c r="D642" s="232"/>
      <c r="E642" s="232"/>
      <c r="F642" s="232"/>
      <c r="G642" s="232"/>
      <c r="H642" s="232"/>
      <c r="I642" s="232"/>
      <c r="J642" s="232"/>
      <c r="K642" s="232"/>
      <c r="L642" s="232"/>
      <c r="M642" s="232"/>
      <c r="N642" s="232"/>
      <c r="O642" s="232"/>
      <c r="P642" s="232"/>
      <c r="Q642" s="232"/>
      <c r="R642" s="232"/>
      <c r="S642" s="232"/>
      <c r="T642" s="232"/>
      <c r="U642" s="232"/>
      <c r="V642" s="232"/>
      <c r="W642" s="232"/>
      <c r="X642" s="232"/>
      <c r="Y642" s="232"/>
      <c r="Z642" s="232"/>
    </row>
    <row r="643" spans="1:26" ht="15.6">
      <c r="A643" s="232"/>
      <c r="B643" s="232"/>
      <c r="C643" s="232"/>
      <c r="D643" s="232"/>
      <c r="E643" s="232"/>
      <c r="F643" s="232"/>
      <c r="G643" s="232"/>
      <c r="H643" s="232"/>
      <c r="I643" s="232"/>
      <c r="J643" s="232"/>
      <c r="K643" s="232"/>
      <c r="L643" s="232"/>
      <c r="M643" s="232"/>
      <c r="N643" s="232"/>
      <c r="O643" s="232"/>
      <c r="P643" s="232"/>
      <c r="Q643" s="232"/>
      <c r="R643" s="232"/>
      <c r="S643" s="232"/>
      <c r="T643" s="232"/>
      <c r="U643" s="232"/>
      <c r="V643" s="232"/>
      <c r="W643" s="232"/>
      <c r="X643" s="232"/>
      <c r="Y643" s="232"/>
      <c r="Z643" s="232"/>
    </row>
    <row r="644" spans="1:26" ht="15.6">
      <c r="A644" s="232"/>
      <c r="B644" s="232"/>
      <c r="C644" s="232"/>
      <c r="D644" s="232"/>
      <c r="E644" s="232"/>
      <c r="F644" s="232"/>
      <c r="G644" s="232"/>
      <c r="H644" s="232"/>
      <c r="I644" s="232"/>
      <c r="J644" s="232"/>
      <c r="K644" s="232"/>
      <c r="L644" s="232"/>
      <c r="M644" s="232"/>
      <c r="N644" s="232"/>
      <c r="O644" s="232"/>
      <c r="P644" s="232"/>
      <c r="Q644" s="232"/>
      <c r="R644" s="232"/>
      <c r="S644" s="232"/>
      <c r="T644" s="232"/>
      <c r="U644" s="232"/>
      <c r="V644" s="232"/>
      <c r="W644" s="232"/>
      <c r="X644" s="232"/>
      <c r="Y644" s="232"/>
      <c r="Z644" s="232"/>
    </row>
    <row r="645" spans="1:26" ht="15.6">
      <c r="A645" s="232"/>
      <c r="B645" s="232"/>
      <c r="C645" s="232"/>
      <c r="D645" s="232"/>
      <c r="E645" s="232"/>
      <c r="F645" s="232"/>
      <c r="G645" s="232"/>
      <c r="H645" s="232"/>
      <c r="I645" s="232"/>
      <c r="J645" s="232"/>
      <c r="K645" s="232"/>
      <c r="L645" s="232"/>
      <c r="M645" s="232"/>
      <c r="N645" s="232"/>
      <c r="O645" s="232"/>
      <c r="P645" s="232"/>
      <c r="Q645" s="232"/>
      <c r="R645" s="232"/>
      <c r="S645" s="232"/>
      <c r="T645" s="232"/>
      <c r="U645" s="232"/>
      <c r="V645" s="232"/>
      <c r="W645" s="232"/>
      <c r="X645" s="232"/>
      <c r="Y645" s="232"/>
      <c r="Z645" s="232"/>
    </row>
    <row r="646" spans="1:26" ht="15.6">
      <c r="A646" s="232"/>
      <c r="B646" s="232"/>
      <c r="C646" s="232"/>
      <c r="D646" s="232"/>
      <c r="E646" s="232"/>
      <c r="F646" s="232"/>
      <c r="G646" s="232"/>
      <c r="H646" s="232"/>
      <c r="I646" s="232"/>
      <c r="J646" s="232"/>
      <c r="K646" s="232"/>
      <c r="L646" s="232"/>
      <c r="M646" s="232"/>
      <c r="N646" s="232"/>
      <c r="O646" s="232"/>
      <c r="P646" s="232"/>
      <c r="Q646" s="232"/>
      <c r="R646" s="232"/>
      <c r="S646" s="232"/>
      <c r="T646" s="232"/>
      <c r="U646" s="232"/>
      <c r="V646" s="232"/>
      <c r="W646" s="232"/>
      <c r="X646" s="232"/>
      <c r="Y646" s="232"/>
      <c r="Z646" s="232"/>
    </row>
    <row r="647" spans="1:26" ht="15.6">
      <c r="A647" s="232"/>
      <c r="B647" s="232"/>
      <c r="C647" s="232"/>
      <c r="D647" s="232"/>
      <c r="E647" s="232"/>
      <c r="F647" s="232"/>
      <c r="G647" s="232"/>
      <c r="H647" s="232"/>
      <c r="I647" s="232"/>
      <c r="J647" s="232"/>
      <c r="K647" s="232"/>
      <c r="L647" s="232"/>
      <c r="M647" s="232"/>
      <c r="N647" s="232"/>
      <c r="O647" s="232"/>
      <c r="P647" s="232"/>
      <c r="Q647" s="232"/>
      <c r="R647" s="232"/>
      <c r="S647" s="232"/>
      <c r="T647" s="232"/>
      <c r="U647" s="232"/>
      <c r="V647" s="232"/>
      <c r="W647" s="232"/>
      <c r="X647" s="232"/>
      <c r="Y647" s="232"/>
      <c r="Z647" s="232"/>
    </row>
    <row r="648" spans="1:26" ht="15.6">
      <c r="A648" s="232"/>
      <c r="B648" s="232"/>
      <c r="C648" s="232"/>
      <c r="D648" s="232"/>
      <c r="E648" s="232"/>
      <c r="F648" s="232"/>
      <c r="G648" s="232"/>
      <c r="H648" s="232"/>
      <c r="I648" s="232"/>
      <c r="J648" s="232"/>
      <c r="K648" s="232"/>
      <c r="L648" s="232"/>
      <c r="M648" s="232"/>
      <c r="N648" s="232"/>
      <c r="O648" s="232"/>
      <c r="P648" s="232"/>
      <c r="Q648" s="232"/>
      <c r="R648" s="232"/>
      <c r="S648" s="232"/>
      <c r="T648" s="232"/>
      <c r="U648" s="232"/>
      <c r="V648" s="232"/>
      <c r="W648" s="232"/>
      <c r="X648" s="232"/>
      <c r="Y648" s="232"/>
      <c r="Z648" s="232"/>
    </row>
    <row r="649" spans="1:26" ht="15.6">
      <c r="A649" s="232"/>
      <c r="B649" s="232"/>
      <c r="C649" s="232"/>
      <c r="D649" s="232"/>
      <c r="E649" s="232"/>
      <c r="F649" s="232"/>
      <c r="G649" s="232"/>
      <c r="H649" s="232"/>
      <c r="I649" s="232"/>
      <c r="J649" s="232"/>
      <c r="K649" s="232"/>
      <c r="L649" s="232"/>
      <c r="M649" s="232"/>
      <c r="N649" s="232"/>
      <c r="O649" s="232"/>
      <c r="P649" s="232"/>
      <c r="Q649" s="232"/>
      <c r="R649" s="232"/>
      <c r="S649" s="232"/>
      <c r="T649" s="232"/>
      <c r="U649" s="232"/>
      <c r="V649" s="232"/>
      <c r="W649" s="232"/>
      <c r="X649" s="232"/>
      <c r="Y649" s="232"/>
      <c r="Z649" s="232"/>
    </row>
    <row r="650" spans="1:26" ht="15.6">
      <c r="A650" s="232"/>
      <c r="B650" s="232"/>
      <c r="C650" s="232"/>
      <c r="D650" s="232"/>
      <c r="E650" s="232"/>
      <c r="F650" s="232"/>
      <c r="G650" s="232"/>
      <c r="H650" s="232"/>
      <c r="I650" s="232"/>
      <c r="J650" s="232"/>
      <c r="K650" s="232"/>
      <c r="L650" s="232"/>
      <c r="M650" s="232"/>
      <c r="N650" s="232"/>
      <c r="O650" s="232"/>
      <c r="P650" s="232"/>
      <c r="Q650" s="232"/>
      <c r="R650" s="232"/>
      <c r="S650" s="232"/>
      <c r="T650" s="232"/>
      <c r="U650" s="232"/>
      <c r="V650" s="232"/>
      <c r="W650" s="232"/>
      <c r="X650" s="232"/>
      <c r="Y650" s="232"/>
      <c r="Z650" s="232"/>
    </row>
    <row r="651" spans="1:26" ht="15.6">
      <c r="A651" s="232"/>
      <c r="B651" s="232"/>
      <c r="C651" s="232"/>
      <c r="D651" s="232"/>
      <c r="E651" s="232"/>
      <c r="F651" s="232"/>
      <c r="G651" s="232"/>
      <c r="H651" s="232"/>
      <c r="I651" s="232"/>
      <c r="J651" s="232"/>
      <c r="K651" s="232"/>
      <c r="L651" s="232"/>
      <c r="M651" s="232"/>
      <c r="N651" s="232"/>
      <c r="O651" s="232"/>
      <c r="P651" s="232"/>
      <c r="Q651" s="232"/>
      <c r="R651" s="232"/>
      <c r="S651" s="232"/>
      <c r="T651" s="232"/>
      <c r="U651" s="232"/>
      <c r="V651" s="232"/>
      <c r="W651" s="232"/>
      <c r="X651" s="232"/>
      <c r="Y651" s="232"/>
      <c r="Z651" s="232"/>
    </row>
    <row r="652" spans="1:26" ht="15.6">
      <c r="A652" s="232"/>
      <c r="B652" s="232"/>
      <c r="C652" s="232"/>
      <c r="D652" s="232"/>
      <c r="E652" s="232"/>
      <c r="F652" s="232"/>
      <c r="G652" s="232"/>
      <c r="H652" s="232"/>
      <c r="I652" s="232"/>
      <c r="J652" s="232"/>
      <c r="K652" s="232"/>
      <c r="L652" s="232"/>
      <c r="M652" s="232"/>
      <c r="N652" s="232"/>
      <c r="O652" s="232"/>
      <c r="P652" s="232"/>
      <c r="Q652" s="232"/>
      <c r="R652" s="232"/>
      <c r="S652" s="232"/>
      <c r="T652" s="232"/>
      <c r="U652" s="232"/>
      <c r="V652" s="232"/>
      <c r="W652" s="232"/>
      <c r="X652" s="232"/>
      <c r="Y652" s="232"/>
      <c r="Z652" s="232"/>
    </row>
    <row r="653" spans="1:26" ht="15.6">
      <c r="A653" s="232"/>
      <c r="B653" s="232"/>
      <c r="C653" s="232"/>
      <c r="D653" s="232"/>
      <c r="E653" s="232"/>
      <c r="F653" s="232"/>
      <c r="G653" s="232"/>
      <c r="H653" s="232"/>
      <c r="I653" s="232"/>
      <c r="J653" s="232"/>
      <c r="K653" s="232"/>
      <c r="L653" s="232"/>
      <c r="M653" s="232"/>
      <c r="N653" s="232"/>
      <c r="O653" s="232"/>
      <c r="P653" s="232"/>
      <c r="Q653" s="232"/>
      <c r="R653" s="232"/>
      <c r="S653" s="232"/>
      <c r="T653" s="232"/>
      <c r="U653" s="232"/>
      <c r="V653" s="232"/>
      <c r="W653" s="232"/>
      <c r="X653" s="232"/>
      <c r="Y653" s="232"/>
      <c r="Z653" s="232"/>
    </row>
    <row r="654" spans="1:26" ht="15.6">
      <c r="A654" s="232"/>
      <c r="B654" s="232"/>
      <c r="C654" s="232"/>
      <c r="D654" s="232"/>
      <c r="E654" s="232"/>
      <c r="F654" s="232"/>
      <c r="G654" s="232"/>
      <c r="H654" s="232"/>
      <c r="I654" s="232"/>
      <c r="J654" s="232"/>
      <c r="K654" s="232"/>
      <c r="L654" s="232"/>
      <c r="M654" s="232"/>
      <c r="N654" s="232"/>
      <c r="O654" s="232"/>
      <c r="P654" s="232"/>
      <c r="Q654" s="232"/>
      <c r="R654" s="232"/>
      <c r="S654" s="232"/>
      <c r="T654" s="232"/>
      <c r="U654" s="232"/>
      <c r="V654" s="232"/>
      <c r="W654" s="232"/>
      <c r="X654" s="232"/>
      <c r="Y654" s="232"/>
      <c r="Z654" s="232"/>
    </row>
    <row r="655" spans="1:26" ht="15.6">
      <c r="A655" s="232"/>
      <c r="B655" s="232"/>
      <c r="C655" s="232"/>
      <c r="D655" s="232"/>
      <c r="E655" s="232"/>
      <c r="F655" s="232"/>
      <c r="G655" s="232"/>
      <c r="H655" s="232"/>
      <c r="I655" s="232"/>
      <c r="J655" s="232"/>
      <c r="K655" s="232"/>
      <c r="L655" s="232"/>
      <c r="M655" s="232"/>
      <c r="N655" s="232"/>
      <c r="O655" s="232"/>
      <c r="P655" s="232"/>
      <c r="Q655" s="232"/>
      <c r="R655" s="232"/>
      <c r="S655" s="232"/>
      <c r="T655" s="232"/>
      <c r="U655" s="232"/>
      <c r="V655" s="232"/>
      <c r="W655" s="232"/>
      <c r="X655" s="232"/>
      <c r="Y655" s="232"/>
      <c r="Z655" s="232"/>
    </row>
    <row r="656" spans="1:26" ht="15.6">
      <c r="A656" s="232"/>
      <c r="B656" s="232"/>
      <c r="C656" s="232"/>
      <c r="D656" s="232"/>
      <c r="E656" s="232"/>
      <c r="F656" s="232"/>
      <c r="G656" s="232"/>
      <c r="H656" s="232"/>
      <c r="I656" s="232"/>
      <c r="J656" s="232"/>
      <c r="K656" s="232"/>
      <c r="L656" s="232"/>
      <c r="M656" s="232"/>
      <c r="N656" s="232"/>
      <c r="O656" s="232"/>
      <c r="P656" s="232"/>
      <c r="Q656" s="232"/>
      <c r="R656" s="232"/>
      <c r="S656" s="232"/>
      <c r="T656" s="232"/>
      <c r="U656" s="232"/>
      <c r="V656" s="232"/>
      <c r="W656" s="232"/>
      <c r="X656" s="232"/>
      <c r="Y656" s="232"/>
      <c r="Z656" s="232"/>
    </row>
    <row r="657" spans="1:26" ht="15.6">
      <c r="A657" s="232"/>
      <c r="B657" s="232"/>
      <c r="C657" s="232"/>
      <c r="D657" s="232"/>
      <c r="E657" s="232"/>
      <c r="F657" s="232"/>
      <c r="G657" s="232"/>
      <c r="H657" s="232"/>
      <c r="I657" s="232"/>
      <c r="J657" s="232"/>
      <c r="K657" s="232"/>
      <c r="L657" s="232"/>
      <c r="M657" s="232"/>
      <c r="N657" s="232"/>
      <c r="O657" s="232"/>
      <c r="P657" s="232"/>
      <c r="Q657" s="232"/>
      <c r="R657" s="232"/>
      <c r="S657" s="232"/>
      <c r="T657" s="232"/>
      <c r="U657" s="232"/>
      <c r="V657" s="232"/>
      <c r="W657" s="232"/>
      <c r="X657" s="232"/>
      <c r="Y657" s="232"/>
      <c r="Z657" s="232"/>
    </row>
    <row r="658" spans="1:26" ht="15.6">
      <c r="A658" s="232"/>
      <c r="B658" s="232"/>
      <c r="C658" s="232"/>
      <c r="D658" s="232"/>
      <c r="E658" s="232"/>
      <c r="F658" s="232"/>
      <c r="G658" s="232"/>
      <c r="H658" s="232"/>
      <c r="I658" s="232"/>
      <c r="J658" s="232"/>
      <c r="K658" s="232"/>
      <c r="L658" s="232"/>
      <c r="M658" s="232"/>
      <c r="N658" s="232"/>
      <c r="O658" s="232"/>
      <c r="P658" s="232"/>
      <c r="Q658" s="232"/>
      <c r="R658" s="232"/>
      <c r="S658" s="232"/>
      <c r="T658" s="232"/>
      <c r="U658" s="232"/>
      <c r="V658" s="232"/>
      <c r="W658" s="232"/>
      <c r="X658" s="232"/>
      <c r="Y658" s="232"/>
      <c r="Z658" s="232"/>
    </row>
    <row r="659" spans="1:26" ht="15.6">
      <c r="A659" s="232"/>
      <c r="B659" s="232"/>
      <c r="C659" s="232"/>
      <c r="D659" s="232"/>
      <c r="E659" s="232"/>
      <c r="F659" s="232"/>
      <c r="G659" s="232"/>
      <c r="H659" s="232"/>
      <c r="I659" s="232"/>
      <c r="J659" s="232"/>
      <c r="K659" s="232"/>
      <c r="L659" s="232"/>
      <c r="M659" s="232"/>
      <c r="N659" s="232"/>
      <c r="O659" s="232"/>
      <c r="P659" s="232"/>
      <c r="Q659" s="232"/>
      <c r="R659" s="232"/>
      <c r="S659" s="232"/>
      <c r="T659" s="232"/>
      <c r="U659" s="232"/>
      <c r="V659" s="232"/>
      <c r="W659" s="232"/>
      <c r="X659" s="232"/>
      <c r="Y659" s="232"/>
      <c r="Z659" s="232"/>
    </row>
    <row r="660" spans="1:26" ht="15.6">
      <c r="A660" s="232"/>
      <c r="B660" s="232"/>
      <c r="C660" s="232"/>
      <c r="D660" s="232"/>
      <c r="E660" s="232"/>
      <c r="F660" s="232"/>
      <c r="G660" s="232"/>
      <c r="H660" s="232"/>
      <c r="I660" s="232"/>
      <c r="J660" s="232"/>
      <c r="K660" s="232"/>
      <c r="L660" s="232"/>
      <c r="M660" s="232"/>
      <c r="N660" s="232"/>
      <c r="O660" s="232"/>
      <c r="P660" s="232"/>
      <c r="Q660" s="232"/>
      <c r="R660" s="232"/>
      <c r="S660" s="232"/>
      <c r="T660" s="232"/>
      <c r="U660" s="232"/>
      <c r="V660" s="232"/>
      <c r="W660" s="232"/>
      <c r="X660" s="232"/>
      <c r="Y660" s="232"/>
      <c r="Z660" s="232"/>
    </row>
    <row r="661" spans="1:26" ht="15.6">
      <c r="A661" s="232"/>
      <c r="B661" s="232"/>
      <c r="C661" s="232"/>
      <c r="D661" s="232"/>
      <c r="E661" s="232"/>
      <c r="F661" s="232"/>
      <c r="G661" s="232"/>
      <c r="H661" s="232"/>
      <c r="I661" s="232"/>
      <c r="J661" s="232"/>
      <c r="K661" s="232"/>
      <c r="L661" s="232"/>
      <c r="M661" s="232"/>
      <c r="N661" s="232"/>
      <c r="O661" s="232"/>
      <c r="P661" s="232"/>
      <c r="Q661" s="232"/>
      <c r="R661" s="232"/>
      <c r="S661" s="232"/>
      <c r="T661" s="232"/>
      <c r="U661" s="232"/>
      <c r="V661" s="232"/>
      <c r="W661" s="232"/>
      <c r="X661" s="232"/>
      <c r="Y661" s="232"/>
      <c r="Z661" s="232"/>
    </row>
    <row r="662" spans="1:26" ht="15.6">
      <c r="A662" s="232"/>
      <c r="B662" s="232"/>
      <c r="C662" s="232"/>
      <c r="D662" s="232"/>
      <c r="E662" s="232"/>
      <c r="F662" s="232"/>
      <c r="G662" s="232"/>
      <c r="H662" s="232"/>
      <c r="I662" s="232"/>
      <c r="J662" s="232"/>
      <c r="K662" s="232"/>
      <c r="L662" s="232"/>
      <c r="M662" s="232"/>
      <c r="N662" s="232"/>
      <c r="O662" s="232"/>
      <c r="P662" s="232"/>
      <c r="Q662" s="232"/>
      <c r="R662" s="232"/>
      <c r="S662" s="232"/>
      <c r="T662" s="232"/>
      <c r="U662" s="232"/>
      <c r="V662" s="232"/>
      <c r="W662" s="232"/>
      <c r="X662" s="232"/>
      <c r="Y662" s="232"/>
      <c r="Z662" s="232"/>
    </row>
    <row r="663" spans="1:26" ht="15.6">
      <c r="A663" s="232"/>
      <c r="B663" s="232"/>
      <c r="C663" s="232"/>
      <c r="D663" s="232"/>
      <c r="E663" s="232"/>
      <c r="F663" s="232"/>
      <c r="G663" s="232"/>
      <c r="H663" s="232"/>
      <c r="I663" s="232"/>
      <c r="J663" s="232"/>
      <c r="K663" s="232"/>
      <c r="L663" s="232"/>
      <c r="M663" s="232"/>
      <c r="N663" s="232"/>
      <c r="O663" s="232"/>
      <c r="P663" s="232"/>
      <c r="Q663" s="232"/>
      <c r="R663" s="232"/>
      <c r="S663" s="232"/>
      <c r="T663" s="232"/>
      <c r="U663" s="232"/>
      <c r="V663" s="232"/>
      <c r="W663" s="232"/>
      <c r="X663" s="232"/>
      <c r="Y663" s="232"/>
      <c r="Z663" s="232"/>
    </row>
    <row r="664" spans="1:26" ht="15.6">
      <c r="A664" s="232"/>
      <c r="B664" s="232"/>
      <c r="C664" s="232"/>
      <c r="D664" s="232"/>
      <c r="E664" s="232"/>
      <c r="F664" s="232"/>
      <c r="G664" s="232"/>
      <c r="H664" s="232"/>
      <c r="I664" s="232"/>
      <c r="J664" s="232"/>
      <c r="K664" s="232"/>
      <c r="L664" s="232"/>
      <c r="M664" s="232"/>
      <c r="N664" s="232"/>
      <c r="O664" s="232"/>
      <c r="P664" s="232"/>
      <c r="Q664" s="232"/>
      <c r="R664" s="232"/>
      <c r="S664" s="232"/>
      <c r="T664" s="232"/>
      <c r="U664" s="232"/>
      <c r="V664" s="232"/>
      <c r="W664" s="232"/>
      <c r="X664" s="232"/>
      <c r="Y664" s="232"/>
      <c r="Z664" s="232"/>
    </row>
    <row r="665" spans="1:26" ht="15.6">
      <c r="A665" s="232"/>
      <c r="B665" s="232"/>
      <c r="C665" s="232"/>
      <c r="D665" s="232"/>
      <c r="E665" s="232"/>
      <c r="F665" s="232"/>
      <c r="G665" s="232"/>
      <c r="H665" s="232"/>
      <c r="I665" s="232"/>
      <c r="J665" s="232"/>
      <c r="K665" s="232"/>
      <c r="L665" s="232"/>
      <c r="M665" s="232"/>
      <c r="N665" s="232"/>
      <c r="O665" s="232"/>
      <c r="P665" s="232"/>
      <c r="Q665" s="232"/>
      <c r="R665" s="232"/>
      <c r="S665" s="232"/>
      <c r="T665" s="232"/>
      <c r="U665" s="232"/>
      <c r="V665" s="232"/>
      <c r="W665" s="232"/>
      <c r="X665" s="232"/>
      <c r="Y665" s="232"/>
      <c r="Z665" s="232"/>
    </row>
    <row r="666" spans="1:26" ht="15.6">
      <c r="A666" s="232"/>
      <c r="B666" s="232"/>
      <c r="C666" s="232"/>
      <c r="D666" s="232"/>
      <c r="E666" s="232"/>
      <c r="F666" s="232"/>
      <c r="G666" s="232"/>
      <c r="H666" s="232"/>
      <c r="I666" s="232"/>
      <c r="J666" s="232"/>
      <c r="K666" s="232"/>
      <c r="L666" s="232"/>
      <c r="M666" s="232"/>
      <c r="N666" s="232"/>
      <c r="O666" s="232"/>
      <c r="P666" s="232"/>
      <c r="Q666" s="232"/>
      <c r="R666" s="232"/>
      <c r="S666" s="232"/>
      <c r="T666" s="232"/>
      <c r="U666" s="232"/>
      <c r="V666" s="232"/>
      <c r="W666" s="232"/>
      <c r="X666" s="232"/>
      <c r="Y666" s="232"/>
      <c r="Z666" s="232"/>
    </row>
    <row r="667" spans="1:26" ht="15.6">
      <c r="A667" s="232"/>
      <c r="B667" s="232"/>
      <c r="C667" s="232"/>
      <c r="D667" s="232"/>
      <c r="E667" s="232"/>
      <c r="F667" s="232"/>
      <c r="G667" s="232"/>
      <c r="H667" s="232"/>
      <c r="I667" s="232"/>
      <c r="J667" s="232"/>
      <c r="K667" s="232"/>
      <c r="L667" s="232"/>
      <c r="M667" s="232"/>
      <c r="N667" s="232"/>
      <c r="O667" s="232"/>
      <c r="P667" s="232"/>
      <c r="Q667" s="232"/>
      <c r="R667" s="232"/>
      <c r="S667" s="232"/>
      <c r="T667" s="232"/>
      <c r="U667" s="232"/>
      <c r="V667" s="232"/>
      <c r="W667" s="232"/>
      <c r="X667" s="232"/>
      <c r="Y667" s="232"/>
      <c r="Z667" s="232"/>
    </row>
    <row r="668" spans="1:26" ht="15.6">
      <c r="A668" s="232"/>
      <c r="B668" s="232"/>
      <c r="C668" s="232"/>
      <c r="D668" s="232"/>
      <c r="E668" s="232"/>
      <c r="F668" s="232"/>
      <c r="G668" s="232"/>
      <c r="H668" s="232"/>
      <c r="I668" s="232"/>
      <c r="J668" s="232"/>
      <c r="K668" s="232"/>
      <c r="L668" s="232"/>
      <c r="M668" s="232"/>
      <c r="N668" s="232"/>
      <c r="O668" s="232"/>
      <c r="P668" s="232"/>
      <c r="Q668" s="232"/>
      <c r="R668" s="232"/>
      <c r="S668" s="232"/>
      <c r="T668" s="232"/>
      <c r="U668" s="232"/>
      <c r="V668" s="232"/>
      <c r="W668" s="232"/>
      <c r="X668" s="232"/>
      <c r="Y668" s="232"/>
      <c r="Z668" s="232"/>
    </row>
    <row r="669" spans="1:26" ht="15.6">
      <c r="A669" s="232"/>
      <c r="B669" s="232"/>
      <c r="C669" s="232"/>
      <c r="D669" s="232"/>
      <c r="E669" s="232"/>
      <c r="F669" s="232"/>
      <c r="G669" s="232"/>
      <c r="H669" s="232"/>
      <c r="I669" s="232"/>
      <c r="J669" s="232"/>
      <c r="K669" s="232"/>
      <c r="L669" s="232"/>
      <c r="M669" s="232"/>
      <c r="N669" s="232"/>
      <c r="O669" s="232"/>
      <c r="P669" s="232"/>
      <c r="Q669" s="232"/>
      <c r="R669" s="232"/>
      <c r="S669" s="232"/>
      <c r="T669" s="232"/>
      <c r="U669" s="232"/>
      <c r="V669" s="232"/>
      <c r="W669" s="232"/>
      <c r="X669" s="232"/>
      <c r="Y669" s="232"/>
      <c r="Z669" s="232"/>
    </row>
    <row r="670" spans="1:26" ht="15.6">
      <c r="A670" s="232"/>
      <c r="B670" s="232"/>
      <c r="C670" s="232"/>
      <c r="D670" s="232"/>
      <c r="E670" s="232"/>
      <c r="F670" s="232"/>
      <c r="G670" s="232"/>
      <c r="H670" s="232"/>
      <c r="I670" s="232"/>
      <c r="J670" s="232"/>
      <c r="K670" s="232"/>
      <c r="L670" s="232"/>
      <c r="M670" s="232"/>
      <c r="N670" s="232"/>
      <c r="O670" s="232"/>
      <c r="P670" s="232"/>
      <c r="Q670" s="232"/>
      <c r="R670" s="232"/>
      <c r="S670" s="232"/>
      <c r="T670" s="232"/>
      <c r="U670" s="232"/>
      <c r="V670" s="232"/>
      <c r="W670" s="232"/>
      <c r="X670" s="232"/>
      <c r="Y670" s="232"/>
      <c r="Z670" s="232"/>
    </row>
    <row r="671" spans="1:26" ht="15.6">
      <c r="A671" s="232"/>
      <c r="B671" s="232"/>
      <c r="C671" s="232"/>
      <c r="D671" s="232"/>
      <c r="E671" s="232"/>
      <c r="F671" s="232"/>
      <c r="G671" s="232"/>
      <c r="H671" s="232"/>
      <c r="I671" s="232"/>
      <c r="J671" s="232"/>
      <c r="K671" s="232"/>
      <c r="L671" s="232"/>
      <c r="M671" s="232"/>
      <c r="N671" s="232"/>
      <c r="O671" s="232"/>
      <c r="P671" s="232"/>
      <c r="Q671" s="232"/>
      <c r="R671" s="232"/>
      <c r="S671" s="232"/>
      <c r="T671" s="232"/>
      <c r="U671" s="232"/>
      <c r="V671" s="232"/>
      <c r="W671" s="232"/>
      <c r="X671" s="232"/>
      <c r="Y671" s="232"/>
      <c r="Z671" s="232"/>
    </row>
    <row r="672" spans="1:26" ht="15.6">
      <c r="A672" s="232"/>
      <c r="B672" s="232"/>
      <c r="C672" s="232"/>
      <c r="D672" s="232"/>
      <c r="E672" s="232"/>
      <c r="F672" s="232"/>
      <c r="G672" s="232"/>
      <c r="H672" s="232"/>
      <c r="I672" s="232"/>
      <c r="J672" s="232"/>
      <c r="K672" s="232"/>
      <c r="L672" s="232"/>
      <c r="M672" s="232"/>
      <c r="N672" s="232"/>
      <c r="O672" s="232"/>
      <c r="P672" s="232"/>
      <c r="Q672" s="232"/>
      <c r="R672" s="232"/>
      <c r="S672" s="232"/>
      <c r="T672" s="232"/>
      <c r="U672" s="232"/>
      <c r="V672" s="232"/>
      <c r="W672" s="232"/>
      <c r="X672" s="232"/>
      <c r="Y672" s="232"/>
      <c r="Z672" s="232"/>
    </row>
    <row r="673" spans="1:26" ht="15.6">
      <c r="A673" s="232"/>
      <c r="B673" s="232"/>
      <c r="C673" s="232"/>
      <c r="D673" s="232"/>
      <c r="E673" s="232"/>
      <c r="F673" s="232"/>
      <c r="G673" s="232"/>
      <c r="H673" s="232"/>
      <c r="I673" s="232"/>
      <c r="J673" s="232"/>
      <c r="K673" s="232"/>
      <c r="L673" s="232"/>
      <c r="M673" s="232"/>
      <c r="N673" s="232"/>
      <c r="O673" s="232"/>
      <c r="P673" s="232"/>
      <c r="Q673" s="232"/>
      <c r="R673" s="232"/>
      <c r="S673" s="232"/>
      <c r="T673" s="232"/>
      <c r="U673" s="232"/>
      <c r="V673" s="232"/>
      <c r="W673" s="232"/>
      <c r="X673" s="232"/>
      <c r="Y673" s="232"/>
      <c r="Z673" s="232"/>
    </row>
    <row r="674" spans="1:26" ht="15.6">
      <c r="A674" s="232"/>
      <c r="B674" s="232"/>
      <c r="C674" s="232"/>
      <c r="D674" s="232"/>
      <c r="E674" s="232"/>
      <c r="F674" s="232"/>
      <c r="G674" s="232"/>
      <c r="H674" s="232"/>
      <c r="I674" s="232"/>
      <c r="J674" s="232"/>
      <c r="K674" s="232"/>
      <c r="L674" s="232"/>
      <c r="M674" s="232"/>
      <c r="N674" s="232"/>
      <c r="O674" s="232"/>
      <c r="P674" s="232"/>
      <c r="Q674" s="232"/>
      <c r="R674" s="232"/>
      <c r="S674" s="232"/>
      <c r="T674" s="232"/>
      <c r="U674" s="232"/>
      <c r="V674" s="232"/>
      <c r="W674" s="232"/>
      <c r="X674" s="232"/>
      <c r="Y674" s="232"/>
      <c r="Z674" s="232"/>
    </row>
    <row r="675" spans="1:26" ht="15.6">
      <c r="A675" s="232"/>
      <c r="B675" s="232"/>
      <c r="C675" s="232"/>
      <c r="D675" s="232"/>
      <c r="E675" s="232"/>
      <c r="F675" s="232"/>
      <c r="G675" s="232"/>
      <c r="H675" s="232"/>
      <c r="I675" s="232"/>
      <c r="J675" s="232"/>
      <c r="K675" s="232"/>
      <c r="L675" s="232"/>
      <c r="M675" s="232"/>
      <c r="N675" s="232"/>
      <c r="O675" s="232"/>
      <c r="P675" s="232"/>
      <c r="Q675" s="232"/>
      <c r="R675" s="232"/>
      <c r="S675" s="232"/>
      <c r="T675" s="232"/>
      <c r="U675" s="232"/>
      <c r="V675" s="232"/>
      <c r="W675" s="232"/>
      <c r="X675" s="232"/>
      <c r="Y675" s="232"/>
      <c r="Z675" s="232"/>
    </row>
    <row r="676" spans="1:26" ht="15.6">
      <c r="A676" s="232"/>
      <c r="B676" s="232"/>
      <c r="C676" s="232"/>
      <c r="D676" s="232"/>
      <c r="E676" s="232"/>
      <c r="F676" s="232"/>
      <c r="G676" s="232"/>
      <c r="H676" s="232"/>
      <c r="I676" s="232"/>
      <c r="J676" s="232"/>
      <c r="K676" s="232"/>
      <c r="L676" s="232"/>
      <c r="M676" s="232"/>
      <c r="N676" s="232"/>
      <c r="O676" s="232"/>
      <c r="P676" s="232"/>
      <c r="Q676" s="232"/>
      <c r="R676" s="232"/>
      <c r="S676" s="232"/>
      <c r="T676" s="232"/>
      <c r="U676" s="232"/>
      <c r="V676" s="232"/>
      <c r="W676" s="232"/>
      <c r="X676" s="232"/>
      <c r="Y676" s="232"/>
      <c r="Z676" s="232"/>
    </row>
    <row r="677" spans="1:26" ht="15.6">
      <c r="A677" s="232"/>
      <c r="B677" s="232"/>
      <c r="C677" s="232"/>
      <c r="D677" s="232"/>
      <c r="E677" s="232"/>
      <c r="F677" s="232"/>
      <c r="G677" s="232"/>
      <c r="H677" s="232"/>
      <c r="I677" s="232"/>
      <c r="J677" s="232"/>
      <c r="K677" s="232"/>
      <c r="L677" s="232"/>
      <c r="M677" s="232"/>
      <c r="N677" s="232"/>
      <c r="O677" s="232"/>
      <c r="P677" s="232"/>
      <c r="Q677" s="232"/>
      <c r="R677" s="232"/>
      <c r="S677" s="232"/>
      <c r="T677" s="232"/>
      <c r="U677" s="232"/>
      <c r="V677" s="232"/>
      <c r="W677" s="232"/>
      <c r="X677" s="232"/>
      <c r="Y677" s="232"/>
      <c r="Z677" s="232"/>
    </row>
    <row r="678" spans="1:26" ht="15.6">
      <c r="A678" s="232"/>
      <c r="B678" s="232"/>
      <c r="C678" s="232"/>
      <c r="D678" s="232"/>
      <c r="E678" s="232"/>
      <c r="F678" s="232"/>
      <c r="G678" s="232"/>
      <c r="H678" s="232"/>
      <c r="I678" s="232"/>
      <c r="J678" s="232"/>
      <c r="K678" s="232"/>
      <c r="L678" s="232"/>
      <c r="M678" s="232"/>
      <c r="N678" s="232"/>
      <c r="O678" s="232"/>
      <c r="P678" s="232"/>
      <c r="Q678" s="232"/>
      <c r="R678" s="232"/>
      <c r="S678" s="232"/>
      <c r="T678" s="232"/>
      <c r="U678" s="232"/>
      <c r="V678" s="232"/>
      <c r="W678" s="232"/>
      <c r="X678" s="232"/>
      <c r="Y678" s="232"/>
      <c r="Z678" s="232"/>
    </row>
    <row r="679" spans="1:26" ht="15.6">
      <c r="A679" s="232"/>
      <c r="B679" s="232"/>
      <c r="C679" s="232"/>
      <c r="D679" s="232"/>
      <c r="E679" s="232"/>
      <c r="F679" s="232"/>
      <c r="G679" s="232"/>
      <c r="H679" s="232"/>
      <c r="I679" s="232"/>
      <c r="J679" s="232"/>
      <c r="K679" s="232"/>
      <c r="L679" s="232"/>
      <c r="M679" s="232"/>
      <c r="N679" s="232"/>
      <c r="O679" s="232"/>
      <c r="P679" s="232"/>
      <c r="Q679" s="232"/>
      <c r="R679" s="232"/>
      <c r="S679" s="232"/>
      <c r="T679" s="232"/>
      <c r="U679" s="232"/>
      <c r="V679" s="232"/>
      <c r="W679" s="232"/>
      <c r="X679" s="232"/>
      <c r="Y679" s="232"/>
      <c r="Z679" s="232"/>
    </row>
    <row r="680" spans="1:26" ht="15.6">
      <c r="A680" s="232"/>
      <c r="B680" s="232"/>
      <c r="C680" s="232"/>
      <c r="D680" s="232"/>
      <c r="E680" s="232"/>
      <c r="F680" s="232"/>
      <c r="G680" s="232"/>
      <c r="H680" s="232"/>
      <c r="I680" s="232"/>
      <c r="J680" s="232"/>
      <c r="K680" s="232"/>
      <c r="L680" s="232"/>
      <c r="M680" s="232"/>
      <c r="N680" s="232"/>
      <c r="O680" s="232"/>
      <c r="P680" s="232"/>
      <c r="Q680" s="232"/>
      <c r="R680" s="232"/>
      <c r="S680" s="232"/>
      <c r="T680" s="232"/>
      <c r="U680" s="232"/>
      <c r="V680" s="232"/>
      <c r="W680" s="232"/>
      <c r="X680" s="232"/>
      <c r="Y680" s="232"/>
      <c r="Z680" s="232"/>
    </row>
    <row r="681" spans="1:26" ht="15.6">
      <c r="A681" s="232"/>
      <c r="B681" s="232"/>
      <c r="C681" s="232"/>
      <c r="D681" s="232"/>
      <c r="E681" s="232"/>
      <c r="F681" s="232"/>
      <c r="G681" s="232"/>
      <c r="H681" s="232"/>
      <c r="I681" s="232"/>
      <c r="J681" s="232"/>
      <c r="K681" s="232"/>
      <c r="L681" s="232"/>
      <c r="M681" s="232"/>
      <c r="N681" s="232"/>
      <c r="O681" s="232"/>
      <c r="P681" s="232"/>
      <c r="Q681" s="232"/>
      <c r="R681" s="232"/>
      <c r="S681" s="232"/>
      <c r="T681" s="232"/>
      <c r="U681" s="232"/>
      <c r="V681" s="232"/>
      <c r="W681" s="232"/>
      <c r="X681" s="232"/>
      <c r="Y681" s="232"/>
      <c r="Z681" s="232"/>
    </row>
    <row r="682" spans="1:26" ht="15.6">
      <c r="A682" s="232"/>
      <c r="B682" s="232"/>
      <c r="C682" s="232"/>
      <c r="D682" s="232"/>
      <c r="E682" s="232"/>
      <c r="F682" s="232"/>
      <c r="G682" s="232"/>
      <c r="H682" s="232"/>
      <c r="I682" s="232"/>
      <c r="J682" s="232"/>
      <c r="K682" s="232"/>
      <c r="L682" s="232"/>
      <c r="M682" s="232"/>
      <c r="N682" s="232"/>
      <c r="O682" s="232"/>
      <c r="P682" s="232"/>
      <c r="Q682" s="232"/>
      <c r="R682" s="232"/>
      <c r="S682" s="232"/>
      <c r="T682" s="232"/>
      <c r="U682" s="232"/>
      <c r="V682" s="232"/>
      <c r="W682" s="232"/>
      <c r="X682" s="232"/>
      <c r="Y682" s="232"/>
      <c r="Z682" s="232"/>
    </row>
    <row r="683" spans="1:26" ht="15.6">
      <c r="A683" s="232"/>
      <c r="B683" s="232"/>
      <c r="C683" s="232"/>
      <c r="D683" s="232"/>
      <c r="E683" s="232"/>
      <c r="F683" s="232"/>
      <c r="G683" s="232"/>
      <c r="H683" s="232"/>
      <c r="I683" s="232"/>
      <c r="J683" s="232"/>
      <c r="K683" s="232"/>
      <c r="L683" s="232"/>
      <c r="M683" s="232"/>
      <c r="N683" s="232"/>
      <c r="O683" s="232"/>
      <c r="P683" s="232"/>
      <c r="Q683" s="232"/>
      <c r="R683" s="232"/>
      <c r="S683" s="232"/>
      <c r="T683" s="232"/>
      <c r="U683" s="232"/>
      <c r="V683" s="232"/>
      <c r="W683" s="232"/>
      <c r="X683" s="232"/>
      <c r="Y683" s="232"/>
      <c r="Z683" s="232"/>
    </row>
    <row r="684" spans="1:26" ht="15.6">
      <c r="A684" s="232"/>
      <c r="B684" s="232"/>
      <c r="C684" s="232"/>
      <c r="D684" s="232"/>
      <c r="E684" s="232"/>
      <c r="F684" s="232"/>
      <c r="G684" s="232"/>
      <c r="H684" s="232"/>
      <c r="I684" s="232"/>
      <c r="J684" s="232"/>
      <c r="K684" s="232"/>
      <c r="L684" s="232"/>
      <c r="M684" s="232"/>
      <c r="N684" s="232"/>
      <c r="O684" s="232"/>
      <c r="P684" s="232"/>
      <c r="Q684" s="232"/>
      <c r="R684" s="232"/>
      <c r="S684" s="232"/>
      <c r="T684" s="232"/>
      <c r="U684" s="232"/>
      <c r="V684" s="232"/>
      <c r="W684" s="232"/>
      <c r="X684" s="232"/>
      <c r="Y684" s="232"/>
      <c r="Z684" s="232"/>
    </row>
    <row r="685" spans="1:26" ht="15.6">
      <c r="A685" s="232"/>
      <c r="B685" s="232"/>
      <c r="C685" s="232"/>
      <c r="D685" s="232"/>
      <c r="E685" s="232"/>
      <c r="F685" s="232"/>
      <c r="G685" s="232"/>
      <c r="H685" s="232"/>
      <c r="I685" s="232"/>
      <c r="J685" s="232"/>
      <c r="K685" s="232"/>
      <c r="L685" s="232"/>
      <c r="M685" s="232"/>
      <c r="N685" s="232"/>
      <c r="O685" s="232"/>
      <c r="P685" s="232"/>
      <c r="Q685" s="232"/>
      <c r="R685" s="232"/>
      <c r="S685" s="232"/>
      <c r="T685" s="232"/>
      <c r="U685" s="232"/>
      <c r="V685" s="232"/>
      <c r="W685" s="232"/>
      <c r="X685" s="232"/>
      <c r="Y685" s="232"/>
      <c r="Z685" s="232"/>
    </row>
    <row r="686" spans="1:26" ht="15.6">
      <c r="A686" s="232"/>
      <c r="B686" s="232"/>
      <c r="C686" s="232"/>
      <c r="D686" s="232"/>
      <c r="E686" s="232"/>
      <c r="F686" s="232"/>
      <c r="G686" s="232"/>
      <c r="H686" s="232"/>
      <c r="I686" s="232"/>
      <c r="J686" s="232"/>
      <c r="K686" s="232"/>
      <c r="L686" s="232"/>
      <c r="M686" s="232"/>
      <c r="N686" s="232"/>
      <c r="O686" s="232"/>
      <c r="P686" s="232"/>
      <c r="Q686" s="232"/>
      <c r="R686" s="232"/>
      <c r="S686" s="232"/>
      <c r="T686" s="232"/>
      <c r="U686" s="232"/>
      <c r="V686" s="232"/>
      <c r="W686" s="232"/>
      <c r="X686" s="232"/>
      <c r="Y686" s="232"/>
      <c r="Z686" s="232"/>
    </row>
    <row r="687" spans="1:26" ht="15.6">
      <c r="A687" s="232"/>
      <c r="B687" s="232"/>
      <c r="C687" s="232"/>
      <c r="D687" s="232"/>
      <c r="E687" s="232"/>
      <c r="F687" s="232"/>
      <c r="G687" s="232"/>
      <c r="H687" s="232"/>
      <c r="I687" s="232"/>
      <c r="J687" s="232"/>
      <c r="K687" s="232"/>
      <c r="L687" s="232"/>
      <c r="M687" s="232"/>
      <c r="N687" s="232"/>
      <c r="O687" s="232"/>
      <c r="P687" s="232"/>
      <c r="Q687" s="232"/>
      <c r="R687" s="232"/>
      <c r="S687" s="232"/>
      <c r="T687" s="232"/>
      <c r="U687" s="232"/>
      <c r="V687" s="232"/>
      <c r="W687" s="232"/>
      <c r="X687" s="232"/>
      <c r="Y687" s="232"/>
      <c r="Z687" s="232"/>
    </row>
    <row r="688" spans="1:26" ht="15.6">
      <c r="A688" s="232"/>
      <c r="B688" s="232"/>
      <c r="C688" s="232"/>
      <c r="D688" s="232"/>
      <c r="E688" s="232"/>
      <c r="F688" s="232"/>
      <c r="G688" s="232"/>
      <c r="H688" s="232"/>
      <c r="I688" s="232"/>
      <c r="J688" s="232"/>
      <c r="K688" s="232"/>
      <c r="L688" s="232"/>
      <c r="M688" s="232"/>
      <c r="N688" s="232"/>
      <c r="O688" s="232"/>
      <c r="P688" s="232"/>
      <c r="Q688" s="232"/>
      <c r="R688" s="232"/>
      <c r="S688" s="232"/>
      <c r="T688" s="232"/>
      <c r="U688" s="232"/>
      <c r="V688" s="232"/>
      <c r="W688" s="232"/>
      <c r="X688" s="232"/>
      <c r="Y688" s="232"/>
      <c r="Z688" s="232"/>
    </row>
    <row r="689" spans="1:26" ht="15.6">
      <c r="A689" s="232"/>
      <c r="B689" s="232"/>
      <c r="C689" s="232"/>
      <c r="D689" s="232"/>
      <c r="E689" s="232"/>
      <c r="F689" s="232"/>
      <c r="G689" s="232"/>
      <c r="H689" s="232"/>
      <c r="I689" s="232"/>
      <c r="J689" s="232"/>
      <c r="K689" s="232"/>
      <c r="L689" s="232"/>
      <c r="M689" s="232"/>
      <c r="N689" s="232"/>
      <c r="O689" s="232"/>
      <c r="P689" s="232"/>
      <c r="Q689" s="232"/>
      <c r="R689" s="232"/>
      <c r="S689" s="232"/>
      <c r="T689" s="232"/>
      <c r="U689" s="232"/>
      <c r="V689" s="232"/>
      <c r="W689" s="232"/>
      <c r="X689" s="232"/>
      <c r="Y689" s="232"/>
      <c r="Z689" s="232"/>
    </row>
    <row r="690" spans="1:26" ht="15.6">
      <c r="A690" s="232"/>
      <c r="B690" s="232"/>
      <c r="C690" s="232"/>
      <c r="D690" s="232"/>
      <c r="E690" s="232"/>
      <c r="F690" s="232"/>
      <c r="G690" s="232"/>
      <c r="H690" s="232"/>
      <c r="I690" s="232"/>
      <c r="J690" s="232"/>
      <c r="K690" s="232"/>
      <c r="L690" s="232"/>
      <c r="M690" s="232"/>
      <c r="N690" s="232"/>
      <c r="O690" s="232"/>
      <c r="P690" s="232"/>
      <c r="Q690" s="232"/>
      <c r="R690" s="232"/>
      <c r="S690" s="232"/>
      <c r="T690" s="232"/>
      <c r="U690" s="232"/>
      <c r="V690" s="232"/>
      <c r="W690" s="232"/>
      <c r="X690" s="232"/>
      <c r="Y690" s="232"/>
      <c r="Z690" s="232"/>
    </row>
    <row r="691" spans="1:26" ht="15.6">
      <c r="A691" s="232"/>
      <c r="B691" s="232"/>
      <c r="C691" s="232"/>
      <c r="D691" s="232"/>
      <c r="E691" s="232"/>
      <c r="F691" s="232"/>
      <c r="G691" s="232"/>
      <c r="H691" s="232"/>
      <c r="I691" s="232"/>
      <c r="J691" s="232"/>
      <c r="K691" s="232"/>
      <c r="L691" s="232"/>
      <c r="M691" s="232"/>
      <c r="N691" s="232"/>
      <c r="O691" s="232"/>
      <c r="P691" s="232"/>
      <c r="Q691" s="232"/>
      <c r="R691" s="232"/>
      <c r="S691" s="232"/>
      <c r="T691" s="232"/>
      <c r="U691" s="232"/>
      <c r="V691" s="232"/>
      <c r="W691" s="232"/>
      <c r="X691" s="232"/>
      <c r="Y691" s="232"/>
      <c r="Z691" s="232"/>
    </row>
    <row r="692" spans="1:26" ht="15.6">
      <c r="A692" s="232"/>
      <c r="B692" s="232"/>
      <c r="C692" s="232"/>
      <c r="D692" s="232"/>
      <c r="E692" s="232"/>
      <c r="F692" s="232"/>
      <c r="G692" s="232"/>
      <c r="H692" s="232"/>
      <c r="I692" s="232"/>
      <c r="J692" s="232"/>
      <c r="K692" s="232"/>
      <c r="L692" s="232"/>
      <c r="M692" s="232"/>
      <c r="N692" s="232"/>
      <c r="O692" s="232"/>
      <c r="P692" s="232"/>
      <c r="Q692" s="232"/>
      <c r="R692" s="232"/>
      <c r="S692" s="232"/>
      <c r="T692" s="232"/>
      <c r="U692" s="232"/>
      <c r="V692" s="232"/>
      <c r="W692" s="232"/>
      <c r="X692" s="232"/>
      <c r="Y692" s="232"/>
      <c r="Z692" s="232"/>
    </row>
    <row r="693" spans="1:26" ht="15.6">
      <c r="A693" s="232"/>
      <c r="B693" s="232"/>
      <c r="C693" s="232"/>
      <c r="D693" s="232"/>
      <c r="E693" s="232"/>
      <c r="F693" s="232"/>
      <c r="G693" s="232"/>
      <c r="H693" s="232"/>
      <c r="I693" s="232"/>
      <c r="J693" s="232"/>
      <c r="K693" s="232"/>
      <c r="L693" s="232"/>
      <c r="M693" s="232"/>
      <c r="N693" s="232"/>
      <c r="O693" s="232"/>
      <c r="P693" s="232"/>
      <c r="Q693" s="232"/>
      <c r="R693" s="232"/>
      <c r="S693" s="232"/>
      <c r="T693" s="232"/>
      <c r="U693" s="232"/>
      <c r="V693" s="232"/>
      <c r="W693" s="232"/>
      <c r="X693" s="232"/>
      <c r="Y693" s="232"/>
      <c r="Z693" s="232"/>
    </row>
    <row r="694" spans="1:26" ht="15.6">
      <c r="A694" s="232"/>
      <c r="B694" s="232"/>
      <c r="C694" s="232"/>
      <c r="D694" s="232"/>
      <c r="E694" s="232"/>
      <c r="F694" s="232"/>
      <c r="G694" s="232"/>
      <c r="H694" s="232"/>
      <c r="I694" s="232"/>
      <c r="J694" s="232"/>
      <c r="K694" s="232"/>
      <c r="L694" s="232"/>
      <c r="M694" s="232"/>
      <c r="N694" s="232"/>
      <c r="O694" s="232"/>
      <c r="P694" s="232"/>
      <c r="Q694" s="232"/>
      <c r="R694" s="232"/>
      <c r="S694" s="232"/>
      <c r="T694" s="232"/>
      <c r="U694" s="232"/>
      <c r="V694" s="232"/>
      <c r="W694" s="232"/>
      <c r="X694" s="232"/>
      <c r="Y694" s="232"/>
      <c r="Z694" s="232"/>
    </row>
    <row r="695" spans="1:26" ht="15.6">
      <c r="A695" s="232"/>
      <c r="B695" s="232"/>
      <c r="C695" s="232"/>
      <c r="D695" s="232"/>
      <c r="E695" s="232"/>
      <c r="F695" s="232"/>
      <c r="G695" s="232"/>
      <c r="H695" s="232"/>
      <c r="I695" s="232"/>
      <c r="J695" s="232"/>
      <c r="K695" s="232"/>
      <c r="L695" s="232"/>
      <c r="M695" s="232"/>
      <c r="N695" s="232"/>
      <c r="O695" s="232"/>
      <c r="P695" s="232"/>
      <c r="Q695" s="232"/>
      <c r="R695" s="232"/>
      <c r="S695" s="232"/>
      <c r="T695" s="232"/>
      <c r="U695" s="232"/>
      <c r="V695" s="232"/>
      <c r="W695" s="232"/>
      <c r="X695" s="232"/>
      <c r="Y695" s="232"/>
      <c r="Z695" s="232"/>
    </row>
    <row r="696" spans="1:26" ht="15.6">
      <c r="A696" s="232"/>
      <c r="B696" s="232"/>
      <c r="C696" s="232"/>
      <c r="D696" s="232"/>
      <c r="E696" s="232"/>
      <c r="F696" s="232"/>
      <c r="G696" s="232"/>
      <c r="H696" s="232"/>
      <c r="I696" s="232"/>
      <c r="J696" s="232"/>
      <c r="K696" s="232"/>
      <c r="L696" s="232"/>
      <c r="M696" s="232"/>
      <c r="N696" s="232"/>
      <c r="O696" s="232"/>
      <c r="P696" s="232"/>
      <c r="Q696" s="232"/>
      <c r="R696" s="232"/>
      <c r="S696" s="232"/>
      <c r="T696" s="232"/>
      <c r="U696" s="232"/>
      <c r="V696" s="232"/>
      <c r="W696" s="232"/>
      <c r="X696" s="232"/>
      <c r="Y696" s="232"/>
      <c r="Z696" s="232"/>
    </row>
    <row r="697" spans="1:26" ht="15.6">
      <c r="A697" s="232"/>
      <c r="B697" s="232"/>
      <c r="C697" s="232"/>
      <c r="D697" s="232"/>
      <c r="E697" s="232"/>
      <c r="F697" s="232"/>
      <c r="G697" s="232"/>
      <c r="H697" s="232"/>
      <c r="I697" s="232"/>
      <c r="J697" s="232"/>
      <c r="K697" s="232"/>
      <c r="L697" s="232"/>
      <c r="M697" s="232"/>
      <c r="N697" s="232"/>
      <c r="O697" s="232"/>
      <c r="P697" s="232"/>
      <c r="Q697" s="232"/>
      <c r="R697" s="232"/>
      <c r="S697" s="232"/>
      <c r="T697" s="232"/>
      <c r="U697" s="232"/>
      <c r="V697" s="232"/>
      <c r="W697" s="232"/>
      <c r="X697" s="232"/>
      <c r="Y697" s="232"/>
      <c r="Z697" s="232"/>
    </row>
    <row r="698" spans="1:26" ht="15.6">
      <c r="A698" s="232"/>
      <c r="B698" s="232"/>
      <c r="C698" s="232"/>
      <c r="D698" s="232"/>
      <c r="E698" s="232"/>
      <c r="F698" s="232"/>
      <c r="G698" s="232"/>
      <c r="H698" s="232"/>
      <c r="I698" s="232"/>
      <c r="J698" s="232"/>
      <c r="K698" s="232"/>
      <c r="L698" s="232"/>
      <c r="M698" s="232"/>
      <c r="N698" s="232"/>
      <c r="O698" s="232"/>
      <c r="P698" s="232"/>
      <c r="Q698" s="232"/>
      <c r="R698" s="232"/>
      <c r="S698" s="232"/>
      <c r="T698" s="232"/>
      <c r="U698" s="232"/>
      <c r="V698" s="232"/>
      <c r="W698" s="232"/>
      <c r="X698" s="232"/>
      <c r="Y698" s="232"/>
      <c r="Z698" s="232"/>
    </row>
    <row r="699" spans="1:26" ht="15.6">
      <c r="A699" s="232"/>
      <c r="B699" s="232"/>
      <c r="C699" s="232"/>
      <c r="D699" s="232"/>
      <c r="E699" s="232"/>
      <c r="F699" s="232"/>
      <c r="G699" s="232"/>
      <c r="H699" s="232"/>
      <c r="I699" s="232"/>
      <c r="J699" s="232"/>
      <c r="K699" s="232"/>
      <c r="L699" s="232"/>
      <c r="M699" s="232"/>
      <c r="N699" s="232"/>
      <c r="O699" s="232"/>
      <c r="P699" s="232"/>
      <c r="Q699" s="232"/>
      <c r="R699" s="232"/>
      <c r="S699" s="232"/>
      <c r="T699" s="232"/>
      <c r="U699" s="232"/>
      <c r="V699" s="232"/>
      <c r="W699" s="232"/>
      <c r="X699" s="232"/>
      <c r="Y699" s="232"/>
      <c r="Z699" s="232"/>
    </row>
    <row r="700" spans="1:26" ht="15.6">
      <c r="A700" s="232"/>
      <c r="B700" s="232"/>
      <c r="C700" s="232"/>
      <c r="D700" s="232"/>
      <c r="E700" s="232"/>
      <c r="F700" s="232"/>
      <c r="G700" s="232"/>
      <c r="H700" s="232"/>
      <c r="I700" s="232"/>
      <c r="J700" s="232"/>
      <c r="K700" s="232"/>
      <c r="L700" s="232"/>
      <c r="M700" s="232"/>
      <c r="N700" s="232"/>
      <c r="O700" s="232"/>
      <c r="P700" s="232"/>
      <c r="Q700" s="232"/>
      <c r="R700" s="232"/>
      <c r="S700" s="232"/>
      <c r="T700" s="232"/>
      <c r="U700" s="232"/>
      <c r="V700" s="232"/>
      <c r="W700" s="232"/>
      <c r="X700" s="232"/>
      <c r="Y700" s="232"/>
      <c r="Z700" s="232"/>
    </row>
    <row r="701" spans="1:26" ht="15.6">
      <c r="A701" s="232"/>
      <c r="B701" s="232"/>
      <c r="C701" s="232"/>
      <c r="D701" s="232"/>
      <c r="E701" s="232"/>
      <c r="F701" s="232"/>
      <c r="G701" s="232"/>
      <c r="H701" s="232"/>
      <c r="I701" s="232"/>
      <c r="J701" s="232"/>
      <c r="K701" s="232"/>
      <c r="L701" s="232"/>
      <c r="M701" s="232"/>
      <c r="N701" s="232"/>
      <c r="O701" s="232"/>
      <c r="P701" s="232"/>
      <c r="Q701" s="232"/>
      <c r="R701" s="232"/>
      <c r="S701" s="232"/>
      <c r="T701" s="232"/>
      <c r="U701" s="232"/>
      <c r="V701" s="232"/>
      <c r="W701" s="232"/>
      <c r="X701" s="232"/>
      <c r="Y701" s="232"/>
      <c r="Z701" s="232"/>
    </row>
    <row r="702" spans="1:26" ht="15.6">
      <c r="A702" s="232"/>
      <c r="B702" s="232"/>
      <c r="C702" s="232"/>
      <c r="D702" s="232"/>
      <c r="E702" s="232"/>
      <c r="F702" s="232"/>
      <c r="G702" s="232"/>
      <c r="H702" s="232"/>
      <c r="I702" s="232"/>
      <c r="J702" s="232"/>
      <c r="K702" s="232"/>
      <c r="L702" s="232"/>
      <c r="M702" s="232"/>
      <c r="N702" s="232"/>
      <c r="O702" s="232"/>
      <c r="P702" s="232"/>
      <c r="Q702" s="232"/>
      <c r="R702" s="232"/>
      <c r="S702" s="232"/>
      <c r="T702" s="232"/>
      <c r="U702" s="232"/>
      <c r="V702" s="232"/>
      <c r="W702" s="232"/>
      <c r="X702" s="232"/>
      <c r="Y702" s="232"/>
      <c r="Z702" s="232"/>
    </row>
    <row r="703" spans="1:26" ht="15.6">
      <c r="A703" s="232"/>
      <c r="B703" s="232"/>
      <c r="C703" s="232"/>
      <c r="D703" s="232"/>
      <c r="E703" s="232"/>
      <c r="F703" s="232"/>
      <c r="G703" s="232"/>
      <c r="H703" s="232"/>
      <c r="I703" s="232"/>
      <c r="J703" s="232"/>
      <c r="K703" s="232"/>
      <c r="L703" s="232"/>
      <c r="M703" s="232"/>
      <c r="N703" s="232"/>
      <c r="O703" s="232"/>
      <c r="P703" s="232"/>
      <c r="Q703" s="232"/>
      <c r="R703" s="232"/>
      <c r="S703" s="232"/>
      <c r="T703" s="232"/>
      <c r="U703" s="232"/>
      <c r="V703" s="232"/>
      <c r="W703" s="232"/>
      <c r="X703" s="232"/>
      <c r="Y703" s="232"/>
      <c r="Z703" s="232"/>
    </row>
    <row r="704" spans="1:26" ht="15.6">
      <c r="A704" s="232"/>
      <c r="B704" s="232"/>
      <c r="C704" s="232"/>
      <c r="D704" s="232"/>
      <c r="E704" s="232"/>
      <c r="F704" s="232"/>
      <c r="G704" s="232"/>
      <c r="H704" s="232"/>
      <c r="I704" s="232"/>
      <c r="J704" s="232"/>
      <c r="K704" s="232"/>
      <c r="L704" s="232"/>
      <c r="M704" s="232"/>
      <c r="N704" s="232"/>
      <c r="O704" s="232"/>
      <c r="P704" s="232"/>
      <c r="Q704" s="232"/>
      <c r="R704" s="232"/>
      <c r="S704" s="232"/>
      <c r="T704" s="232"/>
      <c r="U704" s="232"/>
      <c r="V704" s="232"/>
      <c r="W704" s="232"/>
      <c r="X704" s="232"/>
      <c r="Y704" s="232"/>
      <c r="Z704" s="232"/>
    </row>
    <row r="705" spans="1:26" ht="15.6">
      <c r="A705" s="232"/>
      <c r="B705" s="232"/>
      <c r="C705" s="232"/>
      <c r="D705" s="232"/>
      <c r="E705" s="232"/>
      <c r="F705" s="232"/>
      <c r="G705" s="232"/>
      <c r="H705" s="232"/>
      <c r="I705" s="232"/>
      <c r="J705" s="232"/>
      <c r="K705" s="232"/>
      <c r="L705" s="232"/>
      <c r="M705" s="232"/>
      <c r="N705" s="232"/>
      <c r="O705" s="232"/>
      <c r="P705" s="232"/>
      <c r="Q705" s="232"/>
      <c r="R705" s="232"/>
      <c r="S705" s="232"/>
      <c r="T705" s="232"/>
      <c r="U705" s="232"/>
      <c r="V705" s="232"/>
      <c r="W705" s="232"/>
      <c r="X705" s="232"/>
      <c r="Y705" s="232"/>
      <c r="Z705" s="232"/>
    </row>
    <row r="706" spans="1:26" ht="15.6">
      <c r="A706" s="232"/>
      <c r="B706" s="232"/>
      <c r="C706" s="232"/>
      <c r="D706" s="232"/>
      <c r="E706" s="232"/>
      <c r="F706" s="232"/>
      <c r="G706" s="232"/>
      <c r="H706" s="232"/>
      <c r="I706" s="232"/>
      <c r="J706" s="232"/>
      <c r="K706" s="232"/>
      <c r="L706" s="232"/>
      <c r="M706" s="232"/>
      <c r="N706" s="232"/>
      <c r="O706" s="232"/>
      <c r="P706" s="232"/>
      <c r="Q706" s="232"/>
      <c r="R706" s="232"/>
      <c r="S706" s="232"/>
      <c r="T706" s="232"/>
      <c r="U706" s="232"/>
      <c r="V706" s="232"/>
      <c r="W706" s="232"/>
      <c r="X706" s="232"/>
      <c r="Y706" s="232"/>
      <c r="Z706" s="232"/>
    </row>
    <row r="707" spans="1:26" ht="15.6">
      <c r="A707" s="232"/>
      <c r="B707" s="232"/>
      <c r="C707" s="232"/>
      <c r="D707" s="232"/>
      <c r="E707" s="232"/>
      <c r="F707" s="232"/>
      <c r="G707" s="232"/>
      <c r="H707" s="232"/>
      <c r="I707" s="232"/>
      <c r="J707" s="232"/>
      <c r="K707" s="232"/>
      <c r="L707" s="232"/>
      <c r="M707" s="232"/>
      <c r="N707" s="232"/>
      <c r="O707" s="232"/>
      <c r="P707" s="232"/>
      <c r="Q707" s="232"/>
      <c r="R707" s="232"/>
      <c r="S707" s="232"/>
      <c r="T707" s="232"/>
      <c r="U707" s="232"/>
      <c r="V707" s="232"/>
      <c r="W707" s="232"/>
      <c r="X707" s="232"/>
      <c r="Y707" s="232"/>
      <c r="Z707" s="232"/>
    </row>
    <row r="708" spans="1:26" ht="15.6">
      <c r="A708" s="232"/>
      <c r="B708" s="232"/>
      <c r="C708" s="232"/>
      <c r="D708" s="232"/>
      <c r="E708" s="232"/>
      <c r="F708" s="232"/>
      <c r="G708" s="232"/>
      <c r="H708" s="232"/>
      <c r="I708" s="232"/>
      <c r="J708" s="232"/>
      <c r="K708" s="232"/>
      <c r="L708" s="232"/>
      <c r="M708" s="232"/>
      <c r="N708" s="232"/>
      <c r="O708" s="232"/>
      <c r="P708" s="232"/>
      <c r="Q708" s="232"/>
      <c r="R708" s="232"/>
      <c r="S708" s="232"/>
      <c r="T708" s="232"/>
      <c r="U708" s="232"/>
      <c r="V708" s="232"/>
      <c r="W708" s="232"/>
      <c r="X708" s="232"/>
      <c r="Y708" s="232"/>
      <c r="Z708" s="232"/>
    </row>
    <row r="709" spans="1:26" ht="15.6">
      <c r="A709" s="232"/>
      <c r="B709" s="232"/>
      <c r="C709" s="232"/>
      <c r="D709" s="232"/>
      <c r="E709" s="232"/>
      <c r="F709" s="232"/>
      <c r="G709" s="232"/>
      <c r="H709" s="232"/>
      <c r="I709" s="232"/>
      <c r="J709" s="232"/>
      <c r="K709" s="232"/>
      <c r="L709" s="232"/>
      <c r="M709" s="232"/>
      <c r="N709" s="232"/>
      <c r="O709" s="232"/>
      <c r="P709" s="232"/>
      <c r="Q709" s="232"/>
      <c r="R709" s="232"/>
      <c r="S709" s="232"/>
      <c r="T709" s="232"/>
      <c r="U709" s="232"/>
      <c r="V709" s="232"/>
      <c r="W709" s="232"/>
      <c r="X709" s="232"/>
      <c r="Y709" s="232"/>
      <c r="Z709" s="232"/>
    </row>
    <row r="710" spans="1:26" ht="15.6">
      <c r="A710" s="232"/>
      <c r="B710" s="232"/>
      <c r="C710" s="232"/>
      <c r="D710" s="232"/>
      <c r="E710" s="232"/>
      <c r="F710" s="232"/>
      <c r="G710" s="232"/>
      <c r="H710" s="232"/>
      <c r="I710" s="232"/>
      <c r="J710" s="232"/>
      <c r="K710" s="232"/>
      <c r="L710" s="232"/>
      <c r="M710" s="232"/>
      <c r="N710" s="232"/>
      <c r="O710" s="232"/>
      <c r="P710" s="232"/>
      <c r="Q710" s="232"/>
      <c r="R710" s="232"/>
      <c r="S710" s="232"/>
      <c r="T710" s="232"/>
      <c r="U710" s="232"/>
      <c r="V710" s="232"/>
      <c r="W710" s="232"/>
      <c r="X710" s="232"/>
      <c r="Y710" s="232"/>
      <c r="Z710" s="232"/>
    </row>
    <row r="711" spans="1:26" ht="15.6">
      <c r="A711" s="232"/>
      <c r="B711" s="232"/>
      <c r="C711" s="232"/>
      <c r="D711" s="232"/>
      <c r="E711" s="232"/>
      <c r="F711" s="232"/>
      <c r="G711" s="232"/>
      <c r="H711" s="232"/>
      <c r="I711" s="232"/>
      <c r="J711" s="232"/>
      <c r="K711" s="232"/>
      <c r="L711" s="232"/>
      <c r="M711" s="232"/>
      <c r="N711" s="232"/>
      <c r="O711" s="232"/>
      <c r="P711" s="232"/>
      <c r="Q711" s="232"/>
      <c r="R711" s="232"/>
      <c r="S711" s="232"/>
      <c r="T711" s="232"/>
      <c r="U711" s="232"/>
      <c r="V711" s="232"/>
      <c r="W711" s="232"/>
      <c r="X711" s="232"/>
      <c r="Y711" s="232"/>
      <c r="Z711" s="232"/>
    </row>
    <row r="712" spans="1:26" ht="15.6">
      <c r="A712" s="232"/>
      <c r="B712" s="232"/>
      <c r="C712" s="232"/>
      <c r="D712" s="232"/>
      <c r="E712" s="232"/>
      <c r="F712" s="232"/>
      <c r="G712" s="232"/>
      <c r="H712" s="232"/>
      <c r="I712" s="232"/>
      <c r="J712" s="232"/>
      <c r="K712" s="232"/>
      <c r="L712" s="232"/>
      <c r="M712" s="232"/>
      <c r="N712" s="232"/>
      <c r="O712" s="232"/>
      <c r="P712" s="232"/>
      <c r="Q712" s="232"/>
      <c r="R712" s="232"/>
      <c r="S712" s="232"/>
      <c r="T712" s="232"/>
      <c r="U712" s="232"/>
      <c r="V712" s="232"/>
      <c r="W712" s="232"/>
      <c r="X712" s="232"/>
      <c r="Y712" s="232"/>
      <c r="Z712" s="232"/>
    </row>
    <row r="713" spans="1:26" ht="15.6">
      <c r="A713" s="232"/>
      <c r="B713" s="232"/>
      <c r="C713" s="232"/>
      <c r="D713" s="232"/>
      <c r="E713" s="232"/>
      <c r="F713" s="232"/>
      <c r="G713" s="232"/>
      <c r="H713" s="232"/>
      <c r="I713" s="232"/>
      <c r="J713" s="232"/>
      <c r="K713" s="232"/>
      <c r="L713" s="232"/>
      <c r="M713" s="232"/>
      <c r="N713" s="232"/>
      <c r="O713" s="232"/>
      <c r="P713" s="232"/>
      <c r="Q713" s="232"/>
      <c r="R713" s="232"/>
      <c r="S713" s="232"/>
      <c r="T713" s="232"/>
      <c r="U713" s="232"/>
      <c r="V713" s="232"/>
      <c r="W713" s="232"/>
      <c r="X713" s="232"/>
      <c r="Y713" s="232"/>
      <c r="Z713" s="232"/>
    </row>
    <row r="714" spans="1:26" ht="15.6">
      <c r="A714" s="232"/>
      <c r="B714" s="232"/>
      <c r="C714" s="232"/>
      <c r="D714" s="232"/>
      <c r="E714" s="232"/>
      <c r="F714" s="232"/>
      <c r="G714" s="232"/>
      <c r="H714" s="232"/>
      <c r="I714" s="232"/>
      <c r="J714" s="232"/>
      <c r="K714" s="232"/>
      <c r="L714" s="232"/>
      <c r="M714" s="232"/>
      <c r="N714" s="232"/>
      <c r="O714" s="232"/>
      <c r="P714" s="232"/>
      <c r="Q714" s="232"/>
      <c r="R714" s="232"/>
      <c r="S714" s="232"/>
      <c r="T714" s="232"/>
      <c r="U714" s="232"/>
      <c r="V714" s="232"/>
      <c r="W714" s="232"/>
      <c r="X714" s="232"/>
      <c r="Y714" s="232"/>
      <c r="Z714" s="232"/>
    </row>
    <row r="715" spans="1:26" ht="15.6">
      <c r="A715" s="232"/>
      <c r="B715" s="232"/>
      <c r="C715" s="232"/>
      <c r="D715" s="232"/>
      <c r="E715" s="232"/>
      <c r="F715" s="232"/>
      <c r="G715" s="232"/>
      <c r="H715" s="232"/>
      <c r="I715" s="232"/>
      <c r="J715" s="232"/>
      <c r="K715" s="232"/>
      <c r="L715" s="232"/>
      <c r="M715" s="232"/>
      <c r="N715" s="232"/>
      <c r="O715" s="232"/>
      <c r="P715" s="232"/>
      <c r="Q715" s="232"/>
      <c r="R715" s="232"/>
      <c r="S715" s="232"/>
      <c r="T715" s="232"/>
      <c r="U715" s="232"/>
      <c r="V715" s="232"/>
      <c r="W715" s="232"/>
      <c r="X715" s="232"/>
      <c r="Y715" s="232"/>
      <c r="Z715" s="232"/>
    </row>
    <row r="716" spans="1:26" ht="15.6">
      <c r="A716" s="232"/>
      <c r="B716" s="232"/>
      <c r="C716" s="232"/>
      <c r="D716" s="232"/>
      <c r="E716" s="232"/>
      <c r="F716" s="232"/>
      <c r="G716" s="232"/>
      <c r="H716" s="232"/>
      <c r="I716" s="232"/>
      <c r="J716" s="232"/>
      <c r="K716" s="232"/>
      <c r="L716" s="232"/>
      <c r="M716" s="232"/>
      <c r="N716" s="232"/>
      <c r="O716" s="232"/>
      <c r="P716" s="232"/>
      <c r="Q716" s="232"/>
      <c r="R716" s="232"/>
      <c r="S716" s="232"/>
      <c r="T716" s="232"/>
      <c r="U716" s="232"/>
      <c r="V716" s="232"/>
      <c r="W716" s="232"/>
      <c r="X716" s="232"/>
      <c r="Y716" s="232"/>
      <c r="Z716" s="232"/>
    </row>
    <row r="717" spans="1:26" ht="15.6">
      <c r="A717" s="232"/>
      <c r="B717" s="232"/>
      <c r="C717" s="232"/>
      <c r="D717" s="232"/>
      <c r="E717" s="232"/>
      <c r="F717" s="232"/>
      <c r="G717" s="232"/>
      <c r="H717" s="232"/>
      <c r="I717" s="232"/>
      <c r="J717" s="232"/>
      <c r="K717" s="232"/>
      <c r="L717" s="232"/>
      <c r="M717" s="232"/>
      <c r="N717" s="232"/>
      <c r="O717" s="232"/>
      <c r="P717" s="232"/>
      <c r="Q717" s="232"/>
      <c r="R717" s="232"/>
      <c r="S717" s="232"/>
      <c r="T717" s="232"/>
      <c r="U717" s="232"/>
      <c r="V717" s="232"/>
      <c r="W717" s="232"/>
      <c r="X717" s="232"/>
      <c r="Y717" s="232"/>
      <c r="Z717" s="232"/>
    </row>
    <row r="718" spans="1:26" ht="15.6">
      <c r="A718" s="232"/>
      <c r="B718" s="232"/>
      <c r="C718" s="232"/>
      <c r="D718" s="232"/>
      <c r="E718" s="232"/>
      <c r="F718" s="232"/>
      <c r="G718" s="232"/>
      <c r="H718" s="232"/>
      <c r="I718" s="232"/>
      <c r="J718" s="232"/>
      <c r="K718" s="232"/>
      <c r="L718" s="232"/>
      <c r="M718" s="232"/>
      <c r="N718" s="232"/>
      <c r="O718" s="232"/>
      <c r="P718" s="232"/>
      <c r="Q718" s="232"/>
      <c r="R718" s="232"/>
      <c r="S718" s="232"/>
      <c r="T718" s="232"/>
      <c r="U718" s="232"/>
      <c r="V718" s="232"/>
      <c r="W718" s="232"/>
      <c r="X718" s="232"/>
      <c r="Y718" s="232"/>
      <c r="Z718" s="232"/>
    </row>
    <row r="719" spans="1:26" ht="15.6">
      <c r="A719" s="232"/>
      <c r="B719" s="232"/>
      <c r="C719" s="232"/>
      <c r="D719" s="232"/>
      <c r="E719" s="232"/>
      <c r="F719" s="232"/>
      <c r="G719" s="232"/>
      <c r="H719" s="232"/>
      <c r="I719" s="232"/>
      <c r="J719" s="232"/>
      <c r="K719" s="232"/>
      <c r="L719" s="232"/>
      <c r="M719" s="232"/>
      <c r="N719" s="232"/>
      <c r="O719" s="232"/>
      <c r="P719" s="232"/>
      <c r="Q719" s="232"/>
      <c r="R719" s="232"/>
      <c r="S719" s="232"/>
      <c r="T719" s="232"/>
      <c r="U719" s="232"/>
      <c r="V719" s="232"/>
      <c r="W719" s="232"/>
      <c r="X719" s="232"/>
      <c r="Y719" s="232"/>
      <c r="Z719" s="232"/>
    </row>
    <row r="720" spans="1:26" ht="15.6">
      <c r="A720" s="232"/>
      <c r="B720" s="232"/>
      <c r="C720" s="232"/>
      <c r="D720" s="232"/>
      <c r="E720" s="232"/>
      <c r="F720" s="232"/>
      <c r="G720" s="232"/>
      <c r="H720" s="232"/>
      <c r="I720" s="232"/>
      <c r="J720" s="232"/>
      <c r="K720" s="232"/>
      <c r="L720" s="232"/>
      <c r="M720" s="232"/>
      <c r="N720" s="232"/>
      <c r="O720" s="232"/>
      <c r="P720" s="232"/>
      <c r="Q720" s="232"/>
      <c r="R720" s="232"/>
      <c r="S720" s="232"/>
      <c r="T720" s="232"/>
      <c r="U720" s="232"/>
      <c r="V720" s="232"/>
      <c r="W720" s="232"/>
      <c r="X720" s="232"/>
      <c r="Y720" s="232"/>
      <c r="Z720" s="232"/>
    </row>
    <row r="721" spans="1:26" ht="15.6">
      <c r="A721" s="232"/>
      <c r="B721" s="232"/>
      <c r="C721" s="232"/>
      <c r="D721" s="232"/>
      <c r="E721" s="232"/>
      <c r="F721" s="232"/>
      <c r="G721" s="232"/>
      <c r="H721" s="232"/>
      <c r="I721" s="232"/>
      <c r="J721" s="232"/>
      <c r="K721" s="232"/>
      <c r="L721" s="232"/>
      <c r="M721" s="232"/>
      <c r="N721" s="232"/>
      <c r="O721" s="232"/>
      <c r="P721" s="232"/>
      <c r="Q721" s="232"/>
      <c r="R721" s="232"/>
      <c r="S721" s="232"/>
      <c r="T721" s="232"/>
      <c r="U721" s="232"/>
      <c r="V721" s="232"/>
      <c r="W721" s="232"/>
      <c r="X721" s="232"/>
      <c r="Y721" s="232"/>
      <c r="Z721" s="232"/>
    </row>
    <row r="722" spans="1:26" ht="15.6">
      <c r="A722" s="232"/>
      <c r="B722" s="232"/>
      <c r="C722" s="232"/>
      <c r="D722" s="232"/>
      <c r="E722" s="232"/>
      <c r="F722" s="232"/>
      <c r="G722" s="232"/>
      <c r="H722" s="232"/>
      <c r="I722" s="232"/>
      <c r="J722" s="232"/>
      <c r="K722" s="232"/>
      <c r="L722" s="232"/>
      <c r="M722" s="232"/>
      <c r="N722" s="232"/>
      <c r="O722" s="232"/>
      <c r="P722" s="232"/>
      <c r="Q722" s="232"/>
      <c r="R722" s="232"/>
      <c r="S722" s="232"/>
      <c r="T722" s="232"/>
      <c r="U722" s="232"/>
      <c r="V722" s="232"/>
      <c r="W722" s="232"/>
      <c r="X722" s="232"/>
      <c r="Y722" s="232"/>
      <c r="Z722" s="232"/>
    </row>
    <row r="723" spans="1:26" ht="15.6">
      <c r="A723" s="232"/>
      <c r="B723" s="232"/>
      <c r="C723" s="232"/>
      <c r="D723" s="232"/>
      <c r="E723" s="232"/>
      <c r="F723" s="232"/>
      <c r="G723" s="232"/>
      <c r="H723" s="232"/>
      <c r="I723" s="232"/>
      <c r="J723" s="232"/>
      <c r="K723" s="232"/>
      <c r="L723" s="232"/>
      <c r="M723" s="232"/>
      <c r="N723" s="232"/>
      <c r="O723" s="232"/>
      <c r="P723" s="232"/>
      <c r="Q723" s="232"/>
      <c r="R723" s="232"/>
      <c r="S723" s="232"/>
      <c r="T723" s="232"/>
      <c r="U723" s="232"/>
      <c r="V723" s="232"/>
      <c r="W723" s="232"/>
      <c r="X723" s="232"/>
      <c r="Y723" s="232"/>
      <c r="Z723" s="232"/>
    </row>
    <row r="724" spans="1:26" ht="15.6">
      <c r="A724" s="232"/>
      <c r="B724" s="232"/>
      <c r="C724" s="232"/>
      <c r="D724" s="232"/>
      <c r="E724" s="232"/>
      <c r="F724" s="232"/>
      <c r="G724" s="232"/>
      <c r="H724" s="232"/>
      <c r="I724" s="232"/>
      <c r="J724" s="232"/>
      <c r="K724" s="232"/>
      <c r="L724" s="232"/>
      <c r="M724" s="232"/>
      <c r="N724" s="232"/>
      <c r="O724" s="232"/>
      <c r="P724" s="232"/>
      <c r="Q724" s="232"/>
      <c r="R724" s="232"/>
      <c r="S724" s="232"/>
      <c r="T724" s="232"/>
      <c r="U724" s="232"/>
      <c r="V724" s="232"/>
      <c r="W724" s="232"/>
      <c r="X724" s="232"/>
      <c r="Y724" s="232"/>
      <c r="Z724" s="232"/>
    </row>
    <row r="725" spans="1:26" ht="15.6">
      <c r="A725" s="232"/>
      <c r="B725" s="232"/>
      <c r="C725" s="232"/>
      <c r="D725" s="232"/>
      <c r="E725" s="232"/>
      <c r="F725" s="232"/>
      <c r="G725" s="232"/>
      <c r="H725" s="232"/>
      <c r="I725" s="232"/>
      <c r="J725" s="232"/>
      <c r="K725" s="232"/>
      <c r="L725" s="232"/>
      <c r="M725" s="232"/>
      <c r="N725" s="232"/>
      <c r="O725" s="232"/>
      <c r="P725" s="232"/>
      <c r="Q725" s="232"/>
      <c r="R725" s="232"/>
      <c r="S725" s="232"/>
      <c r="T725" s="232"/>
      <c r="U725" s="232"/>
      <c r="V725" s="232"/>
      <c r="W725" s="232"/>
      <c r="X725" s="232"/>
      <c r="Y725" s="232"/>
      <c r="Z725" s="232"/>
    </row>
    <row r="726" spans="1:26" ht="15.6">
      <c r="A726" s="232"/>
      <c r="B726" s="232"/>
      <c r="C726" s="232"/>
      <c r="D726" s="232"/>
      <c r="E726" s="232"/>
      <c r="F726" s="232"/>
      <c r="G726" s="232"/>
      <c r="H726" s="232"/>
      <c r="I726" s="232"/>
      <c r="J726" s="232"/>
      <c r="K726" s="232"/>
      <c r="L726" s="232"/>
      <c r="M726" s="232"/>
      <c r="N726" s="232"/>
      <c r="O726" s="232"/>
      <c r="P726" s="232"/>
      <c r="Q726" s="232"/>
      <c r="R726" s="232"/>
      <c r="S726" s="232"/>
      <c r="T726" s="232"/>
      <c r="U726" s="232"/>
      <c r="V726" s="232"/>
      <c r="W726" s="232"/>
      <c r="X726" s="232"/>
      <c r="Y726" s="232"/>
      <c r="Z726" s="232"/>
    </row>
    <row r="727" spans="1:26" ht="15.6">
      <c r="A727" s="232"/>
      <c r="B727" s="232"/>
      <c r="C727" s="232"/>
      <c r="D727" s="232"/>
      <c r="E727" s="232"/>
      <c r="F727" s="232"/>
      <c r="G727" s="232"/>
      <c r="H727" s="232"/>
      <c r="I727" s="232"/>
      <c r="J727" s="232"/>
      <c r="K727" s="232"/>
      <c r="L727" s="232"/>
      <c r="M727" s="232"/>
      <c r="N727" s="232"/>
      <c r="O727" s="232"/>
      <c r="P727" s="232"/>
      <c r="Q727" s="232"/>
      <c r="R727" s="232"/>
      <c r="S727" s="232"/>
      <c r="T727" s="232"/>
      <c r="U727" s="232"/>
      <c r="V727" s="232"/>
      <c r="W727" s="232"/>
      <c r="X727" s="232"/>
      <c r="Y727" s="232"/>
      <c r="Z727" s="232"/>
    </row>
    <row r="728" spans="1:26" ht="15.6">
      <c r="A728" s="232"/>
      <c r="B728" s="232"/>
      <c r="C728" s="232"/>
      <c r="D728" s="232"/>
      <c r="E728" s="232"/>
      <c r="F728" s="232"/>
      <c r="G728" s="232"/>
      <c r="H728" s="232"/>
      <c r="I728" s="232"/>
      <c r="J728" s="232"/>
      <c r="K728" s="232"/>
      <c r="L728" s="232"/>
      <c r="M728" s="232"/>
      <c r="N728" s="232"/>
      <c r="O728" s="232"/>
      <c r="P728" s="232"/>
      <c r="Q728" s="232"/>
      <c r="R728" s="232"/>
      <c r="S728" s="232"/>
      <c r="T728" s="232"/>
      <c r="U728" s="232"/>
      <c r="V728" s="232"/>
      <c r="W728" s="232"/>
      <c r="X728" s="232"/>
      <c r="Y728" s="232"/>
      <c r="Z728" s="232"/>
    </row>
    <row r="729" spans="1:26" ht="15.6">
      <c r="A729" s="232"/>
      <c r="B729" s="232"/>
      <c r="C729" s="232"/>
      <c r="D729" s="232"/>
      <c r="E729" s="232"/>
      <c r="F729" s="232"/>
      <c r="G729" s="232"/>
      <c r="H729" s="232"/>
      <c r="I729" s="232"/>
      <c r="J729" s="232"/>
      <c r="K729" s="232"/>
      <c r="L729" s="232"/>
      <c r="M729" s="232"/>
      <c r="N729" s="232"/>
      <c r="O729" s="232"/>
      <c r="P729" s="232"/>
      <c r="Q729" s="232"/>
      <c r="R729" s="232"/>
      <c r="S729" s="232"/>
      <c r="T729" s="232"/>
      <c r="U729" s="232"/>
      <c r="V729" s="232"/>
      <c r="W729" s="232"/>
      <c r="X729" s="232"/>
      <c r="Y729" s="232"/>
      <c r="Z729" s="232"/>
    </row>
    <row r="730" spans="1:26" ht="15.6">
      <c r="A730" s="232"/>
      <c r="B730" s="232"/>
      <c r="C730" s="232"/>
      <c r="D730" s="232"/>
      <c r="E730" s="232"/>
      <c r="F730" s="232"/>
      <c r="G730" s="232"/>
      <c r="H730" s="232"/>
      <c r="I730" s="232"/>
      <c r="J730" s="232"/>
      <c r="K730" s="232"/>
      <c r="L730" s="232"/>
      <c r="M730" s="232"/>
      <c r="N730" s="232"/>
      <c r="O730" s="232"/>
      <c r="P730" s="232"/>
      <c r="Q730" s="232"/>
      <c r="R730" s="232"/>
      <c r="S730" s="232"/>
      <c r="T730" s="232"/>
      <c r="U730" s="232"/>
      <c r="V730" s="232"/>
      <c r="W730" s="232"/>
      <c r="X730" s="232"/>
      <c r="Y730" s="232"/>
      <c r="Z730" s="232"/>
    </row>
    <row r="731" spans="1:26" ht="15.6">
      <c r="A731" s="232"/>
      <c r="B731" s="232"/>
      <c r="C731" s="232"/>
      <c r="D731" s="232"/>
      <c r="E731" s="232"/>
      <c r="F731" s="232"/>
      <c r="G731" s="232"/>
      <c r="H731" s="232"/>
      <c r="I731" s="232"/>
      <c r="J731" s="232"/>
      <c r="K731" s="232"/>
      <c r="L731" s="232"/>
      <c r="M731" s="232"/>
      <c r="N731" s="232"/>
      <c r="O731" s="232"/>
      <c r="P731" s="232"/>
      <c r="Q731" s="232"/>
      <c r="R731" s="232"/>
      <c r="S731" s="232"/>
      <c r="T731" s="232"/>
      <c r="U731" s="232"/>
      <c r="V731" s="232"/>
      <c r="W731" s="232"/>
      <c r="X731" s="232"/>
      <c r="Y731" s="232"/>
      <c r="Z731" s="232"/>
    </row>
    <row r="732" spans="1:26" ht="15.6">
      <c r="A732" s="232"/>
      <c r="B732" s="232"/>
      <c r="C732" s="232"/>
      <c r="D732" s="232"/>
      <c r="E732" s="232"/>
      <c r="F732" s="232"/>
      <c r="G732" s="232"/>
      <c r="H732" s="232"/>
      <c r="I732" s="232"/>
      <c r="J732" s="232"/>
      <c r="K732" s="232"/>
      <c r="L732" s="232"/>
      <c r="M732" s="232"/>
      <c r="N732" s="232"/>
      <c r="O732" s="232"/>
      <c r="P732" s="232"/>
      <c r="Q732" s="232"/>
      <c r="R732" s="232"/>
      <c r="S732" s="232"/>
      <c r="T732" s="232"/>
      <c r="U732" s="232"/>
      <c r="V732" s="232"/>
      <c r="W732" s="232"/>
      <c r="X732" s="232"/>
      <c r="Y732" s="232"/>
      <c r="Z732" s="232"/>
    </row>
    <row r="733" spans="1:26" ht="15.6">
      <c r="A733" s="232"/>
      <c r="B733" s="232"/>
      <c r="C733" s="232"/>
      <c r="D733" s="232"/>
      <c r="E733" s="232"/>
      <c r="F733" s="232"/>
      <c r="G733" s="232"/>
      <c r="H733" s="232"/>
      <c r="I733" s="232"/>
      <c r="J733" s="232"/>
      <c r="K733" s="232"/>
      <c r="L733" s="232"/>
      <c r="M733" s="232"/>
      <c r="N733" s="232"/>
      <c r="O733" s="232"/>
      <c r="P733" s="232"/>
      <c r="Q733" s="232"/>
      <c r="R733" s="232"/>
      <c r="S733" s="232"/>
      <c r="T733" s="232"/>
      <c r="U733" s="232"/>
      <c r="V733" s="232"/>
      <c r="W733" s="232"/>
      <c r="X733" s="232"/>
      <c r="Y733" s="232"/>
      <c r="Z733" s="232"/>
    </row>
    <row r="734" spans="1:26" ht="15.6">
      <c r="A734" s="232"/>
      <c r="B734" s="232"/>
      <c r="C734" s="232"/>
      <c r="D734" s="232"/>
      <c r="E734" s="232"/>
      <c r="F734" s="232"/>
      <c r="G734" s="232"/>
      <c r="H734" s="232"/>
      <c r="I734" s="232"/>
      <c r="J734" s="232"/>
      <c r="K734" s="232"/>
      <c r="L734" s="232"/>
      <c r="M734" s="232"/>
      <c r="N734" s="232"/>
      <c r="O734" s="232"/>
      <c r="P734" s="232"/>
      <c r="Q734" s="232"/>
      <c r="R734" s="232"/>
      <c r="S734" s="232"/>
      <c r="T734" s="232"/>
      <c r="U734" s="232"/>
      <c r="V734" s="232"/>
      <c r="W734" s="232"/>
      <c r="X734" s="232"/>
      <c r="Y734" s="232"/>
      <c r="Z734" s="232"/>
    </row>
    <row r="735" spans="1:26" ht="15.6">
      <c r="A735" s="232"/>
      <c r="B735" s="232"/>
      <c r="C735" s="232"/>
      <c r="D735" s="232"/>
      <c r="E735" s="232"/>
      <c r="F735" s="232"/>
      <c r="G735" s="232"/>
      <c r="H735" s="232"/>
      <c r="I735" s="232"/>
      <c r="J735" s="232"/>
      <c r="K735" s="232"/>
      <c r="L735" s="232"/>
      <c r="M735" s="232"/>
      <c r="N735" s="232"/>
      <c r="O735" s="232"/>
      <c r="P735" s="232"/>
      <c r="Q735" s="232"/>
      <c r="R735" s="232"/>
      <c r="S735" s="232"/>
      <c r="T735" s="232"/>
      <c r="U735" s="232"/>
      <c r="V735" s="232"/>
      <c r="W735" s="232"/>
      <c r="X735" s="232"/>
      <c r="Y735" s="232"/>
      <c r="Z735" s="232"/>
    </row>
    <row r="736" spans="1:26" ht="15.6">
      <c r="A736" s="232"/>
      <c r="B736" s="232"/>
      <c r="C736" s="232"/>
      <c r="D736" s="232"/>
      <c r="E736" s="232"/>
      <c r="F736" s="232"/>
      <c r="G736" s="232"/>
      <c r="H736" s="232"/>
      <c r="I736" s="232"/>
      <c r="J736" s="232"/>
      <c r="K736" s="232"/>
      <c r="L736" s="232"/>
      <c r="M736" s="232"/>
      <c r="N736" s="232"/>
      <c r="O736" s="232"/>
      <c r="P736" s="232"/>
      <c r="Q736" s="232"/>
      <c r="R736" s="232"/>
      <c r="S736" s="232"/>
      <c r="T736" s="232"/>
      <c r="U736" s="232"/>
      <c r="V736" s="232"/>
      <c r="W736" s="232"/>
      <c r="X736" s="232"/>
      <c r="Y736" s="232"/>
      <c r="Z736" s="232"/>
    </row>
    <row r="737" spans="1:26" ht="15.6">
      <c r="A737" s="232"/>
      <c r="B737" s="232"/>
      <c r="C737" s="232"/>
      <c r="D737" s="232"/>
      <c r="E737" s="232"/>
      <c r="F737" s="232"/>
      <c r="G737" s="232"/>
      <c r="H737" s="232"/>
      <c r="I737" s="232"/>
      <c r="J737" s="232"/>
      <c r="K737" s="232"/>
      <c r="L737" s="232"/>
      <c r="M737" s="232"/>
      <c r="N737" s="232"/>
      <c r="O737" s="232"/>
      <c r="P737" s="232"/>
      <c r="Q737" s="232"/>
      <c r="R737" s="232"/>
      <c r="S737" s="232"/>
      <c r="T737" s="232"/>
      <c r="U737" s="232"/>
      <c r="V737" s="232"/>
      <c r="W737" s="232"/>
      <c r="X737" s="232"/>
      <c r="Y737" s="232"/>
      <c r="Z737" s="232"/>
    </row>
    <row r="738" spans="1:26" ht="15.6">
      <c r="A738" s="232"/>
      <c r="B738" s="232"/>
      <c r="C738" s="232"/>
      <c r="D738" s="232"/>
      <c r="E738" s="232"/>
      <c r="F738" s="232"/>
      <c r="G738" s="232"/>
      <c r="H738" s="232"/>
      <c r="I738" s="232"/>
      <c r="J738" s="232"/>
      <c r="K738" s="232"/>
      <c r="L738" s="232"/>
      <c r="M738" s="232"/>
      <c r="N738" s="232"/>
      <c r="O738" s="232"/>
      <c r="P738" s="232"/>
      <c r="Q738" s="232"/>
      <c r="R738" s="232"/>
      <c r="S738" s="232"/>
      <c r="T738" s="232"/>
      <c r="U738" s="232"/>
      <c r="V738" s="232"/>
      <c r="W738" s="232"/>
      <c r="X738" s="232"/>
      <c r="Y738" s="232"/>
      <c r="Z738" s="232"/>
    </row>
    <row r="739" spans="1:26" ht="15.6">
      <c r="A739" s="232"/>
      <c r="B739" s="232"/>
      <c r="C739" s="232"/>
      <c r="D739" s="232"/>
      <c r="E739" s="232"/>
      <c r="F739" s="232"/>
      <c r="G739" s="232"/>
      <c r="H739" s="232"/>
      <c r="I739" s="232"/>
      <c r="J739" s="232"/>
      <c r="K739" s="232"/>
      <c r="L739" s="232"/>
      <c r="M739" s="232"/>
      <c r="N739" s="232"/>
      <c r="O739" s="232"/>
      <c r="P739" s="232"/>
      <c r="Q739" s="232"/>
      <c r="R739" s="232"/>
      <c r="S739" s="232"/>
      <c r="T739" s="232"/>
      <c r="U739" s="232"/>
      <c r="V739" s="232"/>
      <c r="W739" s="232"/>
      <c r="X739" s="232"/>
      <c r="Y739" s="232"/>
      <c r="Z739" s="232"/>
    </row>
    <row r="740" spans="1:26" ht="15.6">
      <c r="A740" s="232"/>
      <c r="B740" s="232"/>
      <c r="C740" s="232"/>
      <c r="D740" s="232"/>
      <c r="E740" s="232"/>
      <c r="F740" s="232"/>
      <c r="G740" s="232"/>
      <c r="H740" s="232"/>
      <c r="I740" s="232"/>
      <c r="J740" s="232"/>
      <c r="K740" s="232"/>
      <c r="L740" s="232"/>
      <c r="M740" s="232"/>
      <c r="N740" s="232"/>
      <c r="O740" s="232"/>
      <c r="P740" s="232"/>
      <c r="Q740" s="232"/>
      <c r="R740" s="232"/>
      <c r="S740" s="232"/>
      <c r="T740" s="232"/>
      <c r="U740" s="232"/>
      <c r="V740" s="232"/>
      <c r="W740" s="232"/>
      <c r="X740" s="232"/>
      <c r="Y740" s="232"/>
      <c r="Z740" s="232"/>
    </row>
    <row r="741" spans="1:26" ht="15.6">
      <c r="A741" s="232"/>
      <c r="B741" s="232"/>
      <c r="C741" s="232"/>
      <c r="D741" s="232"/>
      <c r="E741" s="232"/>
      <c r="F741" s="232"/>
      <c r="G741" s="232"/>
      <c r="H741" s="232"/>
      <c r="I741" s="232"/>
      <c r="J741" s="232"/>
      <c r="K741" s="232"/>
      <c r="L741" s="232"/>
      <c r="M741" s="232"/>
      <c r="N741" s="232"/>
      <c r="O741" s="232"/>
      <c r="P741" s="232"/>
      <c r="Q741" s="232"/>
      <c r="R741" s="232"/>
      <c r="S741" s="232"/>
      <c r="T741" s="232"/>
      <c r="U741" s="232"/>
      <c r="V741" s="232"/>
      <c r="W741" s="232"/>
      <c r="X741" s="232"/>
      <c r="Y741" s="232"/>
      <c r="Z741" s="232"/>
    </row>
    <row r="742" spans="1:26" ht="15.6">
      <c r="A742" s="232"/>
      <c r="B742" s="232"/>
      <c r="C742" s="232"/>
      <c r="D742" s="232"/>
      <c r="E742" s="232"/>
      <c r="F742" s="232"/>
      <c r="G742" s="232"/>
      <c r="H742" s="232"/>
      <c r="I742" s="232"/>
      <c r="J742" s="232"/>
      <c r="K742" s="232"/>
      <c r="L742" s="232"/>
      <c r="M742" s="232"/>
      <c r="N742" s="232"/>
      <c r="O742" s="232"/>
      <c r="P742" s="232"/>
      <c r="Q742" s="232"/>
      <c r="R742" s="232"/>
      <c r="S742" s="232"/>
      <c r="T742" s="232"/>
      <c r="U742" s="232"/>
      <c r="V742" s="232"/>
      <c r="W742" s="232"/>
      <c r="X742" s="232"/>
      <c r="Y742" s="232"/>
      <c r="Z742" s="232"/>
    </row>
    <row r="743" spans="1:26" ht="15.6">
      <c r="A743" s="232"/>
      <c r="B743" s="232"/>
      <c r="C743" s="232"/>
      <c r="D743" s="232"/>
      <c r="E743" s="232"/>
      <c r="F743" s="232"/>
      <c r="G743" s="232"/>
      <c r="H743" s="232"/>
      <c r="I743" s="232"/>
      <c r="J743" s="232"/>
      <c r="K743" s="232"/>
      <c r="L743" s="232"/>
      <c r="M743" s="232"/>
      <c r="N743" s="232"/>
      <c r="O743" s="232"/>
      <c r="P743" s="232"/>
      <c r="Q743" s="232"/>
      <c r="R743" s="232"/>
      <c r="S743" s="232"/>
      <c r="T743" s="232"/>
      <c r="U743" s="232"/>
      <c r="V743" s="232"/>
      <c r="W743" s="232"/>
      <c r="X743" s="232"/>
      <c r="Y743" s="232"/>
      <c r="Z743" s="232"/>
    </row>
    <row r="744" spans="1:26" ht="15.6">
      <c r="A744" s="232"/>
      <c r="B744" s="232"/>
      <c r="C744" s="232"/>
      <c r="D744" s="232"/>
      <c r="E744" s="232"/>
      <c r="F744" s="232"/>
      <c r="G744" s="232"/>
      <c r="H744" s="232"/>
      <c r="I744" s="232"/>
      <c r="J744" s="232"/>
      <c r="K744" s="232"/>
      <c r="L744" s="232"/>
      <c r="M744" s="232"/>
      <c r="N744" s="232"/>
      <c r="O744" s="232"/>
      <c r="P744" s="232"/>
      <c r="Q744" s="232"/>
      <c r="R744" s="232"/>
      <c r="S744" s="232"/>
      <c r="T744" s="232"/>
      <c r="U744" s="232"/>
      <c r="V744" s="232"/>
      <c r="W744" s="232"/>
      <c r="X744" s="232"/>
      <c r="Y744" s="232"/>
      <c r="Z744" s="232"/>
    </row>
    <row r="745" spans="1:26" ht="15.6">
      <c r="A745" s="232"/>
      <c r="B745" s="232"/>
      <c r="C745" s="232"/>
      <c r="D745" s="232"/>
      <c r="E745" s="232"/>
      <c r="F745" s="232"/>
      <c r="G745" s="232"/>
      <c r="H745" s="232"/>
      <c r="I745" s="232"/>
      <c r="J745" s="232"/>
      <c r="K745" s="232"/>
      <c r="L745" s="232"/>
      <c r="M745" s="232"/>
      <c r="N745" s="232"/>
      <c r="O745" s="232"/>
      <c r="P745" s="232"/>
      <c r="Q745" s="232"/>
      <c r="R745" s="232"/>
      <c r="S745" s="232"/>
      <c r="T745" s="232"/>
      <c r="U745" s="232"/>
      <c r="V745" s="232"/>
      <c r="W745" s="232"/>
      <c r="X745" s="232"/>
      <c r="Y745" s="232"/>
      <c r="Z745" s="232"/>
    </row>
    <row r="746" spans="1:26" ht="15.6">
      <c r="A746" s="232"/>
      <c r="B746" s="232"/>
      <c r="C746" s="232"/>
      <c r="D746" s="232"/>
      <c r="E746" s="232"/>
      <c r="F746" s="232"/>
      <c r="G746" s="232"/>
      <c r="H746" s="232"/>
      <c r="I746" s="232"/>
      <c r="J746" s="232"/>
      <c r="K746" s="232"/>
      <c r="L746" s="232"/>
      <c r="M746" s="232"/>
      <c r="N746" s="232"/>
      <c r="O746" s="232"/>
      <c r="P746" s="232"/>
      <c r="Q746" s="232"/>
      <c r="R746" s="232"/>
      <c r="S746" s="232"/>
      <c r="T746" s="232"/>
      <c r="U746" s="232"/>
      <c r="V746" s="232"/>
      <c r="W746" s="232"/>
      <c r="X746" s="232"/>
      <c r="Y746" s="232"/>
      <c r="Z746" s="232"/>
    </row>
    <row r="747" spans="1:26" ht="15.6">
      <c r="A747" s="232"/>
      <c r="B747" s="232"/>
      <c r="C747" s="232"/>
      <c r="D747" s="232"/>
      <c r="E747" s="232"/>
      <c r="F747" s="232"/>
      <c r="G747" s="232"/>
      <c r="H747" s="232"/>
      <c r="I747" s="232"/>
      <c r="J747" s="232"/>
      <c r="K747" s="232"/>
      <c r="L747" s="232"/>
      <c r="M747" s="232"/>
      <c r="N747" s="232"/>
      <c r="O747" s="232"/>
      <c r="P747" s="232"/>
      <c r="Q747" s="232"/>
      <c r="R747" s="232"/>
      <c r="S747" s="232"/>
      <c r="T747" s="232"/>
      <c r="U747" s="232"/>
      <c r="V747" s="232"/>
      <c r="W747" s="232"/>
      <c r="X747" s="232"/>
      <c r="Y747" s="232"/>
      <c r="Z747" s="232"/>
    </row>
    <row r="748" spans="1:26" ht="15.6">
      <c r="A748" s="232"/>
      <c r="B748" s="232"/>
      <c r="C748" s="232"/>
      <c r="D748" s="232"/>
      <c r="E748" s="232"/>
      <c r="F748" s="232"/>
      <c r="G748" s="232"/>
      <c r="H748" s="232"/>
      <c r="I748" s="232"/>
      <c r="J748" s="232"/>
      <c r="K748" s="232"/>
      <c r="L748" s="232"/>
      <c r="M748" s="232"/>
      <c r="N748" s="232"/>
      <c r="O748" s="232"/>
      <c r="P748" s="232"/>
      <c r="Q748" s="232"/>
      <c r="R748" s="232"/>
      <c r="S748" s="232"/>
      <c r="T748" s="232"/>
      <c r="U748" s="232"/>
      <c r="V748" s="232"/>
      <c r="W748" s="232"/>
      <c r="X748" s="232"/>
      <c r="Y748" s="232"/>
      <c r="Z748" s="232"/>
    </row>
    <row r="749" spans="1:26" ht="15.6">
      <c r="A749" s="232"/>
      <c r="B749" s="232"/>
      <c r="C749" s="232"/>
      <c r="D749" s="232"/>
      <c r="E749" s="232"/>
      <c r="F749" s="232"/>
      <c r="G749" s="232"/>
      <c r="H749" s="232"/>
      <c r="I749" s="232"/>
      <c r="J749" s="232"/>
      <c r="K749" s="232"/>
      <c r="L749" s="232"/>
      <c r="M749" s="232"/>
      <c r="N749" s="232"/>
      <c r="O749" s="232"/>
      <c r="P749" s="232"/>
      <c r="Q749" s="232"/>
      <c r="R749" s="232"/>
      <c r="S749" s="232"/>
      <c r="T749" s="232"/>
      <c r="U749" s="232"/>
      <c r="V749" s="232"/>
      <c r="W749" s="232"/>
      <c r="X749" s="232"/>
      <c r="Y749" s="232"/>
      <c r="Z749" s="232"/>
    </row>
    <row r="750" spans="1:26" ht="15.6">
      <c r="A750" s="232"/>
      <c r="B750" s="232"/>
      <c r="C750" s="232"/>
      <c r="D750" s="232"/>
      <c r="E750" s="232"/>
      <c r="F750" s="232"/>
      <c r="G750" s="232"/>
      <c r="H750" s="232"/>
      <c r="I750" s="232"/>
      <c r="J750" s="232"/>
      <c r="K750" s="232"/>
      <c r="L750" s="232"/>
      <c r="M750" s="232"/>
      <c r="N750" s="232"/>
      <c r="O750" s="232"/>
      <c r="P750" s="232"/>
      <c r="Q750" s="232"/>
      <c r="R750" s="232"/>
      <c r="S750" s="232"/>
      <c r="T750" s="232"/>
      <c r="U750" s="232"/>
      <c r="V750" s="232"/>
      <c r="W750" s="232"/>
      <c r="X750" s="232"/>
      <c r="Y750" s="232"/>
      <c r="Z750" s="232"/>
    </row>
    <row r="751" spans="1:26" ht="15.6">
      <c r="A751" s="232"/>
      <c r="B751" s="232"/>
      <c r="C751" s="232"/>
      <c r="D751" s="232"/>
      <c r="E751" s="232"/>
      <c r="F751" s="232"/>
      <c r="G751" s="232"/>
      <c r="H751" s="232"/>
      <c r="I751" s="232"/>
      <c r="J751" s="232"/>
      <c r="K751" s="232"/>
      <c r="L751" s="232"/>
      <c r="M751" s="232"/>
      <c r="N751" s="232"/>
      <c r="O751" s="232"/>
      <c r="P751" s="232"/>
      <c r="Q751" s="232"/>
      <c r="R751" s="232"/>
      <c r="S751" s="232"/>
      <c r="T751" s="232"/>
      <c r="U751" s="232"/>
      <c r="V751" s="232"/>
      <c r="W751" s="232"/>
      <c r="X751" s="232"/>
      <c r="Y751" s="232"/>
      <c r="Z751" s="232"/>
    </row>
    <row r="752" spans="1:26" ht="15.6">
      <c r="A752" s="232"/>
      <c r="B752" s="232"/>
      <c r="C752" s="232"/>
      <c r="D752" s="232"/>
      <c r="E752" s="232"/>
      <c r="F752" s="232"/>
      <c r="G752" s="232"/>
      <c r="H752" s="232"/>
      <c r="I752" s="232"/>
      <c r="J752" s="232"/>
      <c r="K752" s="232"/>
      <c r="L752" s="232"/>
      <c r="M752" s="232"/>
      <c r="N752" s="232"/>
      <c r="O752" s="232"/>
      <c r="P752" s="232"/>
      <c r="Q752" s="232"/>
      <c r="R752" s="232"/>
      <c r="S752" s="232"/>
      <c r="T752" s="232"/>
      <c r="U752" s="232"/>
      <c r="V752" s="232"/>
      <c r="W752" s="232"/>
      <c r="X752" s="232"/>
      <c r="Y752" s="232"/>
      <c r="Z752" s="232"/>
    </row>
    <row r="753" spans="1:26" ht="15.6">
      <c r="A753" s="232"/>
      <c r="B753" s="232"/>
      <c r="C753" s="232"/>
      <c r="D753" s="232"/>
      <c r="E753" s="232"/>
      <c r="F753" s="232"/>
      <c r="G753" s="232"/>
      <c r="H753" s="232"/>
      <c r="I753" s="232"/>
      <c r="J753" s="232"/>
      <c r="K753" s="232"/>
      <c r="L753" s="232"/>
      <c r="M753" s="232"/>
      <c r="N753" s="232"/>
      <c r="O753" s="232"/>
      <c r="P753" s="232"/>
      <c r="Q753" s="232"/>
      <c r="R753" s="232"/>
      <c r="S753" s="232"/>
      <c r="T753" s="232"/>
      <c r="U753" s="232"/>
      <c r="V753" s="232"/>
      <c r="W753" s="232"/>
      <c r="X753" s="232"/>
      <c r="Y753" s="232"/>
      <c r="Z753" s="232"/>
    </row>
    <row r="754" spans="1:26" ht="15.6">
      <c r="A754" s="232"/>
      <c r="B754" s="232"/>
      <c r="C754" s="232"/>
      <c r="D754" s="232"/>
      <c r="E754" s="232"/>
      <c r="F754" s="232"/>
      <c r="G754" s="232"/>
      <c r="H754" s="232"/>
      <c r="I754" s="232"/>
      <c r="J754" s="232"/>
      <c r="K754" s="232"/>
      <c r="L754" s="232"/>
      <c r="M754" s="232"/>
      <c r="N754" s="232"/>
      <c r="O754" s="232"/>
      <c r="P754" s="232"/>
      <c r="Q754" s="232"/>
      <c r="R754" s="232"/>
      <c r="S754" s="232"/>
      <c r="T754" s="232"/>
      <c r="U754" s="232"/>
      <c r="V754" s="232"/>
      <c r="W754" s="232"/>
      <c r="X754" s="232"/>
      <c r="Y754" s="232"/>
      <c r="Z754" s="232"/>
    </row>
    <row r="755" spans="1:26" ht="15.6">
      <c r="A755" s="232"/>
      <c r="B755" s="232"/>
      <c r="C755" s="232"/>
      <c r="D755" s="232"/>
      <c r="E755" s="232"/>
      <c r="F755" s="232"/>
      <c r="G755" s="232"/>
      <c r="H755" s="232"/>
      <c r="I755" s="232"/>
      <c r="J755" s="232"/>
      <c r="K755" s="232"/>
      <c r="L755" s="232"/>
      <c r="M755" s="232"/>
      <c r="N755" s="232"/>
      <c r="O755" s="232"/>
      <c r="P755" s="232"/>
      <c r="Q755" s="232"/>
      <c r="R755" s="232"/>
      <c r="S755" s="232"/>
      <c r="T755" s="232"/>
      <c r="U755" s="232"/>
      <c r="V755" s="232"/>
      <c r="W755" s="232"/>
      <c r="X755" s="232"/>
      <c r="Y755" s="232"/>
      <c r="Z755" s="232"/>
    </row>
    <row r="756" spans="1:26" ht="15.6">
      <c r="A756" s="232"/>
      <c r="B756" s="232"/>
      <c r="C756" s="232"/>
      <c r="D756" s="232"/>
      <c r="E756" s="232"/>
      <c r="F756" s="232"/>
      <c r="G756" s="232"/>
      <c r="H756" s="232"/>
      <c r="I756" s="232"/>
      <c r="J756" s="232"/>
      <c r="K756" s="232"/>
      <c r="L756" s="232"/>
      <c r="M756" s="232"/>
      <c r="N756" s="232"/>
      <c r="O756" s="232"/>
      <c r="P756" s="232"/>
      <c r="Q756" s="232"/>
      <c r="R756" s="232"/>
      <c r="S756" s="232"/>
      <c r="T756" s="232"/>
      <c r="U756" s="232"/>
      <c r="V756" s="232"/>
      <c r="W756" s="232"/>
      <c r="X756" s="232"/>
      <c r="Y756" s="232"/>
      <c r="Z756" s="232"/>
    </row>
    <row r="757" spans="1:26" ht="15.6">
      <c r="A757" s="232"/>
      <c r="B757" s="232"/>
      <c r="C757" s="232"/>
      <c r="D757" s="232"/>
      <c r="E757" s="232"/>
      <c r="F757" s="232"/>
      <c r="G757" s="232"/>
      <c r="H757" s="232"/>
      <c r="I757" s="232"/>
      <c r="J757" s="232"/>
      <c r="K757" s="232"/>
      <c r="L757" s="232"/>
      <c r="M757" s="232"/>
      <c r="N757" s="232"/>
      <c r="O757" s="232"/>
      <c r="P757" s="232"/>
      <c r="Q757" s="232"/>
      <c r="R757" s="232"/>
      <c r="S757" s="232"/>
      <c r="T757" s="232"/>
      <c r="U757" s="232"/>
      <c r="V757" s="232"/>
      <c r="W757" s="232"/>
      <c r="X757" s="232"/>
      <c r="Y757" s="232"/>
      <c r="Z757" s="232"/>
    </row>
    <row r="758" spans="1:26" ht="15.6">
      <c r="A758" s="232"/>
      <c r="B758" s="232"/>
      <c r="C758" s="232"/>
      <c r="D758" s="232"/>
      <c r="E758" s="232"/>
      <c r="F758" s="232"/>
      <c r="G758" s="232"/>
      <c r="H758" s="232"/>
      <c r="I758" s="232"/>
      <c r="J758" s="232"/>
      <c r="K758" s="232"/>
      <c r="L758" s="232"/>
      <c r="M758" s="232"/>
      <c r="N758" s="232"/>
      <c r="O758" s="232"/>
      <c r="P758" s="232"/>
      <c r="Q758" s="232"/>
      <c r="R758" s="232"/>
      <c r="S758" s="232"/>
      <c r="T758" s="232"/>
      <c r="U758" s="232"/>
      <c r="V758" s="232"/>
      <c r="W758" s="232"/>
      <c r="X758" s="232"/>
      <c r="Y758" s="232"/>
      <c r="Z758" s="232"/>
    </row>
    <row r="759" spans="1:26" ht="15.6">
      <c r="A759" s="232"/>
      <c r="B759" s="232"/>
      <c r="C759" s="232"/>
      <c r="D759" s="232"/>
      <c r="E759" s="232"/>
      <c r="F759" s="232"/>
      <c r="G759" s="232"/>
      <c r="H759" s="232"/>
      <c r="I759" s="232"/>
      <c r="J759" s="232"/>
      <c r="K759" s="232"/>
      <c r="L759" s="232"/>
      <c r="M759" s="232"/>
      <c r="N759" s="232"/>
      <c r="O759" s="232"/>
      <c r="P759" s="232"/>
      <c r="Q759" s="232"/>
      <c r="R759" s="232"/>
      <c r="S759" s="232"/>
      <c r="T759" s="232"/>
      <c r="U759" s="232"/>
      <c r="V759" s="232"/>
      <c r="W759" s="232"/>
      <c r="X759" s="232"/>
      <c r="Y759" s="232"/>
      <c r="Z759" s="232"/>
    </row>
    <row r="760" spans="1:26" ht="15.6">
      <c r="A760" s="232"/>
      <c r="B760" s="232"/>
      <c r="C760" s="232"/>
      <c r="D760" s="232"/>
      <c r="E760" s="232"/>
      <c r="F760" s="232"/>
      <c r="G760" s="232"/>
      <c r="H760" s="232"/>
      <c r="I760" s="232"/>
      <c r="J760" s="232"/>
      <c r="K760" s="232"/>
      <c r="L760" s="232"/>
      <c r="M760" s="232"/>
      <c r="N760" s="232"/>
      <c r="O760" s="232"/>
      <c r="P760" s="232"/>
      <c r="Q760" s="232"/>
      <c r="R760" s="232"/>
      <c r="S760" s="232"/>
      <c r="T760" s="232"/>
      <c r="U760" s="232"/>
      <c r="V760" s="232"/>
      <c r="W760" s="232"/>
      <c r="X760" s="232"/>
      <c r="Y760" s="232"/>
      <c r="Z760" s="232"/>
    </row>
    <row r="761" spans="1:26" ht="15.6">
      <c r="A761" s="232"/>
      <c r="B761" s="232"/>
      <c r="C761" s="232"/>
      <c r="D761" s="232"/>
      <c r="E761" s="232"/>
      <c r="F761" s="232"/>
      <c r="G761" s="232"/>
      <c r="H761" s="232"/>
      <c r="I761" s="232"/>
      <c r="J761" s="232"/>
      <c r="K761" s="232"/>
      <c r="L761" s="232"/>
      <c r="M761" s="232"/>
      <c r="N761" s="232"/>
      <c r="O761" s="232"/>
      <c r="P761" s="232"/>
      <c r="Q761" s="232"/>
      <c r="R761" s="232"/>
      <c r="S761" s="232"/>
      <c r="T761" s="232"/>
      <c r="U761" s="232"/>
      <c r="V761" s="232"/>
      <c r="W761" s="232"/>
      <c r="X761" s="232"/>
      <c r="Y761" s="232"/>
      <c r="Z761" s="232"/>
    </row>
    <row r="762" spans="1:26" ht="15.6">
      <c r="A762" s="232"/>
      <c r="B762" s="232"/>
      <c r="C762" s="232"/>
      <c r="D762" s="232"/>
      <c r="E762" s="232"/>
      <c r="F762" s="232"/>
      <c r="G762" s="232"/>
      <c r="H762" s="232"/>
      <c r="I762" s="232"/>
      <c r="J762" s="232"/>
      <c r="K762" s="232"/>
      <c r="L762" s="232"/>
      <c r="M762" s="232"/>
      <c r="N762" s="232"/>
      <c r="O762" s="232"/>
      <c r="P762" s="232"/>
      <c r="Q762" s="232"/>
      <c r="R762" s="232"/>
      <c r="S762" s="232"/>
      <c r="T762" s="232"/>
      <c r="U762" s="232"/>
      <c r="V762" s="232"/>
      <c r="W762" s="232"/>
      <c r="X762" s="232"/>
      <c r="Y762" s="232"/>
      <c r="Z762" s="232"/>
    </row>
    <row r="763" spans="1:26" ht="15.6">
      <c r="A763" s="232"/>
      <c r="B763" s="232"/>
      <c r="C763" s="232"/>
      <c r="D763" s="232"/>
      <c r="E763" s="232"/>
      <c r="F763" s="232"/>
      <c r="G763" s="232"/>
      <c r="H763" s="232"/>
      <c r="I763" s="232"/>
      <c r="J763" s="232"/>
      <c r="K763" s="232"/>
      <c r="L763" s="232"/>
      <c r="M763" s="232"/>
      <c r="N763" s="232"/>
      <c r="O763" s="232"/>
      <c r="P763" s="232"/>
      <c r="Q763" s="232"/>
      <c r="R763" s="232"/>
      <c r="S763" s="232"/>
      <c r="T763" s="232"/>
      <c r="U763" s="232"/>
      <c r="V763" s="232"/>
      <c r="W763" s="232"/>
      <c r="X763" s="232"/>
      <c r="Y763" s="232"/>
      <c r="Z763" s="232"/>
    </row>
    <row r="764" spans="1:26" ht="15.6">
      <c r="A764" s="232"/>
      <c r="B764" s="232"/>
      <c r="C764" s="232"/>
      <c r="D764" s="232"/>
      <c r="E764" s="232"/>
      <c r="F764" s="232"/>
      <c r="G764" s="232"/>
      <c r="H764" s="232"/>
      <c r="I764" s="232"/>
      <c r="J764" s="232"/>
      <c r="K764" s="232"/>
      <c r="L764" s="232"/>
      <c r="M764" s="232"/>
      <c r="N764" s="232"/>
      <c r="O764" s="232"/>
      <c r="P764" s="232"/>
      <c r="Q764" s="232"/>
      <c r="R764" s="232"/>
      <c r="S764" s="232"/>
      <c r="T764" s="232"/>
      <c r="U764" s="232"/>
      <c r="V764" s="232"/>
      <c r="W764" s="232"/>
      <c r="X764" s="232"/>
      <c r="Y764" s="232"/>
      <c r="Z764" s="232"/>
    </row>
    <row r="765" spans="1:26" ht="15.6">
      <c r="A765" s="232"/>
      <c r="B765" s="232"/>
      <c r="C765" s="232"/>
      <c r="D765" s="232"/>
      <c r="E765" s="232"/>
      <c r="F765" s="232"/>
      <c r="G765" s="232"/>
      <c r="H765" s="232"/>
      <c r="I765" s="232"/>
      <c r="J765" s="232"/>
      <c r="K765" s="232"/>
      <c r="L765" s="232"/>
      <c r="M765" s="232"/>
      <c r="N765" s="232"/>
      <c r="O765" s="232"/>
      <c r="P765" s="232"/>
      <c r="Q765" s="232"/>
      <c r="R765" s="232"/>
      <c r="S765" s="232"/>
      <c r="T765" s="232"/>
      <c r="U765" s="232"/>
      <c r="V765" s="232"/>
      <c r="W765" s="232"/>
      <c r="X765" s="232"/>
      <c r="Y765" s="232"/>
      <c r="Z765" s="232"/>
    </row>
    <row r="766" spans="1:26" ht="15.6">
      <c r="A766" s="232"/>
      <c r="B766" s="232"/>
      <c r="C766" s="232"/>
      <c r="D766" s="232"/>
      <c r="E766" s="232"/>
      <c r="F766" s="232"/>
      <c r="G766" s="232"/>
      <c r="H766" s="232"/>
      <c r="I766" s="232"/>
      <c r="J766" s="232"/>
      <c r="K766" s="232"/>
      <c r="L766" s="232"/>
      <c r="M766" s="232"/>
      <c r="N766" s="232"/>
      <c r="O766" s="232"/>
      <c r="P766" s="232"/>
      <c r="Q766" s="232"/>
      <c r="R766" s="232"/>
      <c r="S766" s="232"/>
      <c r="T766" s="232"/>
      <c r="U766" s="232"/>
      <c r="V766" s="232"/>
      <c r="W766" s="232"/>
      <c r="X766" s="232"/>
      <c r="Y766" s="232"/>
      <c r="Z766" s="232"/>
    </row>
    <row r="767" spans="1:26" ht="15.6">
      <c r="A767" s="232"/>
      <c r="B767" s="232"/>
      <c r="C767" s="232"/>
      <c r="D767" s="232"/>
      <c r="E767" s="232"/>
      <c r="F767" s="232"/>
      <c r="G767" s="232"/>
      <c r="H767" s="232"/>
      <c r="I767" s="232"/>
      <c r="J767" s="232"/>
      <c r="K767" s="232"/>
      <c r="L767" s="232"/>
      <c r="M767" s="232"/>
      <c r="N767" s="232"/>
      <c r="O767" s="232"/>
      <c r="P767" s="232"/>
      <c r="Q767" s="232"/>
      <c r="R767" s="232"/>
      <c r="S767" s="232"/>
      <c r="T767" s="232"/>
      <c r="U767" s="232"/>
      <c r="V767" s="232"/>
      <c r="W767" s="232"/>
      <c r="X767" s="232"/>
      <c r="Y767" s="232"/>
      <c r="Z767" s="232"/>
    </row>
    <row r="768" spans="1:26" ht="15.6">
      <c r="A768" s="232"/>
      <c r="B768" s="232"/>
      <c r="C768" s="232"/>
      <c r="D768" s="232"/>
      <c r="E768" s="232"/>
      <c r="F768" s="232"/>
      <c r="G768" s="232"/>
      <c r="H768" s="232"/>
      <c r="I768" s="232"/>
      <c r="J768" s="232"/>
      <c r="K768" s="232"/>
      <c r="L768" s="232"/>
      <c r="M768" s="232"/>
      <c r="N768" s="232"/>
      <c r="O768" s="232"/>
      <c r="P768" s="232"/>
      <c r="Q768" s="232"/>
      <c r="R768" s="232"/>
      <c r="S768" s="232"/>
      <c r="T768" s="232"/>
      <c r="U768" s="232"/>
      <c r="V768" s="232"/>
      <c r="W768" s="232"/>
      <c r="X768" s="232"/>
      <c r="Y768" s="232"/>
      <c r="Z768" s="232"/>
    </row>
    <row r="769" spans="1:26" ht="15.6">
      <c r="A769" s="232"/>
      <c r="B769" s="232"/>
      <c r="C769" s="232"/>
      <c r="D769" s="232"/>
      <c r="E769" s="232"/>
      <c r="F769" s="232"/>
      <c r="G769" s="232"/>
      <c r="H769" s="232"/>
      <c r="I769" s="232"/>
      <c r="J769" s="232"/>
      <c r="K769" s="232"/>
      <c r="L769" s="232"/>
      <c r="M769" s="232"/>
      <c r="N769" s="232"/>
      <c r="O769" s="232"/>
      <c r="P769" s="232"/>
      <c r="Q769" s="232"/>
      <c r="R769" s="232"/>
      <c r="S769" s="232"/>
      <c r="T769" s="232"/>
      <c r="U769" s="232"/>
      <c r="V769" s="232"/>
      <c r="W769" s="232"/>
      <c r="X769" s="232"/>
      <c r="Y769" s="232"/>
      <c r="Z769" s="232"/>
    </row>
    <row r="770" spans="1:26" ht="15.6">
      <c r="A770" s="232"/>
      <c r="B770" s="232"/>
      <c r="C770" s="232"/>
      <c r="D770" s="232"/>
      <c r="E770" s="232"/>
      <c r="F770" s="232"/>
      <c r="G770" s="232"/>
      <c r="H770" s="232"/>
      <c r="I770" s="232"/>
      <c r="J770" s="232"/>
      <c r="K770" s="232"/>
      <c r="L770" s="232"/>
      <c r="M770" s="232"/>
      <c r="N770" s="232"/>
      <c r="O770" s="232"/>
      <c r="P770" s="232"/>
      <c r="Q770" s="232"/>
      <c r="R770" s="232"/>
      <c r="S770" s="232"/>
      <c r="T770" s="232"/>
      <c r="U770" s="232"/>
      <c r="V770" s="232"/>
      <c r="W770" s="232"/>
      <c r="X770" s="232"/>
      <c r="Y770" s="232"/>
      <c r="Z770" s="232"/>
    </row>
    <row r="771" spans="1:26" ht="15.6">
      <c r="A771" s="232"/>
      <c r="B771" s="232"/>
      <c r="C771" s="232"/>
      <c r="D771" s="232"/>
      <c r="E771" s="232"/>
      <c r="F771" s="232"/>
      <c r="G771" s="232"/>
      <c r="H771" s="232"/>
      <c r="I771" s="232"/>
      <c r="J771" s="232"/>
      <c r="K771" s="232"/>
      <c r="L771" s="232"/>
      <c r="M771" s="232"/>
      <c r="N771" s="232"/>
      <c r="O771" s="232"/>
      <c r="P771" s="232"/>
      <c r="Q771" s="232"/>
      <c r="R771" s="232"/>
      <c r="S771" s="232"/>
      <c r="T771" s="232"/>
      <c r="U771" s="232"/>
      <c r="V771" s="232"/>
      <c r="W771" s="232"/>
      <c r="X771" s="232"/>
      <c r="Y771" s="232"/>
      <c r="Z771" s="232"/>
    </row>
    <row r="772" spans="1:26" ht="15.6">
      <c r="A772" s="232"/>
      <c r="B772" s="232"/>
      <c r="C772" s="232"/>
      <c r="D772" s="232"/>
      <c r="E772" s="232"/>
      <c r="F772" s="232"/>
      <c r="G772" s="232"/>
      <c r="H772" s="232"/>
      <c r="I772" s="232"/>
      <c r="J772" s="232"/>
      <c r="K772" s="232"/>
      <c r="L772" s="232"/>
      <c r="M772" s="232"/>
      <c r="N772" s="232"/>
      <c r="O772" s="232"/>
      <c r="P772" s="232"/>
      <c r="Q772" s="232"/>
      <c r="R772" s="232"/>
      <c r="S772" s="232"/>
      <c r="T772" s="232"/>
      <c r="U772" s="232"/>
      <c r="V772" s="232"/>
      <c r="W772" s="232"/>
      <c r="X772" s="232"/>
      <c r="Y772" s="232"/>
      <c r="Z772" s="232"/>
    </row>
    <row r="773" spans="1:26" ht="15.6">
      <c r="A773" s="232"/>
      <c r="B773" s="232"/>
      <c r="C773" s="232"/>
      <c r="D773" s="232"/>
      <c r="E773" s="232"/>
      <c r="F773" s="232"/>
      <c r="G773" s="232"/>
      <c r="H773" s="232"/>
      <c r="I773" s="232"/>
      <c r="J773" s="232"/>
      <c r="K773" s="232"/>
      <c r="L773" s="232"/>
      <c r="M773" s="232"/>
      <c r="N773" s="232"/>
      <c r="O773" s="232"/>
      <c r="P773" s="232"/>
      <c r="Q773" s="232"/>
      <c r="R773" s="232"/>
      <c r="S773" s="232"/>
      <c r="T773" s="232"/>
      <c r="U773" s="232"/>
      <c r="V773" s="232"/>
      <c r="W773" s="232"/>
      <c r="X773" s="232"/>
      <c r="Y773" s="232"/>
      <c r="Z773" s="232"/>
    </row>
    <row r="774" spans="1:26" ht="15.6">
      <c r="A774" s="232"/>
      <c r="B774" s="232"/>
      <c r="C774" s="232"/>
      <c r="D774" s="232"/>
      <c r="E774" s="232"/>
      <c r="F774" s="232"/>
      <c r="G774" s="232"/>
      <c r="H774" s="232"/>
      <c r="I774" s="232"/>
      <c r="J774" s="232"/>
      <c r="K774" s="232"/>
      <c r="L774" s="232"/>
      <c r="M774" s="232"/>
      <c r="N774" s="232"/>
      <c r="O774" s="232"/>
      <c r="P774" s="232"/>
      <c r="Q774" s="232"/>
      <c r="R774" s="232"/>
      <c r="S774" s="232"/>
      <c r="T774" s="232"/>
      <c r="U774" s="232"/>
      <c r="V774" s="232"/>
      <c r="W774" s="232"/>
      <c r="X774" s="232"/>
      <c r="Y774" s="232"/>
      <c r="Z774" s="232"/>
    </row>
    <row r="775" spans="1:26" ht="15.6">
      <c r="A775" s="232"/>
      <c r="B775" s="232"/>
      <c r="C775" s="232"/>
      <c r="D775" s="232"/>
      <c r="E775" s="232"/>
      <c r="F775" s="232"/>
      <c r="G775" s="232"/>
      <c r="H775" s="232"/>
      <c r="I775" s="232"/>
      <c r="J775" s="232"/>
      <c r="K775" s="232"/>
      <c r="L775" s="232"/>
      <c r="M775" s="232"/>
      <c r="N775" s="232"/>
      <c r="O775" s="232"/>
      <c r="P775" s="232"/>
      <c r="Q775" s="232"/>
      <c r="R775" s="232"/>
      <c r="S775" s="232"/>
      <c r="T775" s="232"/>
      <c r="U775" s="232"/>
      <c r="V775" s="232"/>
      <c r="W775" s="232"/>
      <c r="X775" s="232"/>
      <c r="Y775" s="232"/>
      <c r="Z775" s="232"/>
    </row>
    <row r="776" spans="1:26" ht="15.6">
      <c r="A776" s="232"/>
      <c r="B776" s="232"/>
      <c r="C776" s="232"/>
      <c r="D776" s="232"/>
      <c r="E776" s="232"/>
      <c r="F776" s="232"/>
      <c r="G776" s="232"/>
      <c r="H776" s="232"/>
      <c r="I776" s="232"/>
      <c r="J776" s="232"/>
      <c r="K776" s="232"/>
      <c r="L776" s="232"/>
      <c r="M776" s="232"/>
      <c r="N776" s="232"/>
      <c r="O776" s="232"/>
      <c r="P776" s="232"/>
      <c r="Q776" s="232"/>
      <c r="R776" s="232"/>
      <c r="S776" s="232"/>
      <c r="T776" s="232"/>
      <c r="U776" s="232"/>
      <c r="V776" s="232"/>
      <c r="W776" s="232"/>
      <c r="X776" s="232"/>
      <c r="Y776" s="232"/>
      <c r="Z776" s="232"/>
    </row>
    <row r="777" spans="1:26" ht="15.6">
      <c r="A777" s="232"/>
      <c r="B777" s="232"/>
      <c r="C777" s="232"/>
      <c r="D777" s="232"/>
      <c r="E777" s="232"/>
      <c r="F777" s="232"/>
      <c r="G777" s="232"/>
      <c r="H777" s="232"/>
      <c r="I777" s="232"/>
      <c r="J777" s="232"/>
      <c r="K777" s="232"/>
      <c r="L777" s="232"/>
      <c r="M777" s="232"/>
      <c r="N777" s="232"/>
      <c r="O777" s="232"/>
      <c r="P777" s="232"/>
      <c r="Q777" s="232"/>
      <c r="R777" s="232"/>
      <c r="S777" s="232"/>
      <c r="T777" s="232"/>
      <c r="U777" s="232"/>
      <c r="V777" s="232"/>
      <c r="W777" s="232"/>
      <c r="X777" s="232"/>
      <c r="Y777" s="232"/>
      <c r="Z777" s="232"/>
    </row>
    <row r="778" spans="1:26" ht="15.6">
      <c r="A778" s="232"/>
      <c r="B778" s="232"/>
      <c r="C778" s="232"/>
      <c r="D778" s="232"/>
      <c r="E778" s="232"/>
      <c r="F778" s="232"/>
      <c r="G778" s="232"/>
      <c r="H778" s="232"/>
      <c r="I778" s="232"/>
      <c r="J778" s="232"/>
      <c r="K778" s="232"/>
      <c r="L778" s="232"/>
      <c r="M778" s="232"/>
      <c r="N778" s="232"/>
      <c r="O778" s="232"/>
      <c r="P778" s="232"/>
      <c r="Q778" s="232"/>
      <c r="R778" s="232"/>
      <c r="S778" s="232"/>
      <c r="T778" s="232"/>
      <c r="U778" s="232"/>
      <c r="V778" s="232"/>
      <c r="W778" s="232"/>
      <c r="X778" s="232"/>
      <c r="Y778" s="232"/>
      <c r="Z778" s="232"/>
    </row>
    <row r="779" spans="1:26" ht="15.6">
      <c r="A779" s="232"/>
      <c r="B779" s="232"/>
      <c r="C779" s="232"/>
      <c r="D779" s="232"/>
      <c r="E779" s="232"/>
      <c r="F779" s="232"/>
      <c r="G779" s="232"/>
      <c r="H779" s="232"/>
      <c r="I779" s="232"/>
      <c r="J779" s="232"/>
      <c r="K779" s="232"/>
      <c r="L779" s="232"/>
      <c r="M779" s="232"/>
      <c r="N779" s="232"/>
      <c r="O779" s="232"/>
      <c r="P779" s="232"/>
      <c r="Q779" s="232"/>
      <c r="R779" s="232"/>
      <c r="S779" s="232"/>
      <c r="T779" s="232"/>
      <c r="U779" s="232"/>
      <c r="V779" s="232"/>
      <c r="W779" s="232"/>
      <c r="X779" s="232"/>
      <c r="Y779" s="232"/>
      <c r="Z779" s="232"/>
    </row>
    <row r="780" spans="1:26" ht="15.6">
      <c r="A780" s="232"/>
      <c r="B780" s="232"/>
      <c r="C780" s="232"/>
      <c r="D780" s="232"/>
      <c r="E780" s="232"/>
      <c r="F780" s="232"/>
      <c r="G780" s="232"/>
      <c r="H780" s="232"/>
      <c r="I780" s="232"/>
      <c r="J780" s="232"/>
      <c r="K780" s="232"/>
      <c r="L780" s="232"/>
      <c r="M780" s="232"/>
      <c r="N780" s="232"/>
      <c r="O780" s="232"/>
      <c r="P780" s="232"/>
      <c r="Q780" s="232"/>
      <c r="R780" s="232"/>
      <c r="S780" s="232"/>
      <c r="T780" s="232"/>
      <c r="U780" s="232"/>
      <c r="V780" s="232"/>
      <c r="W780" s="232"/>
      <c r="X780" s="232"/>
      <c r="Y780" s="232"/>
      <c r="Z780" s="232"/>
    </row>
    <row r="781" spans="1:26" ht="15.6">
      <c r="A781" s="232"/>
      <c r="B781" s="232"/>
      <c r="C781" s="232"/>
      <c r="D781" s="232"/>
      <c r="E781" s="232"/>
      <c r="F781" s="232"/>
      <c r="G781" s="232"/>
      <c r="H781" s="232"/>
      <c r="I781" s="232"/>
      <c r="J781" s="232"/>
      <c r="K781" s="232"/>
      <c r="L781" s="232"/>
      <c r="M781" s="232"/>
      <c r="N781" s="232"/>
      <c r="O781" s="232"/>
      <c r="P781" s="232"/>
      <c r="Q781" s="232"/>
      <c r="R781" s="232"/>
      <c r="S781" s="232"/>
      <c r="T781" s="232"/>
      <c r="U781" s="232"/>
      <c r="V781" s="232"/>
      <c r="W781" s="232"/>
      <c r="X781" s="232"/>
      <c r="Y781" s="232"/>
      <c r="Z781" s="232"/>
    </row>
    <row r="782" spans="1:26" ht="15.6">
      <c r="A782" s="232"/>
      <c r="B782" s="232"/>
      <c r="C782" s="232"/>
      <c r="D782" s="232"/>
      <c r="E782" s="232"/>
      <c r="F782" s="232"/>
      <c r="G782" s="232"/>
      <c r="H782" s="232"/>
      <c r="I782" s="232"/>
      <c r="J782" s="232"/>
      <c r="K782" s="232"/>
      <c r="L782" s="232"/>
      <c r="M782" s="232"/>
      <c r="N782" s="232"/>
      <c r="O782" s="232"/>
      <c r="P782" s="232"/>
      <c r="Q782" s="232"/>
      <c r="R782" s="232"/>
      <c r="S782" s="232"/>
      <c r="T782" s="232"/>
      <c r="U782" s="232"/>
      <c r="V782" s="232"/>
      <c r="W782" s="232"/>
      <c r="X782" s="232"/>
      <c r="Y782" s="232"/>
      <c r="Z782" s="232"/>
    </row>
    <row r="783" spans="1:26" ht="15.6">
      <c r="A783" s="232"/>
      <c r="B783" s="232"/>
      <c r="C783" s="232"/>
      <c r="D783" s="232"/>
      <c r="E783" s="232"/>
      <c r="F783" s="232"/>
      <c r="G783" s="232"/>
      <c r="H783" s="232"/>
      <c r="I783" s="232"/>
      <c r="J783" s="232"/>
      <c r="K783" s="232"/>
      <c r="L783" s="232"/>
      <c r="M783" s="232"/>
      <c r="N783" s="232"/>
      <c r="O783" s="232"/>
      <c r="P783" s="232"/>
      <c r="Q783" s="232"/>
      <c r="R783" s="232"/>
      <c r="S783" s="232"/>
      <c r="T783" s="232"/>
      <c r="U783" s="232"/>
      <c r="V783" s="232"/>
      <c r="W783" s="232"/>
      <c r="X783" s="232"/>
      <c r="Y783" s="232"/>
      <c r="Z783" s="232"/>
    </row>
    <row r="784" spans="1:26" ht="15.6">
      <c r="A784" s="232"/>
      <c r="B784" s="232"/>
      <c r="C784" s="232"/>
      <c r="D784" s="232"/>
      <c r="E784" s="232"/>
      <c r="F784" s="232"/>
      <c r="G784" s="232"/>
      <c r="H784" s="232"/>
      <c r="I784" s="232"/>
      <c r="J784" s="232"/>
      <c r="K784" s="232"/>
      <c r="L784" s="232"/>
      <c r="M784" s="232"/>
      <c r="N784" s="232"/>
      <c r="O784" s="232"/>
      <c r="P784" s="232"/>
      <c r="Q784" s="232"/>
      <c r="R784" s="232"/>
      <c r="S784" s="232"/>
      <c r="T784" s="232"/>
      <c r="U784" s="232"/>
      <c r="V784" s="232"/>
      <c r="W784" s="232"/>
      <c r="X784" s="232"/>
      <c r="Y784" s="232"/>
      <c r="Z784" s="232"/>
    </row>
    <row r="785" spans="1:26" ht="15.6">
      <c r="A785" s="232"/>
      <c r="B785" s="232"/>
      <c r="C785" s="232"/>
      <c r="D785" s="232"/>
      <c r="E785" s="232"/>
      <c r="F785" s="232"/>
      <c r="G785" s="232"/>
      <c r="H785" s="232"/>
      <c r="I785" s="232"/>
      <c r="J785" s="232"/>
      <c r="K785" s="232"/>
      <c r="L785" s="232"/>
      <c r="M785" s="232"/>
      <c r="N785" s="232"/>
      <c r="O785" s="232"/>
      <c r="P785" s="232"/>
      <c r="Q785" s="232"/>
      <c r="R785" s="232"/>
      <c r="S785" s="232"/>
      <c r="T785" s="232"/>
      <c r="U785" s="232"/>
      <c r="V785" s="232"/>
      <c r="W785" s="232"/>
      <c r="X785" s="232"/>
      <c r="Y785" s="232"/>
      <c r="Z785" s="232"/>
    </row>
    <row r="786" spans="1:26" ht="15.6">
      <c r="A786" s="232"/>
      <c r="B786" s="232"/>
      <c r="C786" s="232"/>
      <c r="D786" s="232"/>
      <c r="E786" s="232"/>
      <c r="F786" s="232"/>
      <c r="G786" s="232"/>
      <c r="H786" s="232"/>
      <c r="I786" s="232"/>
      <c r="J786" s="232"/>
      <c r="K786" s="232"/>
      <c r="L786" s="232"/>
      <c r="M786" s="232"/>
      <c r="N786" s="232"/>
      <c r="O786" s="232"/>
      <c r="P786" s="232"/>
      <c r="Q786" s="232"/>
      <c r="R786" s="232"/>
      <c r="S786" s="232"/>
      <c r="T786" s="232"/>
      <c r="U786" s="232"/>
      <c r="V786" s="232"/>
      <c r="W786" s="232"/>
      <c r="X786" s="232"/>
      <c r="Y786" s="232"/>
      <c r="Z786" s="232"/>
    </row>
    <row r="787" spans="1:26" ht="15.6">
      <c r="A787" s="232"/>
      <c r="B787" s="232"/>
      <c r="C787" s="232"/>
      <c r="D787" s="232"/>
      <c r="E787" s="232"/>
      <c r="F787" s="232"/>
      <c r="G787" s="232"/>
      <c r="H787" s="232"/>
      <c r="I787" s="232"/>
      <c r="J787" s="232"/>
      <c r="K787" s="232"/>
      <c r="L787" s="232"/>
      <c r="M787" s="232"/>
      <c r="N787" s="232"/>
      <c r="O787" s="232"/>
      <c r="P787" s="232"/>
      <c r="Q787" s="232"/>
      <c r="R787" s="232"/>
      <c r="S787" s="232"/>
      <c r="T787" s="232"/>
      <c r="U787" s="232"/>
      <c r="V787" s="232"/>
      <c r="W787" s="232"/>
      <c r="X787" s="232"/>
      <c r="Y787" s="232"/>
      <c r="Z787" s="232"/>
    </row>
    <row r="788" spans="1:26" ht="15.6">
      <c r="A788" s="232"/>
      <c r="B788" s="232"/>
      <c r="C788" s="232"/>
      <c r="D788" s="232"/>
      <c r="E788" s="232"/>
      <c r="F788" s="232"/>
      <c r="G788" s="232"/>
      <c r="H788" s="232"/>
      <c r="I788" s="232"/>
      <c r="J788" s="232"/>
      <c r="K788" s="232"/>
      <c r="L788" s="232"/>
      <c r="M788" s="232"/>
      <c r="N788" s="232"/>
      <c r="O788" s="232"/>
      <c r="P788" s="232"/>
      <c r="Q788" s="232"/>
      <c r="R788" s="232"/>
      <c r="S788" s="232"/>
      <c r="T788" s="232"/>
      <c r="U788" s="232"/>
      <c r="V788" s="232"/>
      <c r="W788" s="232"/>
      <c r="X788" s="232"/>
      <c r="Y788" s="232"/>
      <c r="Z788" s="232"/>
    </row>
    <row r="789" spans="1:26" ht="15.6">
      <c r="A789" s="232"/>
      <c r="B789" s="232"/>
      <c r="C789" s="232"/>
      <c r="D789" s="232"/>
      <c r="E789" s="232"/>
      <c r="F789" s="232"/>
      <c r="G789" s="232"/>
      <c r="H789" s="232"/>
      <c r="I789" s="232"/>
      <c r="J789" s="232"/>
      <c r="K789" s="232"/>
      <c r="L789" s="232"/>
      <c r="M789" s="232"/>
      <c r="N789" s="232"/>
      <c r="O789" s="232"/>
      <c r="P789" s="232"/>
      <c r="Q789" s="232"/>
      <c r="R789" s="232"/>
      <c r="S789" s="232"/>
      <c r="T789" s="232"/>
      <c r="U789" s="232"/>
      <c r="V789" s="232"/>
      <c r="W789" s="232"/>
      <c r="X789" s="232"/>
      <c r="Y789" s="232"/>
      <c r="Z789" s="232"/>
    </row>
    <row r="790" spans="1:26" ht="15.6">
      <c r="A790" s="232"/>
      <c r="B790" s="232"/>
      <c r="C790" s="232"/>
      <c r="D790" s="232"/>
      <c r="E790" s="232"/>
      <c r="F790" s="232"/>
      <c r="G790" s="232"/>
      <c r="H790" s="232"/>
      <c r="I790" s="232"/>
      <c r="J790" s="232"/>
      <c r="K790" s="232"/>
      <c r="L790" s="232"/>
      <c r="M790" s="232"/>
      <c r="N790" s="232"/>
      <c r="O790" s="232"/>
      <c r="P790" s="232"/>
      <c r="Q790" s="232"/>
      <c r="R790" s="232"/>
      <c r="S790" s="232"/>
      <c r="T790" s="232"/>
      <c r="U790" s="232"/>
      <c r="V790" s="232"/>
      <c r="W790" s="232"/>
      <c r="X790" s="232"/>
      <c r="Y790" s="232"/>
      <c r="Z790" s="232"/>
    </row>
    <row r="791" spans="1:26" ht="15.6">
      <c r="A791" s="232"/>
      <c r="B791" s="232"/>
      <c r="C791" s="232"/>
      <c r="D791" s="232"/>
      <c r="E791" s="232"/>
      <c r="F791" s="232"/>
      <c r="G791" s="232"/>
      <c r="H791" s="232"/>
      <c r="I791" s="232"/>
      <c r="J791" s="232"/>
      <c r="K791" s="232"/>
      <c r="L791" s="232"/>
      <c r="M791" s="232"/>
      <c r="N791" s="232"/>
      <c r="O791" s="232"/>
      <c r="P791" s="232"/>
      <c r="Q791" s="232"/>
      <c r="R791" s="232"/>
      <c r="S791" s="232"/>
      <c r="T791" s="232"/>
      <c r="U791" s="232"/>
      <c r="V791" s="232"/>
      <c r="W791" s="232"/>
      <c r="X791" s="232"/>
      <c r="Y791" s="232"/>
      <c r="Z791" s="232"/>
    </row>
    <row r="792" spans="1:26" ht="15.6">
      <c r="A792" s="232"/>
      <c r="B792" s="232"/>
      <c r="C792" s="232"/>
      <c r="D792" s="232"/>
      <c r="E792" s="232"/>
      <c r="F792" s="232"/>
      <c r="G792" s="232"/>
      <c r="H792" s="232"/>
      <c r="I792" s="232"/>
      <c r="J792" s="232"/>
      <c r="K792" s="232"/>
      <c r="L792" s="232"/>
      <c r="M792" s="232"/>
      <c r="N792" s="232"/>
      <c r="O792" s="232"/>
      <c r="P792" s="232"/>
      <c r="Q792" s="232"/>
      <c r="R792" s="232"/>
      <c r="S792" s="232"/>
      <c r="T792" s="232"/>
      <c r="U792" s="232"/>
      <c r="V792" s="232"/>
      <c r="W792" s="232"/>
      <c r="X792" s="232"/>
      <c r="Y792" s="232"/>
      <c r="Z792" s="232"/>
    </row>
    <row r="793" spans="1:26" ht="15.6">
      <c r="A793" s="232"/>
      <c r="B793" s="232"/>
      <c r="C793" s="232"/>
      <c r="D793" s="232"/>
      <c r="E793" s="232"/>
      <c r="F793" s="232"/>
      <c r="G793" s="232"/>
      <c r="H793" s="232"/>
      <c r="I793" s="232"/>
      <c r="J793" s="232"/>
      <c r="K793" s="232"/>
      <c r="L793" s="232"/>
      <c r="M793" s="232"/>
      <c r="N793" s="232"/>
      <c r="O793" s="232"/>
      <c r="P793" s="232"/>
      <c r="Q793" s="232"/>
      <c r="R793" s="232"/>
      <c r="S793" s="232"/>
      <c r="T793" s="232"/>
      <c r="U793" s="232"/>
      <c r="V793" s="232"/>
      <c r="W793" s="232"/>
      <c r="X793" s="232"/>
      <c r="Y793" s="232"/>
      <c r="Z793" s="232"/>
    </row>
    <row r="794" spans="1:26" ht="15.6">
      <c r="A794" s="232"/>
      <c r="B794" s="232"/>
      <c r="C794" s="232"/>
      <c r="D794" s="232"/>
      <c r="E794" s="232"/>
      <c r="F794" s="232"/>
      <c r="G794" s="232"/>
      <c r="H794" s="232"/>
      <c r="I794" s="232"/>
      <c r="J794" s="232"/>
      <c r="K794" s="232"/>
      <c r="L794" s="232"/>
      <c r="M794" s="232"/>
      <c r="N794" s="232"/>
      <c r="O794" s="232"/>
      <c r="P794" s="232"/>
      <c r="Q794" s="232"/>
      <c r="R794" s="232"/>
      <c r="S794" s="232"/>
      <c r="T794" s="232"/>
      <c r="U794" s="232"/>
      <c r="V794" s="232"/>
      <c r="W794" s="232"/>
      <c r="X794" s="232"/>
      <c r="Y794" s="232"/>
      <c r="Z794" s="232"/>
    </row>
    <row r="795" spans="1:26" ht="15.6">
      <c r="A795" s="232"/>
      <c r="B795" s="232"/>
      <c r="C795" s="232"/>
      <c r="D795" s="232"/>
      <c r="E795" s="232"/>
      <c r="F795" s="232"/>
      <c r="G795" s="232"/>
      <c r="H795" s="232"/>
      <c r="I795" s="232"/>
      <c r="J795" s="232"/>
      <c r="K795" s="232"/>
      <c r="L795" s="232"/>
      <c r="M795" s="232"/>
      <c r="N795" s="232"/>
      <c r="O795" s="232"/>
      <c r="P795" s="232"/>
      <c r="Q795" s="232"/>
      <c r="R795" s="232"/>
      <c r="S795" s="232"/>
      <c r="T795" s="232"/>
      <c r="U795" s="232"/>
      <c r="V795" s="232"/>
      <c r="W795" s="232"/>
      <c r="X795" s="232"/>
      <c r="Y795" s="232"/>
      <c r="Z795" s="232"/>
    </row>
    <row r="796" spans="1:26" ht="15.6">
      <c r="A796" s="232"/>
      <c r="B796" s="232"/>
      <c r="C796" s="232"/>
      <c r="D796" s="232"/>
      <c r="E796" s="232"/>
      <c r="F796" s="232"/>
      <c r="G796" s="232"/>
      <c r="H796" s="232"/>
      <c r="I796" s="232"/>
      <c r="J796" s="232"/>
      <c r="K796" s="232"/>
      <c r="L796" s="232"/>
      <c r="M796" s="232"/>
      <c r="N796" s="232"/>
      <c r="O796" s="232"/>
      <c r="P796" s="232"/>
      <c r="Q796" s="232"/>
      <c r="R796" s="232"/>
      <c r="S796" s="232"/>
      <c r="T796" s="232"/>
      <c r="U796" s="232"/>
      <c r="V796" s="232"/>
      <c r="W796" s="232"/>
      <c r="X796" s="232"/>
      <c r="Y796" s="232"/>
      <c r="Z796" s="232"/>
    </row>
    <row r="797" spans="1:26" ht="15.6">
      <c r="A797" s="232"/>
      <c r="B797" s="232"/>
      <c r="C797" s="232"/>
      <c r="D797" s="232"/>
      <c r="E797" s="232"/>
      <c r="F797" s="232"/>
      <c r="G797" s="232"/>
      <c r="H797" s="232"/>
      <c r="I797" s="232"/>
      <c r="J797" s="232"/>
      <c r="K797" s="232"/>
      <c r="L797" s="232"/>
      <c r="M797" s="232"/>
      <c r="N797" s="232"/>
      <c r="O797" s="232"/>
      <c r="P797" s="232"/>
      <c r="Q797" s="232"/>
      <c r="R797" s="232"/>
      <c r="S797" s="232"/>
      <c r="T797" s="232"/>
      <c r="U797" s="232"/>
      <c r="V797" s="232"/>
      <c r="W797" s="232"/>
      <c r="X797" s="232"/>
      <c r="Y797" s="232"/>
      <c r="Z797" s="232"/>
    </row>
    <row r="798" spans="1:26" ht="15.6">
      <c r="A798" s="232"/>
      <c r="B798" s="232"/>
      <c r="C798" s="232"/>
      <c r="D798" s="232"/>
      <c r="E798" s="232"/>
      <c r="F798" s="232"/>
      <c r="G798" s="232"/>
      <c r="H798" s="232"/>
      <c r="I798" s="232"/>
      <c r="J798" s="232"/>
      <c r="K798" s="232"/>
      <c r="L798" s="232"/>
      <c r="M798" s="232"/>
      <c r="N798" s="232"/>
      <c r="O798" s="232"/>
      <c r="P798" s="232"/>
      <c r="Q798" s="232"/>
      <c r="R798" s="232"/>
      <c r="S798" s="232"/>
      <c r="T798" s="232"/>
      <c r="U798" s="232"/>
      <c r="V798" s="232"/>
      <c r="W798" s="232"/>
      <c r="X798" s="232"/>
      <c r="Y798" s="232"/>
      <c r="Z798" s="232"/>
    </row>
    <row r="799" spans="1:26" ht="15.6">
      <c r="A799" s="232"/>
      <c r="B799" s="232"/>
      <c r="C799" s="232"/>
      <c r="D799" s="232"/>
      <c r="E799" s="232"/>
      <c r="F799" s="232"/>
      <c r="G799" s="232"/>
      <c r="H799" s="232"/>
      <c r="I799" s="232"/>
      <c r="J799" s="232"/>
      <c r="K799" s="232"/>
      <c r="L799" s="232"/>
      <c r="M799" s="232"/>
      <c r="N799" s="232"/>
      <c r="O799" s="232"/>
      <c r="P799" s="232"/>
      <c r="Q799" s="232"/>
      <c r="R799" s="232"/>
      <c r="S799" s="232"/>
      <c r="T799" s="232"/>
      <c r="U799" s="232"/>
      <c r="V799" s="232"/>
      <c r="W799" s="232"/>
      <c r="X799" s="232"/>
      <c r="Y799" s="232"/>
      <c r="Z799" s="232"/>
    </row>
    <row r="800" spans="1:26" ht="15.6">
      <c r="A800" s="232"/>
      <c r="B800" s="232"/>
      <c r="C800" s="232"/>
      <c r="D800" s="232"/>
      <c r="E800" s="232"/>
      <c r="F800" s="232"/>
      <c r="G800" s="232"/>
      <c r="H800" s="232"/>
      <c r="I800" s="232"/>
      <c r="J800" s="232"/>
      <c r="K800" s="232"/>
      <c r="L800" s="232"/>
      <c r="M800" s="232"/>
      <c r="N800" s="232"/>
      <c r="O800" s="232"/>
      <c r="P800" s="232"/>
      <c r="Q800" s="232"/>
      <c r="R800" s="232"/>
      <c r="S800" s="232"/>
      <c r="T800" s="232"/>
      <c r="U800" s="232"/>
      <c r="V800" s="232"/>
      <c r="W800" s="232"/>
      <c r="X800" s="232"/>
      <c r="Y800" s="232"/>
      <c r="Z800" s="232"/>
    </row>
    <row r="801" spans="1:26" ht="15.6">
      <c r="A801" s="232"/>
      <c r="B801" s="232"/>
      <c r="C801" s="232"/>
      <c r="D801" s="232"/>
      <c r="E801" s="232"/>
      <c r="F801" s="232"/>
      <c r="G801" s="232"/>
      <c r="H801" s="232"/>
      <c r="I801" s="232"/>
      <c r="J801" s="232"/>
      <c r="K801" s="232"/>
      <c r="L801" s="232"/>
      <c r="M801" s="232"/>
      <c r="N801" s="232"/>
      <c r="O801" s="232"/>
      <c r="P801" s="232"/>
      <c r="Q801" s="232"/>
      <c r="R801" s="232"/>
      <c r="S801" s="232"/>
      <c r="T801" s="232"/>
      <c r="U801" s="232"/>
      <c r="V801" s="232"/>
      <c r="W801" s="232"/>
      <c r="X801" s="232"/>
      <c r="Y801" s="232"/>
      <c r="Z801" s="232"/>
    </row>
    <row r="802" spans="1:26" ht="15.6">
      <c r="A802" s="232"/>
      <c r="B802" s="232"/>
      <c r="C802" s="232"/>
      <c r="D802" s="232"/>
      <c r="E802" s="232"/>
      <c r="F802" s="232"/>
      <c r="G802" s="232"/>
      <c r="H802" s="232"/>
      <c r="I802" s="232"/>
      <c r="J802" s="232"/>
      <c r="K802" s="232"/>
      <c r="L802" s="232"/>
      <c r="M802" s="232"/>
      <c r="N802" s="232"/>
      <c r="O802" s="232"/>
      <c r="P802" s="232"/>
      <c r="Q802" s="232"/>
      <c r="R802" s="232"/>
      <c r="S802" s="232"/>
      <c r="T802" s="232"/>
      <c r="U802" s="232"/>
      <c r="V802" s="232"/>
      <c r="W802" s="232"/>
      <c r="X802" s="232"/>
      <c r="Y802" s="232"/>
      <c r="Z802" s="232"/>
    </row>
    <row r="803" spans="1:26" ht="15.6">
      <c r="A803" s="232"/>
      <c r="B803" s="232"/>
      <c r="C803" s="232"/>
      <c r="D803" s="232"/>
      <c r="E803" s="232"/>
      <c r="F803" s="232"/>
      <c r="G803" s="232"/>
      <c r="H803" s="232"/>
      <c r="I803" s="232"/>
      <c r="J803" s="232"/>
      <c r="K803" s="232"/>
      <c r="L803" s="232"/>
      <c r="M803" s="232"/>
      <c r="N803" s="232"/>
      <c r="O803" s="232"/>
      <c r="P803" s="232"/>
      <c r="Q803" s="232"/>
      <c r="R803" s="232"/>
      <c r="S803" s="232"/>
      <c r="T803" s="232"/>
      <c r="U803" s="232"/>
      <c r="V803" s="232"/>
      <c r="W803" s="232"/>
      <c r="X803" s="232"/>
      <c r="Y803" s="232"/>
      <c r="Z803" s="232"/>
    </row>
    <row r="804" spans="1:26" ht="15.6">
      <c r="A804" s="232"/>
      <c r="B804" s="232"/>
      <c r="C804" s="232"/>
      <c r="D804" s="232"/>
      <c r="E804" s="232"/>
      <c r="F804" s="232"/>
      <c r="G804" s="232"/>
      <c r="H804" s="232"/>
      <c r="I804" s="232"/>
      <c r="J804" s="232"/>
      <c r="K804" s="232"/>
      <c r="L804" s="232"/>
      <c r="M804" s="232"/>
      <c r="N804" s="232"/>
      <c r="O804" s="232"/>
      <c r="P804" s="232"/>
      <c r="Q804" s="232"/>
      <c r="R804" s="232"/>
      <c r="S804" s="232"/>
      <c r="T804" s="232"/>
      <c r="U804" s="232"/>
      <c r="V804" s="232"/>
      <c r="W804" s="232"/>
      <c r="X804" s="232"/>
      <c r="Y804" s="232"/>
      <c r="Z804" s="232"/>
    </row>
    <row r="805" spans="1:26" ht="15.6">
      <c r="A805" s="232"/>
      <c r="B805" s="232"/>
      <c r="C805" s="232"/>
      <c r="D805" s="232"/>
      <c r="E805" s="232"/>
      <c r="F805" s="232"/>
      <c r="G805" s="232"/>
      <c r="H805" s="232"/>
      <c r="I805" s="232"/>
      <c r="J805" s="232"/>
      <c r="K805" s="232"/>
      <c r="L805" s="232"/>
      <c r="M805" s="232"/>
      <c r="N805" s="232"/>
      <c r="O805" s="232"/>
      <c r="P805" s="232"/>
      <c r="Q805" s="232"/>
      <c r="R805" s="232"/>
      <c r="S805" s="232"/>
      <c r="T805" s="232"/>
      <c r="U805" s="232"/>
      <c r="V805" s="232"/>
      <c r="W805" s="232"/>
      <c r="X805" s="232"/>
      <c r="Y805" s="232"/>
      <c r="Z805" s="232"/>
    </row>
    <row r="806" spans="1:26" ht="15.6">
      <c r="A806" s="232"/>
      <c r="B806" s="232"/>
      <c r="C806" s="232"/>
      <c r="D806" s="232"/>
      <c r="E806" s="232"/>
      <c r="F806" s="232"/>
      <c r="G806" s="232"/>
      <c r="H806" s="232"/>
      <c r="I806" s="232"/>
      <c r="J806" s="232"/>
      <c r="K806" s="232"/>
      <c r="L806" s="232"/>
      <c r="M806" s="232"/>
      <c r="N806" s="232"/>
      <c r="O806" s="232"/>
      <c r="P806" s="232"/>
      <c r="Q806" s="232"/>
      <c r="R806" s="232"/>
      <c r="S806" s="232"/>
      <c r="T806" s="232"/>
      <c r="U806" s="232"/>
      <c r="V806" s="232"/>
      <c r="W806" s="232"/>
      <c r="X806" s="232"/>
      <c r="Y806" s="232"/>
      <c r="Z806" s="232"/>
    </row>
    <row r="807" spans="1:26" ht="15.6">
      <c r="A807" s="232"/>
      <c r="B807" s="232"/>
      <c r="C807" s="232"/>
      <c r="D807" s="232"/>
      <c r="E807" s="232"/>
      <c r="F807" s="232"/>
      <c r="G807" s="232"/>
      <c r="H807" s="232"/>
      <c r="I807" s="232"/>
      <c r="J807" s="232"/>
      <c r="K807" s="232"/>
      <c r="L807" s="232"/>
      <c r="M807" s="232"/>
      <c r="N807" s="232"/>
      <c r="O807" s="232"/>
      <c r="P807" s="232"/>
      <c r="Q807" s="232"/>
      <c r="R807" s="232"/>
      <c r="S807" s="232"/>
      <c r="T807" s="232"/>
      <c r="U807" s="232"/>
      <c r="V807" s="232"/>
      <c r="W807" s="232"/>
      <c r="X807" s="232"/>
      <c r="Y807" s="232"/>
      <c r="Z807" s="232"/>
    </row>
    <row r="808" spans="1:26" ht="15.6">
      <c r="A808" s="232"/>
      <c r="B808" s="232"/>
      <c r="C808" s="232"/>
      <c r="D808" s="232"/>
      <c r="E808" s="232"/>
      <c r="F808" s="232"/>
      <c r="G808" s="232"/>
      <c r="H808" s="232"/>
      <c r="I808" s="232"/>
      <c r="J808" s="232"/>
      <c r="K808" s="232"/>
      <c r="L808" s="232"/>
      <c r="M808" s="232"/>
      <c r="N808" s="232"/>
      <c r="O808" s="232"/>
      <c r="P808" s="232"/>
      <c r="Q808" s="232"/>
      <c r="R808" s="232"/>
      <c r="S808" s="232"/>
      <c r="T808" s="232"/>
      <c r="U808" s="232"/>
      <c r="V808" s="232"/>
      <c r="W808" s="232"/>
      <c r="X808" s="232"/>
      <c r="Y808" s="232"/>
      <c r="Z808" s="232"/>
    </row>
    <row r="809" spans="1:26" ht="15.6">
      <c r="A809" s="232"/>
      <c r="B809" s="232"/>
      <c r="C809" s="232"/>
      <c r="D809" s="232"/>
      <c r="E809" s="232"/>
      <c r="F809" s="232"/>
      <c r="G809" s="232"/>
      <c r="H809" s="232"/>
      <c r="I809" s="232"/>
      <c r="J809" s="232"/>
      <c r="K809" s="232"/>
      <c r="L809" s="232"/>
      <c r="M809" s="232"/>
      <c r="N809" s="232"/>
      <c r="O809" s="232"/>
      <c r="P809" s="232"/>
      <c r="Q809" s="232"/>
      <c r="R809" s="232"/>
      <c r="S809" s="232"/>
      <c r="T809" s="232"/>
      <c r="U809" s="232"/>
      <c r="V809" s="232"/>
      <c r="W809" s="232"/>
      <c r="X809" s="232"/>
      <c r="Y809" s="232"/>
      <c r="Z809" s="232"/>
    </row>
    <row r="810" spans="1:26" ht="15.6">
      <c r="A810" s="232"/>
      <c r="B810" s="232"/>
      <c r="C810" s="232"/>
      <c r="D810" s="232"/>
      <c r="E810" s="232"/>
      <c r="F810" s="232"/>
      <c r="G810" s="232"/>
      <c r="H810" s="232"/>
      <c r="I810" s="232"/>
      <c r="J810" s="232"/>
      <c r="K810" s="232"/>
      <c r="L810" s="232"/>
      <c r="M810" s="232"/>
      <c r="N810" s="232"/>
      <c r="O810" s="232"/>
      <c r="P810" s="232"/>
      <c r="Q810" s="232"/>
      <c r="R810" s="232"/>
      <c r="S810" s="232"/>
      <c r="T810" s="232"/>
      <c r="U810" s="232"/>
      <c r="V810" s="232"/>
      <c r="W810" s="232"/>
      <c r="X810" s="232"/>
      <c r="Y810" s="232"/>
      <c r="Z810" s="232"/>
    </row>
    <row r="811" spans="1:26" ht="15.6">
      <c r="A811" s="232"/>
      <c r="B811" s="232"/>
      <c r="C811" s="232"/>
      <c r="D811" s="232"/>
      <c r="E811" s="232"/>
      <c r="F811" s="232"/>
      <c r="G811" s="232"/>
      <c r="H811" s="232"/>
      <c r="I811" s="232"/>
      <c r="J811" s="232"/>
      <c r="K811" s="232"/>
      <c r="L811" s="232"/>
      <c r="M811" s="232"/>
      <c r="N811" s="232"/>
      <c r="O811" s="232"/>
      <c r="P811" s="232"/>
      <c r="Q811" s="232"/>
      <c r="R811" s="232"/>
      <c r="S811" s="232"/>
      <c r="T811" s="232"/>
      <c r="U811" s="232"/>
      <c r="V811" s="232"/>
      <c r="W811" s="232"/>
      <c r="X811" s="232"/>
      <c r="Y811" s="232"/>
      <c r="Z811" s="232"/>
    </row>
    <row r="812" spans="1:26" ht="15.6">
      <c r="A812" s="232"/>
      <c r="B812" s="232"/>
      <c r="C812" s="232"/>
      <c r="D812" s="232"/>
      <c r="E812" s="232"/>
      <c r="F812" s="232"/>
      <c r="G812" s="232"/>
      <c r="H812" s="232"/>
      <c r="I812" s="232"/>
      <c r="J812" s="232"/>
      <c r="K812" s="232"/>
      <c r="L812" s="232"/>
      <c r="M812" s="232"/>
      <c r="N812" s="232"/>
      <c r="O812" s="232"/>
      <c r="P812" s="232"/>
      <c r="Q812" s="232"/>
      <c r="R812" s="232"/>
      <c r="S812" s="232"/>
      <c r="T812" s="232"/>
      <c r="U812" s="232"/>
      <c r="V812" s="232"/>
      <c r="W812" s="232"/>
      <c r="X812" s="232"/>
      <c r="Y812" s="232"/>
      <c r="Z812" s="232"/>
    </row>
    <row r="813" spans="1:26" ht="15.6">
      <c r="A813" s="232"/>
      <c r="B813" s="232"/>
      <c r="C813" s="232"/>
      <c r="D813" s="232"/>
      <c r="E813" s="232"/>
      <c r="F813" s="232"/>
      <c r="G813" s="232"/>
      <c r="H813" s="232"/>
      <c r="I813" s="232"/>
      <c r="J813" s="232"/>
      <c r="K813" s="232"/>
      <c r="L813" s="232"/>
      <c r="M813" s="232"/>
      <c r="N813" s="232"/>
      <c r="O813" s="232"/>
      <c r="P813" s="232"/>
      <c r="Q813" s="232"/>
      <c r="R813" s="232"/>
      <c r="S813" s="232"/>
      <c r="T813" s="232"/>
      <c r="U813" s="232"/>
      <c r="V813" s="232"/>
      <c r="W813" s="232"/>
      <c r="X813" s="232"/>
      <c r="Y813" s="232"/>
      <c r="Z813" s="232"/>
    </row>
    <row r="814" spans="1:26" ht="15.6">
      <c r="A814" s="232"/>
      <c r="B814" s="232"/>
      <c r="C814" s="232"/>
      <c r="D814" s="232"/>
      <c r="E814" s="232"/>
      <c r="F814" s="232"/>
      <c r="G814" s="232"/>
      <c r="H814" s="232"/>
      <c r="I814" s="232"/>
      <c r="J814" s="232"/>
      <c r="K814" s="232"/>
      <c r="L814" s="232"/>
      <c r="M814" s="232"/>
      <c r="N814" s="232"/>
      <c r="O814" s="232"/>
      <c r="P814" s="232"/>
      <c r="Q814" s="232"/>
      <c r="R814" s="232"/>
      <c r="S814" s="232"/>
      <c r="T814" s="232"/>
      <c r="U814" s="232"/>
      <c r="V814" s="232"/>
      <c r="W814" s="232"/>
      <c r="X814" s="232"/>
      <c r="Y814" s="232"/>
      <c r="Z814" s="232"/>
    </row>
    <row r="815" spans="1:26" ht="15.6">
      <c r="A815" s="232"/>
      <c r="B815" s="232"/>
      <c r="C815" s="232"/>
      <c r="D815" s="232"/>
      <c r="E815" s="232"/>
      <c r="F815" s="232"/>
      <c r="G815" s="232"/>
      <c r="H815" s="232"/>
      <c r="I815" s="232"/>
      <c r="J815" s="232"/>
      <c r="K815" s="232"/>
      <c r="L815" s="232"/>
      <c r="M815" s="232"/>
      <c r="N815" s="232"/>
      <c r="O815" s="232"/>
      <c r="P815" s="232"/>
      <c r="Q815" s="232"/>
      <c r="R815" s="232"/>
      <c r="S815" s="232"/>
      <c r="T815" s="232"/>
      <c r="U815" s="232"/>
      <c r="V815" s="232"/>
      <c r="W815" s="232"/>
      <c r="X815" s="232"/>
      <c r="Y815" s="232"/>
      <c r="Z815" s="232"/>
    </row>
    <row r="816" spans="1:26" ht="15.6">
      <c r="A816" s="232"/>
      <c r="B816" s="232"/>
      <c r="C816" s="232"/>
      <c r="D816" s="232"/>
      <c r="E816" s="232"/>
      <c r="F816" s="232"/>
      <c r="G816" s="232"/>
      <c r="H816" s="232"/>
      <c r="I816" s="232"/>
      <c r="J816" s="232"/>
      <c r="K816" s="232"/>
      <c r="L816" s="232"/>
      <c r="M816" s="232"/>
      <c r="N816" s="232"/>
      <c r="O816" s="232"/>
      <c r="P816" s="232"/>
      <c r="Q816" s="232"/>
      <c r="R816" s="232"/>
      <c r="S816" s="232"/>
      <c r="T816" s="232"/>
      <c r="U816" s="232"/>
      <c r="V816" s="232"/>
      <c r="W816" s="232"/>
      <c r="X816" s="232"/>
      <c r="Y816" s="232"/>
      <c r="Z816" s="232"/>
    </row>
    <row r="817" spans="1:26" ht="15.6">
      <c r="A817" s="232"/>
      <c r="B817" s="232"/>
      <c r="C817" s="232"/>
      <c r="D817" s="232"/>
      <c r="E817" s="232"/>
      <c r="F817" s="232"/>
      <c r="G817" s="232"/>
      <c r="H817" s="232"/>
      <c r="I817" s="232"/>
      <c r="J817" s="232"/>
      <c r="K817" s="232"/>
      <c r="L817" s="232"/>
      <c r="M817" s="232"/>
      <c r="N817" s="232"/>
      <c r="O817" s="232"/>
      <c r="P817" s="232"/>
      <c r="Q817" s="232"/>
      <c r="R817" s="232"/>
      <c r="S817" s="232"/>
      <c r="T817" s="232"/>
      <c r="U817" s="232"/>
      <c r="V817" s="232"/>
      <c r="W817" s="232"/>
      <c r="X817" s="232"/>
      <c r="Y817" s="232"/>
      <c r="Z817" s="232"/>
    </row>
    <row r="818" spans="1:26" ht="15.6">
      <c r="A818" s="232"/>
      <c r="B818" s="232"/>
      <c r="C818" s="232"/>
      <c r="D818" s="232"/>
      <c r="E818" s="232"/>
      <c r="F818" s="232"/>
      <c r="G818" s="232"/>
      <c r="H818" s="232"/>
      <c r="I818" s="232"/>
      <c r="J818" s="232"/>
      <c r="K818" s="232"/>
      <c r="L818" s="232"/>
      <c r="M818" s="232"/>
      <c r="N818" s="232"/>
      <c r="O818" s="232"/>
      <c r="P818" s="232"/>
      <c r="Q818" s="232"/>
      <c r="R818" s="232"/>
      <c r="S818" s="232"/>
      <c r="T818" s="232"/>
      <c r="U818" s="232"/>
      <c r="V818" s="232"/>
      <c r="W818" s="232"/>
      <c r="X818" s="232"/>
      <c r="Y818" s="232"/>
      <c r="Z818" s="232"/>
    </row>
    <row r="819" spans="1:26" ht="15.6">
      <c r="A819" s="232"/>
      <c r="B819" s="232"/>
      <c r="C819" s="232"/>
      <c r="D819" s="232"/>
      <c r="E819" s="232"/>
      <c r="F819" s="232"/>
      <c r="G819" s="232"/>
      <c r="H819" s="232"/>
      <c r="I819" s="232"/>
      <c r="J819" s="232"/>
      <c r="K819" s="232"/>
      <c r="L819" s="232"/>
      <c r="M819" s="232"/>
      <c r="N819" s="232"/>
      <c r="O819" s="232"/>
      <c r="P819" s="232"/>
      <c r="Q819" s="232"/>
      <c r="R819" s="232"/>
      <c r="S819" s="232"/>
      <c r="T819" s="232"/>
      <c r="U819" s="232"/>
      <c r="V819" s="232"/>
      <c r="W819" s="232"/>
      <c r="X819" s="232"/>
      <c r="Y819" s="232"/>
      <c r="Z819" s="232"/>
    </row>
    <row r="820" spans="1:26" ht="15.6">
      <c r="A820" s="232"/>
      <c r="B820" s="232"/>
      <c r="C820" s="232"/>
      <c r="D820" s="232"/>
      <c r="E820" s="232"/>
      <c r="F820" s="232"/>
      <c r="G820" s="232"/>
      <c r="H820" s="232"/>
      <c r="I820" s="232"/>
      <c r="J820" s="232"/>
      <c r="K820" s="232"/>
      <c r="L820" s="232"/>
      <c r="M820" s="232"/>
      <c r="N820" s="232"/>
      <c r="O820" s="232"/>
      <c r="P820" s="232"/>
      <c r="Q820" s="232"/>
      <c r="R820" s="232"/>
      <c r="S820" s="232"/>
      <c r="T820" s="232"/>
      <c r="U820" s="232"/>
      <c r="V820" s="232"/>
      <c r="W820" s="232"/>
      <c r="X820" s="232"/>
      <c r="Y820" s="232"/>
      <c r="Z820" s="232"/>
    </row>
    <row r="821" spans="1:26" ht="15.6">
      <c r="A821" s="232"/>
      <c r="B821" s="232"/>
      <c r="C821" s="232"/>
      <c r="D821" s="232"/>
      <c r="E821" s="232"/>
      <c r="F821" s="232"/>
      <c r="G821" s="232"/>
      <c r="H821" s="232"/>
      <c r="I821" s="232"/>
      <c r="J821" s="232"/>
      <c r="K821" s="232"/>
      <c r="L821" s="232"/>
      <c r="M821" s="232"/>
      <c r="N821" s="232"/>
      <c r="O821" s="232"/>
      <c r="P821" s="232"/>
      <c r="Q821" s="232"/>
      <c r="R821" s="232"/>
      <c r="S821" s="232"/>
      <c r="T821" s="232"/>
      <c r="U821" s="232"/>
      <c r="V821" s="232"/>
      <c r="W821" s="232"/>
      <c r="X821" s="232"/>
      <c r="Y821" s="232"/>
      <c r="Z821" s="232"/>
    </row>
    <row r="822" spans="1:26" ht="15.6">
      <c r="A822" s="232"/>
      <c r="B822" s="232"/>
      <c r="C822" s="232"/>
      <c r="D822" s="232"/>
      <c r="E822" s="232"/>
      <c r="F822" s="232"/>
      <c r="G822" s="232"/>
      <c r="H822" s="232"/>
      <c r="I822" s="232"/>
      <c r="J822" s="232"/>
      <c r="K822" s="232"/>
      <c r="L822" s="232"/>
      <c r="M822" s="232"/>
      <c r="N822" s="232"/>
      <c r="O822" s="232"/>
      <c r="P822" s="232"/>
      <c r="Q822" s="232"/>
      <c r="R822" s="232"/>
      <c r="S822" s="232"/>
      <c r="T822" s="232"/>
      <c r="U822" s="232"/>
      <c r="V822" s="232"/>
      <c r="W822" s="232"/>
      <c r="X822" s="232"/>
      <c r="Y822" s="232"/>
      <c r="Z822" s="232"/>
    </row>
    <row r="823" spans="1:26" ht="15.6">
      <c r="A823" s="232"/>
      <c r="B823" s="232"/>
      <c r="C823" s="232"/>
      <c r="D823" s="232"/>
      <c r="E823" s="232"/>
      <c r="F823" s="232"/>
      <c r="G823" s="232"/>
      <c r="H823" s="232"/>
      <c r="I823" s="232"/>
      <c r="J823" s="232"/>
      <c r="K823" s="232"/>
      <c r="L823" s="232"/>
      <c r="M823" s="232"/>
      <c r="N823" s="232"/>
      <c r="O823" s="232"/>
      <c r="P823" s="232"/>
      <c r="Q823" s="232"/>
      <c r="R823" s="232"/>
      <c r="S823" s="232"/>
      <c r="T823" s="232"/>
      <c r="U823" s="232"/>
      <c r="V823" s="232"/>
      <c r="W823" s="232"/>
      <c r="X823" s="232"/>
      <c r="Y823" s="232"/>
      <c r="Z823" s="232"/>
    </row>
    <row r="824" spans="1:26" ht="15.6">
      <c r="A824" s="232"/>
      <c r="B824" s="232"/>
      <c r="C824" s="232"/>
      <c r="D824" s="232"/>
      <c r="E824" s="232"/>
      <c r="F824" s="232"/>
      <c r="G824" s="232"/>
      <c r="H824" s="232"/>
      <c r="I824" s="232"/>
      <c r="J824" s="232"/>
      <c r="K824" s="232"/>
      <c r="L824" s="232"/>
      <c r="M824" s="232"/>
      <c r="N824" s="232"/>
      <c r="O824" s="232"/>
      <c r="P824" s="232"/>
      <c r="Q824" s="232"/>
      <c r="R824" s="232"/>
      <c r="S824" s="232"/>
      <c r="T824" s="232"/>
      <c r="U824" s="232"/>
      <c r="V824" s="232"/>
      <c r="W824" s="232"/>
      <c r="X824" s="232"/>
      <c r="Y824" s="232"/>
      <c r="Z824" s="232"/>
    </row>
    <row r="825" spans="1:26" ht="15.6">
      <c r="A825" s="232"/>
      <c r="B825" s="232"/>
      <c r="C825" s="232"/>
      <c r="D825" s="232"/>
      <c r="E825" s="232"/>
      <c r="F825" s="232"/>
      <c r="G825" s="232"/>
      <c r="H825" s="232"/>
      <c r="I825" s="232"/>
      <c r="J825" s="232"/>
      <c r="K825" s="232"/>
      <c r="L825" s="232"/>
      <c r="M825" s="232"/>
      <c r="N825" s="232"/>
      <c r="O825" s="232"/>
      <c r="P825" s="232"/>
      <c r="Q825" s="232"/>
      <c r="R825" s="232"/>
      <c r="S825" s="232"/>
      <c r="T825" s="232"/>
      <c r="U825" s="232"/>
      <c r="V825" s="232"/>
      <c r="W825" s="232"/>
      <c r="X825" s="232"/>
      <c r="Y825" s="232"/>
      <c r="Z825" s="232"/>
    </row>
    <row r="826" spans="1:26" ht="15.6">
      <c r="A826" s="232"/>
      <c r="B826" s="232"/>
      <c r="C826" s="232"/>
      <c r="D826" s="232"/>
      <c r="E826" s="232"/>
      <c r="F826" s="232"/>
      <c r="G826" s="232"/>
      <c r="H826" s="232"/>
      <c r="I826" s="232"/>
      <c r="J826" s="232"/>
      <c r="K826" s="232"/>
      <c r="L826" s="232"/>
      <c r="M826" s="232"/>
      <c r="N826" s="232"/>
      <c r="O826" s="232"/>
      <c r="P826" s="232"/>
      <c r="Q826" s="232"/>
      <c r="R826" s="232"/>
      <c r="S826" s="232"/>
      <c r="T826" s="232"/>
      <c r="U826" s="232"/>
      <c r="V826" s="232"/>
      <c r="W826" s="232"/>
      <c r="X826" s="232"/>
      <c r="Y826" s="232"/>
      <c r="Z826" s="232"/>
    </row>
    <row r="827" spans="1:26" ht="15.6">
      <c r="A827" s="232"/>
      <c r="B827" s="232"/>
      <c r="C827" s="232"/>
      <c r="D827" s="232"/>
      <c r="E827" s="232"/>
      <c r="F827" s="232"/>
      <c r="G827" s="232"/>
      <c r="H827" s="232"/>
      <c r="I827" s="232"/>
      <c r="J827" s="232"/>
      <c r="K827" s="232"/>
      <c r="L827" s="232"/>
      <c r="M827" s="232"/>
      <c r="N827" s="232"/>
      <c r="O827" s="232"/>
      <c r="P827" s="232"/>
      <c r="Q827" s="232"/>
      <c r="R827" s="232"/>
      <c r="S827" s="232"/>
      <c r="T827" s="232"/>
      <c r="U827" s="232"/>
      <c r="V827" s="232"/>
      <c r="W827" s="232"/>
      <c r="X827" s="232"/>
      <c r="Y827" s="232"/>
      <c r="Z827" s="232"/>
    </row>
    <row r="828" spans="1:26" ht="15.6">
      <c r="A828" s="232"/>
      <c r="B828" s="232"/>
      <c r="C828" s="232"/>
      <c r="D828" s="232"/>
      <c r="E828" s="232"/>
      <c r="F828" s="232"/>
      <c r="G828" s="232"/>
      <c r="H828" s="232"/>
      <c r="I828" s="232"/>
      <c r="J828" s="232"/>
      <c r="K828" s="232"/>
      <c r="L828" s="232"/>
      <c r="M828" s="232"/>
      <c r="N828" s="232"/>
      <c r="O828" s="232"/>
      <c r="P828" s="232"/>
      <c r="Q828" s="232"/>
      <c r="R828" s="232"/>
      <c r="S828" s="232"/>
      <c r="T828" s="232"/>
      <c r="U828" s="232"/>
      <c r="V828" s="232"/>
      <c r="W828" s="232"/>
      <c r="X828" s="232"/>
      <c r="Y828" s="232"/>
      <c r="Z828" s="232"/>
    </row>
    <row r="829" spans="1:26" ht="15.6">
      <c r="A829" s="232"/>
      <c r="B829" s="232"/>
      <c r="C829" s="232"/>
      <c r="D829" s="232"/>
      <c r="E829" s="232"/>
      <c r="F829" s="232"/>
      <c r="G829" s="232"/>
      <c r="H829" s="232"/>
      <c r="I829" s="232"/>
      <c r="J829" s="232"/>
      <c r="K829" s="232"/>
      <c r="L829" s="232"/>
      <c r="M829" s="232"/>
      <c r="N829" s="232"/>
      <c r="O829" s="232"/>
      <c r="P829" s="232"/>
      <c r="Q829" s="232"/>
      <c r="R829" s="232"/>
      <c r="S829" s="232"/>
      <c r="T829" s="232"/>
      <c r="U829" s="232"/>
      <c r="V829" s="232"/>
      <c r="W829" s="232"/>
      <c r="X829" s="232"/>
      <c r="Y829" s="232"/>
      <c r="Z829" s="232"/>
    </row>
    <row r="830" spans="1:26" ht="15.6">
      <c r="A830" s="232"/>
      <c r="B830" s="232"/>
      <c r="C830" s="232"/>
      <c r="D830" s="232"/>
      <c r="E830" s="232"/>
      <c r="F830" s="232"/>
      <c r="G830" s="232"/>
      <c r="H830" s="232"/>
      <c r="I830" s="232"/>
      <c r="J830" s="232"/>
      <c r="K830" s="232"/>
      <c r="L830" s="232"/>
      <c r="M830" s="232"/>
      <c r="N830" s="232"/>
      <c r="O830" s="232"/>
      <c r="P830" s="232"/>
      <c r="Q830" s="232"/>
      <c r="R830" s="232"/>
      <c r="S830" s="232"/>
      <c r="T830" s="232"/>
      <c r="U830" s="232"/>
      <c r="V830" s="232"/>
      <c r="W830" s="232"/>
      <c r="X830" s="232"/>
      <c r="Y830" s="232"/>
      <c r="Z830" s="232"/>
    </row>
    <row r="831" spans="1:26" ht="15.6">
      <c r="A831" s="232"/>
      <c r="B831" s="232"/>
      <c r="C831" s="232"/>
      <c r="D831" s="232"/>
      <c r="E831" s="232"/>
      <c r="F831" s="232"/>
      <c r="G831" s="232"/>
      <c r="H831" s="232"/>
      <c r="I831" s="232"/>
      <c r="J831" s="232"/>
      <c r="K831" s="232"/>
      <c r="L831" s="232"/>
      <c r="M831" s="232"/>
      <c r="N831" s="232"/>
      <c r="O831" s="232"/>
      <c r="P831" s="232"/>
      <c r="Q831" s="232"/>
      <c r="R831" s="232"/>
      <c r="S831" s="232"/>
      <c r="T831" s="232"/>
      <c r="U831" s="232"/>
      <c r="V831" s="232"/>
      <c r="W831" s="232"/>
      <c r="X831" s="232"/>
      <c r="Y831" s="232"/>
      <c r="Z831" s="232"/>
    </row>
    <row r="832" spans="1:26" ht="15.6">
      <c r="A832" s="232"/>
      <c r="B832" s="232"/>
      <c r="C832" s="232"/>
      <c r="D832" s="232"/>
      <c r="E832" s="232"/>
      <c r="F832" s="232"/>
      <c r="G832" s="232"/>
      <c r="H832" s="232"/>
      <c r="I832" s="232"/>
      <c r="J832" s="232"/>
      <c r="K832" s="232"/>
      <c r="L832" s="232"/>
      <c r="M832" s="232"/>
      <c r="N832" s="232"/>
      <c r="O832" s="232"/>
      <c r="P832" s="232"/>
      <c r="Q832" s="232"/>
      <c r="R832" s="232"/>
      <c r="S832" s="232"/>
      <c r="T832" s="232"/>
      <c r="U832" s="232"/>
      <c r="V832" s="232"/>
      <c r="W832" s="232"/>
      <c r="X832" s="232"/>
      <c r="Y832" s="232"/>
      <c r="Z832" s="232"/>
    </row>
    <row r="833" spans="1:26" ht="15.6">
      <c r="A833" s="232"/>
      <c r="B833" s="232"/>
      <c r="C833" s="232"/>
      <c r="D833" s="232"/>
      <c r="E833" s="232"/>
      <c r="F833" s="232"/>
      <c r="G833" s="232"/>
      <c r="H833" s="232"/>
      <c r="I833" s="232"/>
      <c r="J833" s="232"/>
      <c r="K833" s="232"/>
      <c r="L833" s="232"/>
      <c r="M833" s="232"/>
      <c r="N833" s="232"/>
      <c r="O833" s="232"/>
      <c r="P833" s="232"/>
      <c r="Q833" s="232"/>
      <c r="R833" s="232"/>
      <c r="S833" s="232"/>
      <c r="T833" s="232"/>
      <c r="U833" s="232"/>
      <c r="V833" s="232"/>
      <c r="W833" s="232"/>
      <c r="X833" s="232"/>
      <c r="Y833" s="232"/>
      <c r="Z833" s="232"/>
    </row>
    <row r="834" spans="1:26" ht="15.6">
      <c r="A834" s="232"/>
      <c r="B834" s="232"/>
      <c r="C834" s="232"/>
      <c r="D834" s="232"/>
      <c r="E834" s="232"/>
      <c r="F834" s="232"/>
      <c r="G834" s="232"/>
      <c r="H834" s="232"/>
      <c r="I834" s="232"/>
      <c r="J834" s="232"/>
      <c r="K834" s="232"/>
      <c r="L834" s="232"/>
      <c r="M834" s="232"/>
      <c r="N834" s="232"/>
      <c r="O834" s="232"/>
      <c r="P834" s="232"/>
      <c r="Q834" s="232"/>
      <c r="R834" s="232"/>
      <c r="S834" s="232"/>
      <c r="T834" s="232"/>
      <c r="U834" s="232"/>
      <c r="V834" s="232"/>
      <c r="W834" s="232"/>
      <c r="X834" s="232"/>
      <c r="Y834" s="232"/>
      <c r="Z834" s="232"/>
    </row>
    <row r="835" spans="1:26" ht="15.6">
      <c r="A835" s="232"/>
      <c r="B835" s="232"/>
      <c r="C835" s="232"/>
      <c r="D835" s="232"/>
      <c r="E835" s="232"/>
      <c r="F835" s="232"/>
      <c r="G835" s="232"/>
      <c r="H835" s="232"/>
      <c r="I835" s="232"/>
      <c r="J835" s="232"/>
      <c r="K835" s="232"/>
      <c r="L835" s="232"/>
      <c r="M835" s="232"/>
      <c r="N835" s="232"/>
      <c r="O835" s="232"/>
      <c r="P835" s="232"/>
      <c r="Q835" s="232"/>
      <c r="R835" s="232"/>
      <c r="S835" s="232"/>
      <c r="T835" s="232"/>
      <c r="U835" s="232"/>
      <c r="V835" s="232"/>
      <c r="W835" s="232"/>
      <c r="X835" s="232"/>
      <c r="Y835" s="232"/>
      <c r="Z835" s="232"/>
    </row>
    <row r="836" spans="1:26" ht="15.6">
      <c r="A836" s="232"/>
      <c r="B836" s="232"/>
      <c r="C836" s="232"/>
      <c r="D836" s="232"/>
      <c r="E836" s="232"/>
      <c r="F836" s="232"/>
      <c r="G836" s="232"/>
      <c r="H836" s="232"/>
      <c r="I836" s="232"/>
      <c r="J836" s="232"/>
      <c r="K836" s="232"/>
      <c r="L836" s="232"/>
      <c r="M836" s="232"/>
      <c r="N836" s="232"/>
      <c r="O836" s="232"/>
      <c r="P836" s="232"/>
      <c r="Q836" s="232"/>
      <c r="R836" s="232"/>
      <c r="S836" s="232"/>
      <c r="T836" s="232"/>
      <c r="U836" s="232"/>
      <c r="V836" s="232"/>
      <c r="W836" s="232"/>
      <c r="X836" s="232"/>
      <c r="Y836" s="232"/>
      <c r="Z836" s="232"/>
    </row>
    <row r="837" spans="1:26" ht="15.6">
      <c r="A837" s="232"/>
      <c r="B837" s="232"/>
      <c r="C837" s="232"/>
      <c r="D837" s="232"/>
      <c r="E837" s="232"/>
      <c r="F837" s="232"/>
      <c r="G837" s="232"/>
      <c r="H837" s="232"/>
      <c r="I837" s="232"/>
      <c r="J837" s="232"/>
      <c r="K837" s="232"/>
      <c r="L837" s="232"/>
      <c r="M837" s="232"/>
      <c r="N837" s="232"/>
      <c r="O837" s="232"/>
      <c r="P837" s="232"/>
      <c r="Q837" s="232"/>
      <c r="R837" s="232"/>
      <c r="S837" s="232"/>
      <c r="T837" s="232"/>
      <c r="U837" s="232"/>
      <c r="V837" s="232"/>
      <c r="W837" s="232"/>
      <c r="X837" s="232"/>
      <c r="Y837" s="232"/>
      <c r="Z837" s="232"/>
    </row>
    <row r="838" spans="1:26" ht="15.6">
      <c r="A838" s="232"/>
      <c r="B838" s="232"/>
      <c r="C838" s="232"/>
      <c r="D838" s="232"/>
      <c r="E838" s="232"/>
      <c r="F838" s="232"/>
      <c r="G838" s="232"/>
      <c r="H838" s="232"/>
      <c r="I838" s="232"/>
      <c r="J838" s="232"/>
      <c r="K838" s="232"/>
      <c r="L838" s="232"/>
      <c r="M838" s="232"/>
      <c r="N838" s="232"/>
      <c r="O838" s="232"/>
      <c r="P838" s="232"/>
      <c r="Q838" s="232"/>
      <c r="R838" s="232"/>
      <c r="S838" s="232"/>
      <c r="T838" s="232"/>
      <c r="U838" s="232"/>
      <c r="V838" s="232"/>
      <c r="W838" s="232"/>
      <c r="X838" s="232"/>
      <c r="Y838" s="232"/>
      <c r="Z838" s="232"/>
    </row>
    <row r="839" spans="1:26" ht="15.6">
      <c r="A839" s="232"/>
      <c r="B839" s="232"/>
      <c r="C839" s="232"/>
      <c r="D839" s="232"/>
      <c r="E839" s="232"/>
      <c r="F839" s="232"/>
      <c r="G839" s="232"/>
      <c r="H839" s="232"/>
      <c r="I839" s="232"/>
      <c r="J839" s="232"/>
      <c r="K839" s="232"/>
      <c r="L839" s="232"/>
      <c r="M839" s="232"/>
      <c r="N839" s="232"/>
      <c r="O839" s="232"/>
      <c r="P839" s="232"/>
      <c r="Q839" s="232"/>
      <c r="R839" s="232"/>
      <c r="S839" s="232"/>
      <c r="T839" s="232"/>
      <c r="U839" s="232"/>
      <c r="V839" s="232"/>
      <c r="W839" s="232"/>
      <c r="X839" s="232"/>
      <c r="Y839" s="232"/>
      <c r="Z839" s="232"/>
    </row>
    <row r="840" spans="1:26" ht="15.6">
      <c r="A840" s="232"/>
      <c r="B840" s="232"/>
      <c r="C840" s="232"/>
      <c r="D840" s="232"/>
      <c r="E840" s="232"/>
      <c r="F840" s="232"/>
      <c r="G840" s="232"/>
      <c r="H840" s="232"/>
      <c r="I840" s="232"/>
      <c r="J840" s="232"/>
      <c r="K840" s="232"/>
      <c r="L840" s="232"/>
      <c r="M840" s="232"/>
      <c r="N840" s="232"/>
      <c r="O840" s="232"/>
      <c r="P840" s="232"/>
      <c r="Q840" s="232"/>
      <c r="R840" s="232"/>
      <c r="S840" s="232"/>
      <c r="T840" s="232"/>
      <c r="U840" s="232"/>
      <c r="V840" s="232"/>
      <c r="W840" s="232"/>
      <c r="X840" s="232"/>
      <c r="Y840" s="232"/>
      <c r="Z840" s="232"/>
    </row>
    <row r="841" spans="1:26" ht="15.6">
      <c r="A841" s="232"/>
      <c r="B841" s="232"/>
      <c r="C841" s="232"/>
      <c r="D841" s="232"/>
      <c r="E841" s="232"/>
      <c r="F841" s="232"/>
      <c r="G841" s="232"/>
      <c r="H841" s="232"/>
      <c r="I841" s="232"/>
      <c r="J841" s="232"/>
      <c r="K841" s="232"/>
      <c r="L841" s="232"/>
      <c r="M841" s="232"/>
      <c r="N841" s="232"/>
      <c r="O841" s="232"/>
      <c r="P841" s="232"/>
      <c r="Q841" s="232"/>
      <c r="R841" s="232"/>
      <c r="S841" s="232"/>
      <c r="T841" s="232"/>
      <c r="U841" s="232"/>
      <c r="V841" s="232"/>
      <c r="W841" s="232"/>
      <c r="X841" s="232"/>
      <c r="Y841" s="232"/>
      <c r="Z841" s="232"/>
    </row>
    <row r="842" spans="1:26" ht="15.6">
      <c r="A842" s="232"/>
      <c r="B842" s="232"/>
      <c r="C842" s="232"/>
      <c r="D842" s="232"/>
      <c r="E842" s="232"/>
      <c r="F842" s="232"/>
      <c r="G842" s="232"/>
      <c r="H842" s="232"/>
      <c r="I842" s="232"/>
      <c r="J842" s="232"/>
      <c r="K842" s="232"/>
      <c r="L842" s="232"/>
      <c r="M842" s="232"/>
      <c r="N842" s="232"/>
      <c r="O842" s="232"/>
      <c r="P842" s="232"/>
      <c r="Q842" s="232"/>
      <c r="R842" s="232"/>
      <c r="S842" s="232"/>
      <c r="T842" s="232"/>
      <c r="U842" s="232"/>
      <c r="V842" s="232"/>
      <c r="W842" s="232"/>
      <c r="X842" s="232"/>
      <c r="Y842" s="232"/>
      <c r="Z842" s="232"/>
    </row>
    <row r="843" spans="1:26" ht="15.6">
      <c r="A843" s="232"/>
      <c r="B843" s="232"/>
      <c r="C843" s="232"/>
      <c r="D843" s="232"/>
      <c r="E843" s="232"/>
      <c r="F843" s="232"/>
      <c r="G843" s="232"/>
      <c r="H843" s="232"/>
      <c r="I843" s="232"/>
      <c r="J843" s="232"/>
      <c r="K843" s="232"/>
      <c r="L843" s="232"/>
      <c r="M843" s="232"/>
      <c r="N843" s="232"/>
      <c r="O843" s="232"/>
      <c r="P843" s="232"/>
      <c r="Q843" s="232"/>
      <c r="R843" s="232"/>
      <c r="S843" s="232"/>
      <c r="T843" s="232"/>
      <c r="U843" s="232"/>
      <c r="V843" s="232"/>
      <c r="W843" s="232"/>
      <c r="X843" s="232"/>
      <c r="Y843" s="232"/>
      <c r="Z843" s="232"/>
    </row>
    <row r="844" spans="1:26" ht="15.6">
      <c r="A844" s="232"/>
      <c r="B844" s="232"/>
      <c r="C844" s="232"/>
      <c r="D844" s="232"/>
      <c r="E844" s="232"/>
      <c r="F844" s="232"/>
      <c r="G844" s="232"/>
      <c r="H844" s="232"/>
      <c r="I844" s="232"/>
      <c r="J844" s="232"/>
      <c r="K844" s="232"/>
      <c r="L844" s="232"/>
      <c r="M844" s="232"/>
      <c r="N844" s="232"/>
      <c r="O844" s="232"/>
      <c r="P844" s="232"/>
      <c r="Q844" s="232"/>
      <c r="R844" s="232"/>
      <c r="S844" s="232"/>
      <c r="T844" s="232"/>
      <c r="U844" s="232"/>
      <c r="V844" s="232"/>
      <c r="W844" s="232"/>
      <c r="X844" s="232"/>
      <c r="Y844" s="232"/>
      <c r="Z844" s="232"/>
    </row>
    <row r="845" spans="1:26" ht="15.6">
      <c r="A845" s="232"/>
      <c r="B845" s="232"/>
      <c r="C845" s="232"/>
      <c r="D845" s="232"/>
      <c r="E845" s="232"/>
      <c r="F845" s="232"/>
      <c r="G845" s="232"/>
      <c r="H845" s="232"/>
      <c r="I845" s="232"/>
      <c r="J845" s="232"/>
      <c r="K845" s="232"/>
      <c r="L845" s="232"/>
      <c r="M845" s="232"/>
      <c r="N845" s="232"/>
      <c r="O845" s="232"/>
      <c r="P845" s="232"/>
      <c r="Q845" s="232"/>
      <c r="R845" s="232"/>
      <c r="S845" s="232"/>
      <c r="T845" s="232"/>
      <c r="U845" s="232"/>
      <c r="V845" s="232"/>
      <c r="W845" s="232"/>
      <c r="X845" s="232"/>
      <c r="Y845" s="232"/>
      <c r="Z845" s="232"/>
    </row>
    <row r="846" spans="1:26" ht="15.6">
      <c r="A846" s="232"/>
      <c r="B846" s="232"/>
      <c r="C846" s="232"/>
      <c r="D846" s="232"/>
      <c r="E846" s="232"/>
      <c r="F846" s="232"/>
      <c r="G846" s="232"/>
      <c r="H846" s="232"/>
      <c r="I846" s="232"/>
      <c r="J846" s="232"/>
      <c r="K846" s="232"/>
      <c r="L846" s="232"/>
      <c r="M846" s="232"/>
      <c r="N846" s="232"/>
      <c r="O846" s="232"/>
      <c r="P846" s="232"/>
      <c r="Q846" s="232"/>
      <c r="R846" s="232"/>
      <c r="S846" s="232"/>
      <c r="T846" s="232"/>
      <c r="U846" s="232"/>
      <c r="V846" s="232"/>
      <c r="W846" s="232"/>
      <c r="X846" s="232"/>
      <c r="Y846" s="232"/>
      <c r="Z846" s="232"/>
    </row>
    <row r="847" spans="1:26" ht="15.6">
      <c r="A847" s="232"/>
      <c r="B847" s="232"/>
      <c r="C847" s="232"/>
      <c r="D847" s="232"/>
      <c r="E847" s="232"/>
      <c r="F847" s="232"/>
      <c r="G847" s="232"/>
      <c r="H847" s="232"/>
      <c r="I847" s="232"/>
      <c r="J847" s="232"/>
      <c r="K847" s="232"/>
      <c r="L847" s="232"/>
      <c r="M847" s="232"/>
      <c r="N847" s="232"/>
      <c r="O847" s="232"/>
      <c r="P847" s="232"/>
      <c r="Q847" s="232"/>
      <c r="R847" s="232"/>
      <c r="S847" s="232"/>
      <c r="T847" s="232"/>
      <c r="U847" s="232"/>
      <c r="V847" s="232"/>
      <c r="W847" s="232"/>
      <c r="X847" s="232"/>
      <c r="Y847" s="232"/>
      <c r="Z847" s="232"/>
    </row>
    <row r="848" spans="1:26" ht="15.6">
      <c r="A848" s="232"/>
      <c r="B848" s="232"/>
      <c r="C848" s="232"/>
      <c r="D848" s="232"/>
      <c r="E848" s="232"/>
      <c r="F848" s="232"/>
      <c r="G848" s="232"/>
      <c r="H848" s="232"/>
      <c r="I848" s="232"/>
      <c r="J848" s="232"/>
      <c r="K848" s="232"/>
      <c r="L848" s="232"/>
      <c r="M848" s="232"/>
      <c r="N848" s="232"/>
      <c r="O848" s="232"/>
      <c r="P848" s="232"/>
      <c r="Q848" s="232"/>
      <c r="R848" s="232"/>
      <c r="S848" s="232"/>
      <c r="T848" s="232"/>
      <c r="U848" s="232"/>
      <c r="V848" s="232"/>
      <c r="W848" s="232"/>
      <c r="X848" s="232"/>
      <c r="Y848" s="232"/>
      <c r="Z848" s="232"/>
    </row>
    <row r="849" spans="1:26" ht="15.6">
      <c r="A849" s="232"/>
      <c r="B849" s="232"/>
      <c r="C849" s="232"/>
      <c r="D849" s="232"/>
      <c r="E849" s="232"/>
      <c r="F849" s="232"/>
      <c r="G849" s="232"/>
      <c r="H849" s="232"/>
      <c r="I849" s="232"/>
      <c r="J849" s="232"/>
      <c r="K849" s="232"/>
      <c r="L849" s="232"/>
      <c r="M849" s="232"/>
      <c r="N849" s="232"/>
      <c r="O849" s="232"/>
      <c r="P849" s="232"/>
      <c r="Q849" s="232"/>
      <c r="R849" s="232"/>
      <c r="S849" s="232"/>
      <c r="T849" s="232"/>
      <c r="U849" s="232"/>
      <c r="V849" s="232"/>
      <c r="W849" s="232"/>
      <c r="X849" s="232"/>
      <c r="Y849" s="232"/>
      <c r="Z849" s="232"/>
    </row>
    <row r="850" spans="1:26" ht="15.6">
      <c r="A850" s="232"/>
      <c r="B850" s="232"/>
      <c r="C850" s="232"/>
      <c r="D850" s="232"/>
      <c r="E850" s="232"/>
      <c r="F850" s="232"/>
      <c r="G850" s="232"/>
      <c r="H850" s="232"/>
      <c r="I850" s="232"/>
      <c r="J850" s="232"/>
      <c r="K850" s="232"/>
      <c r="L850" s="232"/>
      <c r="M850" s="232"/>
      <c r="N850" s="232"/>
      <c r="O850" s="232"/>
      <c r="P850" s="232"/>
      <c r="Q850" s="232"/>
      <c r="R850" s="232"/>
      <c r="S850" s="232"/>
      <c r="T850" s="232"/>
      <c r="U850" s="232"/>
      <c r="V850" s="232"/>
      <c r="W850" s="232"/>
      <c r="X850" s="232"/>
      <c r="Y850" s="232"/>
      <c r="Z850" s="232"/>
    </row>
    <row r="851" spans="1:26" ht="15.6">
      <c r="A851" s="232"/>
      <c r="B851" s="232"/>
      <c r="C851" s="232"/>
      <c r="D851" s="232"/>
      <c r="E851" s="232"/>
      <c r="F851" s="232"/>
      <c r="G851" s="232"/>
      <c r="H851" s="232"/>
      <c r="I851" s="232"/>
      <c r="J851" s="232"/>
      <c r="K851" s="232"/>
      <c r="L851" s="232"/>
      <c r="M851" s="232"/>
      <c r="N851" s="232"/>
      <c r="O851" s="232"/>
      <c r="P851" s="232"/>
      <c r="Q851" s="232"/>
      <c r="R851" s="232"/>
      <c r="S851" s="232"/>
      <c r="T851" s="232"/>
      <c r="U851" s="232"/>
      <c r="V851" s="232"/>
      <c r="W851" s="232"/>
      <c r="X851" s="232"/>
      <c r="Y851" s="232"/>
      <c r="Z851" s="232"/>
    </row>
    <row r="852" spans="1:26" ht="15.6">
      <c r="A852" s="232"/>
      <c r="B852" s="232"/>
      <c r="C852" s="232"/>
      <c r="D852" s="232"/>
      <c r="E852" s="232"/>
      <c r="F852" s="232"/>
      <c r="G852" s="232"/>
      <c r="H852" s="232"/>
      <c r="I852" s="232"/>
      <c r="J852" s="232"/>
      <c r="K852" s="232"/>
      <c r="L852" s="232"/>
      <c r="M852" s="232"/>
      <c r="N852" s="232"/>
      <c r="O852" s="232"/>
      <c r="P852" s="232"/>
      <c r="Q852" s="232"/>
      <c r="R852" s="232"/>
      <c r="S852" s="232"/>
      <c r="T852" s="232"/>
      <c r="U852" s="232"/>
      <c r="V852" s="232"/>
      <c r="W852" s="232"/>
      <c r="X852" s="232"/>
      <c r="Y852" s="232"/>
      <c r="Z852" s="232"/>
    </row>
    <row r="853" spans="1:26" ht="15.6">
      <c r="A853" s="232"/>
      <c r="B853" s="232"/>
      <c r="C853" s="232"/>
      <c r="D853" s="232"/>
      <c r="E853" s="232"/>
      <c r="F853" s="232"/>
      <c r="G853" s="232"/>
      <c r="H853" s="232"/>
      <c r="I853" s="232"/>
      <c r="J853" s="232"/>
      <c r="K853" s="232"/>
      <c r="L853" s="232"/>
      <c r="M853" s="232"/>
      <c r="N853" s="232"/>
      <c r="O853" s="232"/>
      <c r="P853" s="232"/>
      <c r="Q853" s="232"/>
      <c r="R853" s="232"/>
      <c r="S853" s="232"/>
      <c r="T853" s="232"/>
      <c r="U853" s="232"/>
      <c r="V853" s="232"/>
      <c r="W853" s="232"/>
      <c r="X853" s="232"/>
      <c r="Y853" s="232"/>
      <c r="Z853" s="232"/>
    </row>
    <row r="854" spans="1:26" ht="15.6">
      <c r="A854" s="232"/>
      <c r="B854" s="232"/>
      <c r="C854" s="232"/>
      <c r="D854" s="232"/>
      <c r="E854" s="232"/>
      <c r="F854" s="232"/>
      <c r="G854" s="232"/>
      <c r="H854" s="232"/>
      <c r="I854" s="232"/>
      <c r="J854" s="232"/>
      <c r="K854" s="232"/>
      <c r="L854" s="232"/>
      <c r="M854" s="232"/>
      <c r="N854" s="232"/>
      <c r="O854" s="232"/>
      <c r="P854" s="232"/>
      <c r="Q854" s="232"/>
      <c r="R854" s="232"/>
      <c r="S854" s="232"/>
      <c r="T854" s="232"/>
      <c r="U854" s="232"/>
      <c r="V854" s="232"/>
      <c r="W854" s="232"/>
      <c r="X854" s="232"/>
      <c r="Y854" s="232"/>
      <c r="Z854" s="232"/>
    </row>
    <row r="855" spans="1:26" ht="15.6">
      <c r="A855" s="232"/>
      <c r="B855" s="232"/>
      <c r="C855" s="232"/>
      <c r="D855" s="232"/>
      <c r="E855" s="232"/>
      <c r="F855" s="232"/>
      <c r="G855" s="232"/>
      <c r="H855" s="232"/>
      <c r="I855" s="232"/>
      <c r="J855" s="232"/>
      <c r="K855" s="232"/>
      <c r="L855" s="232"/>
      <c r="M855" s="232"/>
      <c r="N855" s="232"/>
      <c r="O855" s="232"/>
      <c r="P855" s="232"/>
      <c r="Q855" s="232"/>
      <c r="R855" s="232"/>
      <c r="S855" s="232"/>
      <c r="T855" s="232"/>
      <c r="U855" s="232"/>
      <c r="V855" s="232"/>
      <c r="W855" s="232"/>
      <c r="X855" s="232"/>
      <c r="Y855" s="232"/>
      <c r="Z855" s="232"/>
    </row>
    <row r="856" spans="1:26" ht="15.6">
      <c r="A856" s="232"/>
      <c r="B856" s="232"/>
      <c r="C856" s="232"/>
      <c r="D856" s="232"/>
      <c r="E856" s="232"/>
      <c r="F856" s="232"/>
      <c r="G856" s="232"/>
      <c r="H856" s="232"/>
      <c r="I856" s="232"/>
      <c r="J856" s="232"/>
      <c r="K856" s="232"/>
      <c r="L856" s="232"/>
      <c r="M856" s="232"/>
      <c r="N856" s="232"/>
      <c r="O856" s="232"/>
      <c r="P856" s="232"/>
      <c r="Q856" s="232"/>
      <c r="R856" s="232"/>
      <c r="S856" s="232"/>
      <c r="T856" s="232"/>
      <c r="U856" s="232"/>
      <c r="V856" s="232"/>
      <c r="W856" s="232"/>
      <c r="X856" s="232"/>
      <c r="Y856" s="232"/>
      <c r="Z856" s="232"/>
    </row>
    <row r="857" spans="1:26" ht="15.6">
      <c r="A857" s="232"/>
      <c r="B857" s="232"/>
      <c r="C857" s="232"/>
      <c r="D857" s="232"/>
      <c r="E857" s="232"/>
      <c r="F857" s="232"/>
      <c r="G857" s="232"/>
      <c r="H857" s="232"/>
      <c r="I857" s="232"/>
      <c r="J857" s="232"/>
      <c r="K857" s="232"/>
      <c r="L857" s="232"/>
      <c r="M857" s="232"/>
      <c r="N857" s="232"/>
      <c r="O857" s="232"/>
      <c r="P857" s="232"/>
      <c r="Q857" s="232"/>
      <c r="R857" s="232"/>
      <c r="S857" s="232"/>
      <c r="T857" s="232"/>
      <c r="U857" s="232"/>
      <c r="V857" s="232"/>
      <c r="W857" s="232"/>
      <c r="X857" s="232"/>
      <c r="Y857" s="232"/>
      <c r="Z857" s="232"/>
    </row>
    <row r="858" spans="1:26" ht="15.6">
      <c r="A858" s="232"/>
      <c r="B858" s="232"/>
      <c r="C858" s="232"/>
      <c r="D858" s="232"/>
      <c r="E858" s="232"/>
      <c r="F858" s="232"/>
      <c r="G858" s="232"/>
      <c r="H858" s="232"/>
      <c r="I858" s="232"/>
      <c r="J858" s="232"/>
      <c r="K858" s="232"/>
      <c r="L858" s="232"/>
      <c r="M858" s="232"/>
      <c r="N858" s="232"/>
      <c r="O858" s="232"/>
      <c r="P858" s="232"/>
      <c r="Q858" s="232"/>
      <c r="R858" s="232"/>
      <c r="S858" s="232"/>
      <c r="T858" s="232"/>
      <c r="U858" s="232"/>
      <c r="V858" s="232"/>
      <c r="W858" s="232"/>
      <c r="X858" s="232"/>
      <c r="Y858" s="232"/>
      <c r="Z858" s="232"/>
    </row>
    <row r="859" spans="1:26" ht="15.6">
      <c r="A859" s="232"/>
      <c r="B859" s="232"/>
      <c r="C859" s="232"/>
      <c r="D859" s="232"/>
      <c r="E859" s="232"/>
      <c r="F859" s="232"/>
      <c r="G859" s="232"/>
      <c r="H859" s="232"/>
      <c r="I859" s="232"/>
      <c r="J859" s="232"/>
      <c r="K859" s="232"/>
      <c r="L859" s="232"/>
      <c r="M859" s="232"/>
      <c r="N859" s="232"/>
      <c r="O859" s="232"/>
      <c r="P859" s="232"/>
      <c r="Q859" s="232"/>
      <c r="R859" s="232"/>
      <c r="S859" s="232"/>
      <c r="T859" s="232"/>
      <c r="U859" s="232"/>
      <c r="V859" s="232"/>
      <c r="W859" s="232"/>
      <c r="X859" s="232"/>
      <c r="Y859" s="232"/>
      <c r="Z859" s="232"/>
    </row>
    <row r="860" spans="1:26" ht="15.6">
      <c r="A860" s="232"/>
      <c r="B860" s="232"/>
      <c r="C860" s="232"/>
      <c r="D860" s="232"/>
      <c r="E860" s="232"/>
      <c r="F860" s="232"/>
      <c r="G860" s="232"/>
      <c r="H860" s="232"/>
      <c r="I860" s="232"/>
      <c r="J860" s="232"/>
      <c r="K860" s="232"/>
      <c r="L860" s="232"/>
      <c r="M860" s="232"/>
      <c r="N860" s="232"/>
      <c r="O860" s="232"/>
      <c r="P860" s="232"/>
      <c r="Q860" s="232"/>
      <c r="R860" s="232"/>
      <c r="S860" s="232"/>
      <c r="T860" s="232"/>
      <c r="U860" s="232"/>
      <c r="V860" s="232"/>
      <c r="W860" s="232"/>
      <c r="X860" s="232"/>
      <c r="Y860" s="232"/>
      <c r="Z860" s="232"/>
    </row>
    <row r="861" spans="1:26" ht="15.6">
      <c r="A861" s="232"/>
      <c r="B861" s="232"/>
      <c r="C861" s="232"/>
      <c r="D861" s="232"/>
      <c r="E861" s="232"/>
      <c r="F861" s="232"/>
      <c r="G861" s="232"/>
      <c r="H861" s="232"/>
      <c r="I861" s="232"/>
      <c r="J861" s="232"/>
      <c r="K861" s="232"/>
      <c r="L861" s="232"/>
      <c r="M861" s="232"/>
      <c r="N861" s="232"/>
      <c r="O861" s="232"/>
      <c r="P861" s="232"/>
      <c r="Q861" s="232"/>
      <c r="R861" s="232"/>
      <c r="S861" s="232"/>
      <c r="T861" s="232"/>
      <c r="U861" s="232"/>
      <c r="V861" s="232"/>
      <c r="W861" s="232"/>
      <c r="X861" s="232"/>
      <c r="Y861" s="232"/>
      <c r="Z861" s="232"/>
    </row>
    <row r="862" spans="1:26" ht="15.6">
      <c r="A862" s="232"/>
      <c r="B862" s="232"/>
      <c r="C862" s="232"/>
      <c r="D862" s="232"/>
      <c r="E862" s="232"/>
      <c r="F862" s="232"/>
      <c r="G862" s="232"/>
      <c r="H862" s="232"/>
      <c r="I862" s="232"/>
      <c r="J862" s="232"/>
      <c r="K862" s="232"/>
      <c r="L862" s="232"/>
      <c r="M862" s="232"/>
      <c r="N862" s="232"/>
      <c r="O862" s="232"/>
      <c r="P862" s="232"/>
      <c r="Q862" s="232"/>
      <c r="R862" s="232"/>
      <c r="S862" s="232"/>
      <c r="T862" s="232"/>
      <c r="U862" s="232"/>
      <c r="V862" s="232"/>
      <c r="W862" s="232"/>
      <c r="X862" s="232"/>
      <c r="Y862" s="232"/>
      <c r="Z862" s="232"/>
    </row>
    <row r="863" spans="1:26" ht="15.6">
      <c r="A863" s="232"/>
      <c r="B863" s="232"/>
      <c r="C863" s="232"/>
      <c r="D863" s="232"/>
      <c r="E863" s="232"/>
      <c r="F863" s="232"/>
      <c r="G863" s="232"/>
      <c r="H863" s="232"/>
      <c r="I863" s="232"/>
      <c r="J863" s="232"/>
      <c r="K863" s="232"/>
      <c r="L863" s="232"/>
      <c r="M863" s="232"/>
      <c r="N863" s="232"/>
      <c r="O863" s="232"/>
      <c r="P863" s="232"/>
      <c r="Q863" s="232"/>
      <c r="R863" s="232"/>
      <c r="S863" s="232"/>
      <c r="T863" s="232"/>
      <c r="U863" s="232"/>
      <c r="V863" s="232"/>
      <c r="W863" s="232"/>
      <c r="X863" s="232"/>
      <c r="Y863" s="232"/>
      <c r="Z863" s="232"/>
    </row>
    <row r="864" spans="1:26" ht="15.6">
      <c r="A864" s="232"/>
      <c r="B864" s="232"/>
      <c r="C864" s="232"/>
      <c r="D864" s="232"/>
      <c r="E864" s="232"/>
      <c r="F864" s="232"/>
      <c r="G864" s="232"/>
      <c r="H864" s="232"/>
      <c r="I864" s="232"/>
      <c r="J864" s="232"/>
      <c r="K864" s="232"/>
      <c r="L864" s="232"/>
      <c r="M864" s="232"/>
      <c r="N864" s="232"/>
      <c r="O864" s="232"/>
      <c r="P864" s="232"/>
      <c r="Q864" s="232"/>
      <c r="R864" s="232"/>
      <c r="S864" s="232"/>
      <c r="T864" s="232"/>
      <c r="U864" s="232"/>
      <c r="V864" s="232"/>
      <c r="W864" s="232"/>
      <c r="X864" s="232"/>
      <c r="Y864" s="232"/>
      <c r="Z864" s="232"/>
    </row>
    <row r="865" spans="1:26" ht="15.6">
      <c r="A865" s="232"/>
      <c r="B865" s="232"/>
      <c r="C865" s="232"/>
      <c r="D865" s="232"/>
      <c r="E865" s="232"/>
      <c r="F865" s="232"/>
      <c r="G865" s="232"/>
      <c r="H865" s="232"/>
      <c r="I865" s="232"/>
      <c r="J865" s="232"/>
      <c r="K865" s="232"/>
      <c r="L865" s="232"/>
      <c r="M865" s="232"/>
      <c r="N865" s="232"/>
      <c r="O865" s="232"/>
      <c r="P865" s="232"/>
      <c r="Q865" s="232"/>
      <c r="R865" s="232"/>
      <c r="S865" s="232"/>
      <c r="T865" s="232"/>
      <c r="U865" s="232"/>
      <c r="V865" s="232"/>
      <c r="W865" s="232"/>
      <c r="X865" s="232"/>
      <c r="Y865" s="232"/>
      <c r="Z865" s="232"/>
    </row>
    <row r="866" spans="1:26" ht="15.6">
      <c r="A866" s="232"/>
      <c r="B866" s="232"/>
      <c r="C866" s="232"/>
      <c r="D866" s="232"/>
      <c r="E866" s="232"/>
      <c r="F866" s="232"/>
      <c r="G866" s="232"/>
      <c r="H866" s="232"/>
      <c r="I866" s="232"/>
      <c r="J866" s="232"/>
      <c r="K866" s="232"/>
      <c r="L866" s="232"/>
      <c r="M866" s="232"/>
      <c r="N866" s="232"/>
      <c r="O866" s="232"/>
      <c r="P866" s="232"/>
      <c r="Q866" s="232"/>
      <c r="R866" s="232"/>
      <c r="S866" s="232"/>
      <c r="T866" s="232"/>
      <c r="U866" s="232"/>
      <c r="V866" s="232"/>
      <c r="W866" s="232"/>
      <c r="X866" s="232"/>
      <c r="Y866" s="232"/>
      <c r="Z866" s="232"/>
    </row>
    <row r="867" spans="1:26" ht="15.6">
      <c r="A867" s="232"/>
      <c r="B867" s="232"/>
      <c r="C867" s="232"/>
      <c r="D867" s="232"/>
      <c r="E867" s="232"/>
      <c r="F867" s="232"/>
      <c r="G867" s="232"/>
      <c r="H867" s="232"/>
      <c r="I867" s="232"/>
      <c r="J867" s="232"/>
      <c r="K867" s="232"/>
      <c r="L867" s="232"/>
      <c r="M867" s="232"/>
      <c r="N867" s="232"/>
      <c r="O867" s="232"/>
      <c r="P867" s="232"/>
      <c r="Q867" s="232"/>
      <c r="R867" s="232"/>
      <c r="S867" s="232"/>
      <c r="T867" s="232"/>
      <c r="U867" s="232"/>
      <c r="V867" s="232"/>
      <c r="W867" s="232"/>
      <c r="X867" s="232"/>
      <c r="Y867" s="232"/>
      <c r="Z867" s="232"/>
    </row>
    <row r="868" spans="1:26" ht="15.6">
      <c r="A868" s="232"/>
      <c r="B868" s="232"/>
      <c r="C868" s="232"/>
      <c r="D868" s="232"/>
      <c r="E868" s="232"/>
      <c r="F868" s="232"/>
      <c r="G868" s="232"/>
      <c r="H868" s="232"/>
      <c r="I868" s="232"/>
      <c r="J868" s="232"/>
      <c r="K868" s="232"/>
      <c r="L868" s="232"/>
      <c r="M868" s="232"/>
      <c r="N868" s="232"/>
      <c r="O868" s="232"/>
      <c r="P868" s="232"/>
      <c r="Q868" s="232"/>
      <c r="R868" s="232"/>
      <c r="S868" s="232"/>
      <c r="T868" s="232"/>
      <c r="U868" s="232"/>
      <c r="V868" s="232"/>
      <c r="W868" s="232"/>
      <c r="X868" s="232"/>
      <c r="Y868" s="232"/>
      <c r="Z868" s="232"/>
    </row>
    <row r="869" spans="1:26" ht="15.6">
      <c r="A869" s="232"/>
      <c r="B869" s="232"/>
      <c r="C869" s="232"/>
      <c r="D869" s="232"/>
      <c r="E869" s="232"/>
      <c r="F869" s="232"/>
      <c r="G869" s="232"/>
      <c r="H869" s="232"/>
      <c r="I869" s="232"/>
      <c r="J869" s="232"/>
      <c r="K869" s="232"/>
      <c r="L869" s="232"/>
      <c r="M869" s="232"/>
      <c r="N869" s="232"/>
      <c r="O869" s="232"/>
      <c r="P869" s="232"/>
      <c r="Q869" s="232"/>
      <c r="R869" s="232"/>
      <c r="S869" s="232"/>
      <c r="T869" s="232"/>
      <c r="U869" s="232"/>
      <c r="V869" s="232"/>
      <c r="W869" s="232"/>
      <c r="X869" s="232"/>
      <c r="Y869" s="232"/>
      <c r="Z869" s="232"/>
    </row>
    <row r="870" spans="1:26" ht="15.6">
      <c r="A870" s="232"/>
      <c r="B870" s="232"/>
      <c r="C870" s="232"/>
      <c r="D870" s="232"/>
      <c r="E870" s="232"/>
      <c r="F870" s="232"/>
      <c r="G870" s="232"/>
      <c r="H870" s="232"/>
      <c r="I870" s="232"/>
      <c r="J870" s="232"/>
      <c r="K870" s="232"/>
      <c r="L870" s="232"/>
      <c r="M870" s="232"/>
      <c r="N870" s="232"/>
      <c r="O870" s="232"/>
      <c r="P870" s="232"/>
      <c r="Q870" s="232"/>
      <c r="R870" s="232"/>
      <c r="S870" s="232"/>
      <c r="T870" s="232"/>
      <c r="U870" s="232"/>
      <c r="V870" s="232"/>
      <c r="W870" s="232"/>
      <c r="X870" s="232"/>
      <c r="Y870" s="232"/>
      <c r="Z870" s="232"/>
    </row>
    <row r="871" spans="1:26" ht="15.6">
      <c r="A871" s="232"/>
      <c r="B871" s="232"/>
      <c r="C871" s="232"/>
      <c r="D871" s="232"/>
      <c r="E871" s="232"/>
      <c r="F871" s="232"/>
      <c r="G871" s="232"/>
      <c r="H871" s="232"/>
      <c r="I871" s="232"/>
      <c r="J871" s="232"/>
      <c r="K871" s="232"/>
      <c r="L871" s="232"/>
      <c r="M871" s="232"/>
      <c r="N871" s="232"/>
      <c r="O871" s="232"/>
      <c r="P871" s="232"/>
      <c r="Q871" s="232"/>
      <c r="R871" s="232"/>
      <c r="S871" s="232"/>
      <c r="T871" s="232"/>
      <c r="U871" s="232"/>
      <c r="V871" s="232"/>
      <c r="W871" s="232"/>
      <c r="X871" s="232"/>
      <c r="Y871" s="232"/>
      <c r="Z871" s="232"/>
    </row>
    <row r="872" spans="1:26" ht="15.6">
      <c r="A872" s="232"/>
      <c r="B872" s="232"/>
      <c r="C872" s="232"/>
      <c r="D872" s="232"/>
      <c r="E872" s="232"/>
      <c r="F872" s="232"/>
      <c r="G872" s="232"/>
      <c r="H872" s="232"/>
      <c r="I872" s="232"/>
      <c r="J872" s="232"/>
      <c r="K872" s="232"/>
      <c r="L872" s="232"/>
      <c r="M872" s="232"/>
      <c r="N872" s="232"/>
      <c r="O872" s="232"/>
      <c r="P872" s="232"/>
      <c r="Q872" s="232"/>
      <c r="R872" s="232"/>
      <c r="S872" s="232"/>
      <c r="T872" s="232"/>
      <c r="U872" s="232"/>
      <c r="V872" s="232"/>
      <c r="W872" s="232"/>
      <c r="X872" s="232"/>
      <c r="Y872" s="232"/>
      <c r="Z872" s="232"/>
    </row>
    <row r="873" spans="1:26" ht="15.6">
      <c r="A873" s="232"/>
      <c r="B873" s="232"/>
      <c r="C873" s="232"/>
      <c r="D873" s="232"/>
      <c r="E873" s="232"/>
      <c r="F873" s="232"/>
      <c r="G873" s="232"/>
      <c r="H873" s="232"/>
      <c r="I873" s="232"/>
      <c r="J873" s="232"/>
      <c r="K873" s="232"/>
      <c r="L873" s="232"/>
      <c r="M873" s="232"/>
      <c r="N873" s="232"/>
      <c r="O873" s="232"/>
      <c r="P873" s="232"/>
      <c r="Q873" s="232"/>
      <c r="R873" s="232"/>
      <c r="S873" s="232"/>
      <c r="T873" s="232"/>
      <c r="U873" s="232"/>
      <c r="V873" s="232"/>
      <c r="W873" s="232"/>
      <c r="X873" s="232"/>
      <c r="Y873" s="232"/>
      <c r="Z873" s="232"/>
    </row>
    <row r="874" spans="1:26" ht="15.6">
      <c r="A874" s="232"/>
      <c r="B874" s="232"/>
      <c r="C874" s="232"/>
      <c r="D874" s="232"/>
      <c r="E874" s="232"/>
      <c r="F874" s="232"/>
      <c r="G874" s="232"/>
      <c r="H874" s="232"/>
      <c r="I874" s="232"/>
      <c r="J874" s="232"/>
      <c r="K874" s="232"/>
      <c r="L874" s="232"/>
      <c r="M874" s="232"/>
      <c r="N874" s="232"/>
      <c r="O874" s="232"/>
      <c r="P874" s="232"/>
      <c r="Q874" s="232"/>
      <c r="R874" s="232"/>
      <c r="S874" s="232"/>
      <c r="T874" s="232"/>
      <c r="U874" s="232"/>
      <c r="V874" s="232"/>
      <c r="W874" s="232"/>
      <c r="X874" s="232"/>
      <c r="Y874" s="232"/>
      <c r="Z874" s="232"/>
    </row>
    <row r="875" spans="1:26" ht="15.6">
      <c r="A875" s="232"/>
      <c r="B875" s="232"/>
      <c r="C875" s="232"/>
      <c r="D875" s="232"/>
      <c r="E875" s="232"/>
      <c r="F875" s="232"/>
      <c r="G875" s="232"/>
      <c r="H875" s="232"/>
      <c r="I875" s="232"/>
      <c r="J875" s="232"/>
      <c r="K875" s="232"/>
      <c r="L875" s="232"/>
      <c r="M875" s="232"/>
      <c r="N875" s="232"/>
      <c r="O875" s="232"/>
      <c r="P875" s="232"/>
      <c r="Q875" s="232"/>
      <c r="R875" s="232"/>
      <c r="S875" s="232"/>
      <c r="T875" s="232"/>
      <c r="U875" s="232"/>
      <c r="V875" s="232"/>
      <c r="W875" s="232"/>
      <c r="X875" s="232"/>
      <c r="Y875" s="232"/>
      <c r="Z875" s="232"/>
    </row>
    <row r="876" spans="1:26" ht="15.6">
      <c r="A876" s="232"/>
      <c r="B876" s="232"/>
      <c r="C876" s="232"/>
      <c r="D876" s="232"/>
      <c r="E876" s="232"/>
      <c r="F876" s="232"/>
      <c r="G876" s="232"/>
      <c r="H876" s="232"/>
      <c r="I876" s="232"/>
      <c r="J876" s="232"/>
      <c r="K876" s="232"/>
      <c r="L876" s="232"/>
      <c r="M876" s="232"/>
      <c r="N876" s="232"/>
      <c r="O876" s="232"/>
      <c r="P876" s="232"/>
      <c r="Q876" s="232"/>
      <c r="R876" s="232"/>
      <c r="S876" s="232"/>
      <c r="T876" s="232"/>
      <c r="U876" s="232"/>
      <c r="V876" s="232"/>
      <c r="W876" s="232"/>
      <c r="X876" s="232"/>
      <c r="Y876" s="232"/>
      <c r="Z876" s="232"/>
    </row>
    <row r="877" spans="1:26" ht="15.6">
      <c r="A877" s="232"/>
      <c r="B877" s="232"/>
      <c r="C877" s="232"/>
      <c r="D877" s="232"/>
      <c r="E877" s="232"/>
      <c r="F877" s="232"/>
      <c r="G877" s="232"/>
      <c r="H877" s="232"/>
      <c r="I877" s="232"/>
      <c r="J877" s="232"/>
      <c r="K877" s="232"/>
      <c r="L877" s="232"/>
      <c r="M877" s="232"/>
      <c r="N877" s="232"/>
      <c r="O877" s="232"/>
      <c r="P877" s="232"/>
      <c r="Q877" s="232"/>
      <c r="R877" s="232"/>
      <c r="S877" s="232"/>
      <c r="T877" s="232"/>
      <c r="U877" s="232"/>
      <c r="V877" s="232"/>
      <c r="W877" s="232"/>
      <c r="X877" s="232"/>
      <c r="Y877" s="232"/>
      <c r="Z877" s="232"/>
    </row>
    <row r="878" spans="1:26" ht="15.6">
      <c r="A878" s="232"/>
      <c r="B878" s="232"/>
      <c r="C878" s="232"/>
      <c r="D878" s="232"/>
      <c r="E878" s="232"/>
      <c r="F878" s="232"/>
      <c r="G878" s="232"/>
      <c r="H878" s="232"/>
      <c r="I878" s="232"/>
      <c r="J878" s="232"/>
      <c r="K878" s="232"/>
      <c r="L878" s="232"/>
      <c r="M878" s="232"/>
      <c r="N878" s="232"/>
      <c r="O878" s="232"/>
      <c r="P878" s="232"/>
      <c r="Q878" s="232"/>
      <c r="R878" s="232"/>
      <c r="S878" s="232"/>
      <c r="T878" s="232"/>
      <c r="U878" s="232"/>
      <c r="V878" s="232"/>
      <c r="W878" s="232"/>
      <c r="X878" s="232"/>
      <c r="Y878" s="232"/>
      <c r="Z878" s="232"/>
    </row>
    <row r="879" spans="1:26" ht="15.6">
      <c r="A879" s="232"/>
      <c r="B879" s="232"/>
      <c r="C879" s="232"/>
      <c r="D879" s="232"/>
      <c r="E879" s="232"/>
      <c r="F879" s="232"/>
      <c r="G879" s="232"/>
      <c r="H879" s="232"/>
      <c r="I879" s="232"/>
      <c r="J879" s="232"/>
      <c r="K879" s="232"/>
      <c r="L879" s="232"/>
      <c r="M879" s="232"/>
      <c r="N879" s="232"/>
      <c r="O879" s="232"/>
      <c r="P879" s="232"/>
      <c r="Q879" s="232"/>
      <c r="R879" s="232"/>
      <c r="S879" s="232"/>
      <c r="T879" s="232"/>
      <c r="U879" s="232"/>
      <c r="V879" s="232"/>
      <c r="W879" s="232"/>
      <c r="X879" s="232"/>
      <c r="Y879" s="232"/>
      <c r="Z879" s="232"/>
    </row>
    <row r="880" spans="1:26" ht="15.6">
      <c r="A880" s="232"/>
      <c r="B880" s="232"/>
      <c r="C880" s="232"/>
      <c r="D880" s="232"/>
      <c r="E880" s="232"/>
      <c r="F880" s="232"/>
      <c r="G880" s="232"/>
      <c r="H880" s="232"/>
      <c r="I880" s="232"/>
      <c r="J880" s="232"/>
      <c r="K880" s="232"/>
      <c r="L880" s="232"/>
      <c r="M880" s="232"/>
      <c r="N880" s="232"/>
      <c r="O880" s="232"/>
      <c r="P880" s="232"/>
      <c r="Q880" s="232"/>
      <c r="R880" s="232"/>
      <c r="S880" s="232"/>
      <c r="T880" s="232"/>
      <c r="U880" s="232"/>
      <c r="V880" s="232"/>
      <c r="W880" s="232"/>
      <c r="X880" s="232"/>
      <c r="Y880" s="232"/>
      <c r="Z880" s="232"/>
    </row>
    <row r="881" spans="1:26" ht="15.6">
      <c r="A881" s="232"/>
      <c r="B881" s="232"/>
      <c r="C881" s="232"/>
      <c r="D881" s="232"/>
      <c r="E881" s="232"/>
      <c r="F881" s="232"/>
      <c r="G881" s="232"/>
      <c r="H881" s="232"/>
      <c r="I881" s="232"/>
      <c r="J881" s="232"/>
      <c r="K881" s="232"/>
      <c r="L881" s="232"/>
      <c r="M881" s="232"/>
      <c r="N881" s="232"/>
      <c r="O881" s="232"/>
      <c r="P881" s="232"/>
      <c r="Q881" s="232"/>
      <c r="R881" s="232"/>
      <c r="S881" s="232"/>
      <c r="T881" s="232"/>
      <c r="U881" s="232"/>
      <c r="V881" s="232"/>
      <c r="W881" s="232"/>
      <c r="X881" s="232"/>
      <c r="Y881" s="232"/>
      <c r="Z881" s="232"/>
    </row>
    <row r="882" spans="1:26" ht="15.6">
      <c r="A882" s="232"/>
      <c r="B882" s="232"/>
      <c r="C882" s="232"/>
      <c r="D882" s="232"/>
      <c r="E882" s="232"/>
      <c r="F882" s="232"/>
      <c r="G882" s="232"/>
      <c r="H882" s="232"/>
      <c r="I882" s="232"/>
      <c r="J882" s="232"/>
      <c r="K882" s="232"/>
      <c r="L882" s="232"/>
      <c r="M882" s="232"/>
      <c r="N882" s="232"/>
      <c r="O882" s="232"/>
      <c r="P882" s="232"/>
      <c r="Q882" s="232"/>
      <c r="R882" s="232"/>
      <c r="S882" s="232"/>
      <c r="T882" s="232"/>
      <c r="U882" s="232"/>
      <c r="V882" s="232"/>
      <c r="W882" s="232"/>
      <c r="X882" s="232"/>
      <c r="Y882" s="232"/>
      <c r="Z882" s="232"/>
    </row>
    <row r="883" spans="1:26" ht="15.6">
      <c r="A883" s="232"/>
      <c r="B883" s="232"/>
      <c r="C883" s="232"/>
      <c r="D883" s="232"/>
      <c r="E883" s="232"/>
      <c r="F883" s="232"/>
      <c r="G883" s="232"/>
      <c r="H883" s="232"/>
      <c r="I883" s="232"/>
      <c r="J883" s="232"/>
      <c r="K883" s="232"/>
      <c r="L883" s="232"/>
      <c r="M883" s="232"/>
      <c r="N883" s="232"/>
      <c r="O883" s="232"/>
      <c r="P883" s="232"/>
      <c r="Q883" s="232"/>
      <c r="R883" s="232"/>
      <c r="S883" s="232"/>
      <c r="T883" s="232"/>
      <c r="U883" s="232"/>
      <c r="V883" s="232"/>
      <c r="W883" s="232"/>
      <c r="X883" s="232"/>
      <c r="Y883" s="232"/>
      <c r="Z883" s="232"/>
    </row>
    <row r="884" spans="1:26" ht="15.6">
      <c r="A884" s="232"/>
      <c r="B884" s="232"/>
      <c r="C884" s="232"/>
      <c r="D884" s="232"/>
      <c r="E884" s="232"/>
      <c r="F884" s="232"/>
      <c r="G884" s="232"/>
      <c r="H884" s="232"/>
      <c r="I884" s="232"/>
      <c r="J884" s="232"/>
      <c r="K884" s="232"/>
      <c r="L884" s="232"/>
      <c r="M884" s="232"/>
      <c r="N884" s="232"/>
      <c r="O884" s="232"/>
      <c r="P884" s="232"/>
      <c r="Q884" s="232"/>
      <c r="R884" s="232"/>
      <c r="S884" s="232"/>
      <c r="T884" s="232"/>
      <c r="U884" s="232"/>
      <c r="V884" s="232"/>
      <c r="W884" s="232"/>
      <c r="X884" s="232"/>
      <c r="Y884" s="232"/>
      <c r="Z884" s="232"/>
    </row>
    <row r="885" spans="1:26" ht="15.6">
      <c r="A885" s="232"/>
      <c r="B885" s="232"/>
      <c r="C885" s="232"/>
      <c r="D885" s="232"/>
      <c r="E885" s="232"/>
      <c r="F885" s="232"/>
      <c r="G885" s="232"/>
      <c r="H885" s="232"/>
      <c r="I885" s="232"/>
      <c r="J885" s="232"/>
      <c r="K885" s="232"/>
      <c r="L885" s="232"/>
      <c r="M885" s="232"/>
      <c r="N885" s="232"/>
      <c r="O885" s="232"/>
      <c r="P885" s="232"/>
      <c r="Q885" s="232"/>
      <c r="R885" s="232"/>
      <c r="S885" s="232"/>
      <c r="T885" s="232"/>
      <c r="U885" s="232"/>
      <c r="V885" s="232"/>
      <c r="W885" s="232"/>
      <c r="X885" s="232"/>
      <c r="Y885" s="232"/>
      <c r="Z885" s="232"/>
    </row>
    <row r="886" spans="1:26" ht="15.6">
      <c r="A886" s="232"/>
      <c r="B886" s="232"/>
      <c r="C886" s="232"/>
      <c r="D886" s="232"/>
      <c r="E886" s="232"/>
      <c r="F886" s="232"/>
      <c r="G886" s="232"/>
      <c r="H886" s="232"/>
      <c r="I886" s="232"/>
      <c r="J886" s="232"/>
      <c r="K886" s="232"/>
      <c r="L886" s="232"/>
      <c r="M886" s="232"/>
      <c r="N886" s="232"/>
      <c r="O886" s="232"/>
      <c r="P886" s="232"/>
      <c r="Q886" s="232"/>
      <c r="R886" s="232"/>
      <c r="S886" s="232"/>
      <c r="T886" s="232"/>
      <c r="U886" s="232"/>
      <c r="V886" s="232"/>
      <c r="W886" s="232"/>
      <c r="X886" s="232"/>
      <c r="Y886" s="232"/>
      <c r="Z886" s="232"/>
    </row>
    <row r="887" spans="1:26" ht="15.6">
      <c r="A887" s="232"/>
      <c r="B887" s="232"/>
      <c r="C887" s="232"/>
      <c r="D887" s="232"/>
      <c r="E887" s="232"/>
      <c r="F887" s="232"/>
      <c r="G887" s="232"/>
      <c r="H887" s="232"/>
      <c r="I887" s="232"/>
      <c r="J887" s="232"/>
      <c r="K887" s="232"/>
      <c r="L887" s="232"/>
      <c r="M887" s="232"/>
      <c r="N887" s="232"/>
      <c r="O887" s="232"/>
      <c r="P887" s="232"/>
      <c r="Q887" s="232"/>
      <c r="R887" s="232"/>
      <c r="S887" s="232"/>
      <c r="T887" s="232"/>
      <c r="U887" s="232"/>
      <c r="V887" s="232"/>
      <c r="W887" s="232"/>
      <c r="X887" s="232"/>
      <c r="Y887" s="232"/>
      <c r="Z887" s="232"/>
    </row>
    <row r="888" spans="1:26" ht="15.6">
      <c r="A888" s="232"/>
      <c r="B888" s="232"/>
      <c r="C888" s="232"/>
      <c r="D888" s="232"/>
      <c r="E888" s="232"/>
      <c r="F888" s="232"/>
      <c r="G888" s="232"/>
      <c r="H888" s="232"/>
      <c r="I888" s="232"/>
      <c r="J888" s="232"/>
      <c r="K888" s="232"/>
      <c r="L888" s="232"/>
      <c r="M888" s="232"/>
      <c r="N888" s="232"/>
      <c r="O888" s="232"/>
      <c r="P888" s="232"/>
      <c r="Q888" s="232"/>
      <c r="R888" s="232"/>
      <c r="S888" s="232"/>
      <c r="T888" s="232"/>
      <c r="U888" s="232"/>
      <c r="V888" s="232"/>
      <c r="W888" s="232"/>
      <c r="X888" s="232"/>
      <c r="Y888" s="232"/>
      <c r="Z888" s="232"/>
    </row>
    <row r="889" spans="1:26" ht="15.6">
      <c r="A889" s="232"/>
      <c r="B889" s="232"/>
      <c r="C889" s="232"/>
      <c r="D889" s="232"/>
      <c r="E889" s="232"/>
      <c r="F889" s="232"/>
      <c r="G889" s="232"/>
      <c r="H889" s="232"/>
      <c r="I889" s="232"/>
      <c r="J889" s="232"/>
      <c r="K889" s="232"/>
      <c r="L889" s="232"/>
      <c r="M889" s="232"/>
      <c r="N889" s="232"/>
      <c r="O889" s="232"/>
      <c r="P889" s="232"/>
      <c r="Q889" s="232"/>
      <c r="R889" s="232"/>
      <c r="S889" s="232"/>
      <c r="T889" s="232"/>
      <c r="U889" s="232"/>
      <c r="V889" s="232"/>
      <c r="W889" s="232"/>
      <c r="X889" s="232"/>
      <c r="Y889" s="232"/>
      <c r="Z889" s="232"/>
    </row>
    <row r="890" spans="1:26" ht="15.6">
      <c r="A890" s="232"/>
      <c r="B890" s="232"/>
      <c r="C890" s="232"/>
      <c r="D890" s="232"/>
      <c r="E890" s="232"/>
      <c r="F890" s="232"/>
      <c r="G890" s="232"/>
      <c r="H890" s="232"/>
      <c r="I890" s="232"/>
      <c r="J890" s="232"/>
      <c r="K890" s="232"/>
      <c r="L890" s="232"/>
      <c r="M890" s="232"/>
      <c r="N890" s="232"/>
      <c r="O890" s="232"/>
      <c r="P890" s="232"/>
      <c r="Q890" s="232"/>
      <c r="R890" s="232"/>
      <c r="S890" s="232"/>
      <c r="T890" s="232"/>
      <c r="U890" s="232"/>
      <c r="V890" s="232"/>
      <c r="W890" s="232"/>
      <c r="X890" s="232"/>
      <c r="Y890" s="232"/>
      <c r="Z890" s="232"/>
    </row>
    <row r="891" spans="1:26" ht="15.6">
      <c r="A891" s="232"/>
      <c r="B891" s="232"/>
      <c r="C891" s="232"/>
      <c r="D891" s="232"/>
      <c r="E891" s="232"/>
      <c r="F891" s="232"/>
      <c r="G891" s="232"/>
      <c r="H891" s="232"/>
      <c r="I891" s="232"/>
      <c r="J891" s="232"/>
      <c r="K891" s="232"/>
      <c r="L891" s="232"/>
      <c r="M891" s="232"/>
      <c r="N891" s="232"/>
      <c r="O891" s="232"/>
      <c r="P891" s="232"/>
      <c r="Q891" s="232"/>
      <c r="R891" s="232"/>
      <c r="S891" s="232"/>
      <c r="T891" s="232"/>
      <c r="U891" s="232"/>
      <c r="V891" s="232"/>
      <c r="W891" s="232"/>
      <c r="X891" s="232"/>
      <c r="Y891" s="232"/>
      <c r="Z891" s="232"/>
    </row>
    <row r="892" spans="1:26" ht="15.6">
      <c r="A892" s="232"/>
      <c r="B892" s="232"/>
      <c r="C892" s="232"/>
      <c r="D892" s="232"/>
      <c r="E892" s="232"/>
      <c r="F892" s="232"/>
      <c r="G892" s="232"/>
      <c r="H892" s="232"/>
      <c r="I892" s="232"/>
      <c r="J892" s="232"/>
      <c r="K892" s="232"/>
      <c r="L892" s="232"/>
      <c r="M892" s="232"/>
      <c r="N892" s="232"/>
      <c r="O892" s="232"/>
      <c r="P892" s="232"/>
      <c r="Q892" s="232"/>
      <c r="R892" s="232"/>
      <c r="S892" s="232"/>
      <c r="T892" s="232"/>
      <c r="U892" s="232"/>
      <c r="V892" s="232"/>
      <c r="W892" s="232"/>
      <c r="X892" s="232"/>
      <c r="Y892" s="232"/>
      <c r="Z892" s="232"/>
    </row>
    <row r="893" spans="1:26" ht="15.6">
      <c r="A893" s="232"/>
      <c r="B893" s="232"/>
      <c r="C893" s="232"/>
      <c r="D893" s="232"/>
      <c r="E893" s="232"/>
      <c r="F893" s="232"/>
      <c r="G893" s="232"/>
      <c r="H893" s="232"/>
      <c r="I893" s="232"/>
      <c r="J893" s="232"/>
      <c r="K893" s="232"/>
      <c r="L893" s="232"/>
      <c r="M893" s="232"/>
      <c r="N893" s="232"/>
      <c r="O893" s="232"/>
      <c r="P893" s="232"/>
      <c r="Q893" s="232"/>
      <c r="R893" s="232"/>
      <c r="S893" s="232"/>
      <c r="T893" s="232"/>
      <c r="U893" s="232"/>
      <c r="V893" s="232"/>
      <c r="W893" s="232"/>
      <c r="X893" s="232"/>
      <c r="Y893" s="232"/>
      <c r="Z893" s="232"/>
    </row>
    <row r="894" spans="1:26" ht="15.6">
      <c r="A894" s="232"/>
      <c r="B894" s="232"/>
      <c r="C894" s="232"/>
      <c r="D894" s="232"/>
      <c r="E894" s="232"/>
      <c r="F894" s="232"/>
      <c r="G894" s="232"/>
      <c r="H894" s="232"/>
      <c r="I894" s="232"/>
      <c r="J894" s="232"/>
      <c r="K894" s="232"/>
      <c r="L894" s="232"/>
      <c r="M894" s="232"/>
      <c r="N894" s="232"/>
      <c r="O894" s="232"/>
      <c r="P894" s="232"/>
      <c r="Q894" s="232"/>
      <c r="R894" s="232"/>
      <c r="S894" s="232"/>
      <c r="T894" s="232"/>
      <c r="U894" s="232"/>
      <c r="V894" s="232"/>
      <c r="W894" s="232"/>
      <c r="X894" s="232"/>
      <c r="Y894" s="232"/>
      <c r="Z894" s="232"/>
    </row>
    <row r="895" spans="1:26" ht="15.6">
      <c r="A895" s="232"/>
      <c r="B895" s="232"/>
      <c r="C895" s="232"/>
      <c r="D895" s="232"/>
      <c r="E895" s="232"/>
      <c r="F895" s="232"/>
      <c r="G895" s="232"/>
      <c r="H895" s="232"/>
      <c r="I895" s="232"/>
      <c r="J895" s="232"/>
      <c r="K895" s="232"/>
      <c r="L895" s="232"/>
      <c r="M895" s="232"/>
      <c r="N895" s="232"/>
      <c r="O895" s="232"/>
      <c r="P895" s="232"/>
      <c r="Q895" s="232"/>
      <c r="R895" s="232"/>
      <c r="S895" s="232"/>
      <c r="T895" s="232"/>
      <c r="U895" s="232"/>
      <c r="V895" s="232"/>
      <c r="W895" s="232"/>
      <c r="X895" s="232"/>
      <c r="Y895" s="232"/>
      <c r="Z895" s="232"/>
    </row>
    <row r="896" spans="1:26" ht="15.6">
      <c r="A896" s="232"/>
      <c r="B896" s="232"/>
      <c r="C896" s="232"/>
      <c r="D896" s="232"/>
      <c r="E896" s="232"/>
      <c r="F896" s="232"/>
      <c r="G896" s="232"/>
      <c r="H896" s="232"/>
      <c r="I896" s="232"/>
      <c r="J896" s="232"/>
      <c r="K896" s="232"/>
      <c r="L896" s="232"/>
      <c r="M896" s="232"/>
      <c r="N896" s="232"/>
      <c r="O896" s="232"/>
      <c r="P896" s="232"/>
      <c r="Q896" s="232"/>
      <c r="R896" s="232"/>
      <c r="S896" s="232"/>
      <c r="T896" s="232"/>
      <c r="U896" s="232"/>
      <c r="V896" s="232"/>
      <c r="W896" s="232"/>
      <c r="X896" s="232"/>
      <c r="Y896" s="232"/>
      <c r="Z896" s="232"/>
    </row>
    <row r="897" spans="1:26" ht="15.6">
      <c r="A897" s="232"/>
      <c r="B897" s="232"/>
      <c r="C897" s="232"/>
      <c r="D897" s="232"/>
      <c r="E897" s="232"/>
      <c r="F897" s="232"/>
      <c r="G897" s="232"/>
      <c r="H897" s="232"/>
      <c r="I897" s="232"/>
      <c r="J897" s="232"/>
      <c r="K897" s="232"/>
      <c r="L897" s="232"/>
      <c r="M897" s="232"/>
      <c r="N897" s="232"/>
      <c r="O897" s="232"/>
      <c r="P897" s="232"/>
      <c r="Q897" s="232"/>
      <c r="R897" s="232"/>
      <c r="S897" s="232"/>
      <c r="T897" s="232"/>
      <c r="U897" s="232"/>
      <c r="V897" s="232"/>
      <c r="W897" s="232"/>
      <c r="X897" s="232"/>
      <c r="Y897" s="232"/>
      <c r="Z897" s="232"/>
    </row>
    <row r="898" spans="1:26" ht="15.6">
      <c r="A898" s="232"/>
      <c r="B898" s="232"/>
      <c r="C898" s="232"/>
      <c r="D898" s="232"/>
      <c r="E898" s="232"/>
      <c r="F898" s="232"/>
      <c r="G898" s="232"/>
      <c r="H898" s="232"/>
      <c r="I898" s="232"/>
      <c r="J898" s="232"/>
      <c r="K898" s="232"/>
      <c r="L898" s="232"/>
      <c r="M898" s="232"/>
      <c r="N898" s="232"/>
      <c r="O898" s="232"/>
      <c r="P898" s="232"/>
      <c r="Q898" s="232"/>
      <c r="R898" s="232"/>
      <c r="S898" s="232"/>
      <c r="T898" s="232"/>
      <c r="U898" s="232"/>
      <c r="V898" s="232"/>
      <c r="W898" s="232"/>
      <c r="X898" s="232"/>
      <c r="Y898" s="232"/>
      <c r="Z898" s="232"/>
    </row>
    <row r="899" spans="1:26" ht="15.6">
      <c r="A899" s="232"/>
      <c r="B899" s="232"/>
      <c r="C899" s="232"/>
      <c r="D899" s="232"/>
      <c r="E899" s="232"/>
      <c r="F899" s="232"/>
      <c r="G899" s="232"/>
      <c r="H899" s="232"/>
      <c r="I899" s="232"/>
      <c r="J899" s="232"/>
      <c r="K899" s="232"/>
      <c r="L899" s="232"/>
      <c r="M899" s="232"/>
      <c r="N899" s="232"/>
      <c r="O899" s="232"/>
      <c r="P899" s="232"/>
      <c r="Q899" s="232"/>
      <c r="R899" s="232"/>
      <c r="S899" s="232"/>
      <c r="T899" s="232"/>
      <c r="U899" s="232"/>
      <c r="V899" s="232"/>
      <c r="W899" s="232"/>
      <c r="X899" s="232"/>
      <c r="Y899" s="232"/>
      <c r="Z899" s="232"/>
    </row>
    <row r="900" spans="1:26" ht="15.6">
      <c r="A900" s="232"/>
      <c r="B900" s="232"/>
      <c r="C900" s="232"/>
      <c r="D900" s="232"/>
      <c r="E900" s="232"/>
      <c r="F900" s="232"/>
      <c r="G900" s="232"/>
      <c r="H900" s="232"/>
      <c r="I900" s="232"/>
      <c r="J900" s="232"/>
      <c r="K900" s="232"/>
      <c r="L900" s="232"/>
      <c r="M900" s="232"/>
      <c r="N900" s="232"/>
      <c r="O900" s="232"/>
      <c r="P900" s="232"/>
      <c r="Q900" s="232"/>
      <c r="R900" s="232"/>
      <c r="S900" s="232"/>
      <c r="T900" s="232"/>
      <c r="U900" s="232"/>
      <c r="V900" s="232"/>
      <c r="W900" s="232"/>
      <c r="X900" s="232"/>
      <c r="Y900" s="232"/>
      <c r="Z900" s="232"/>
    </row>
    <row r="901" spans="1:26" ht="15.6">
      <c r="A901" s="232"/>
      <c r="B901" s="232"/>
      <c r="C901" s="232"/>
      <c r="D901" s="232"/>
      <c r="E901" s="232"/>
      <c r="F901" s="232"/>
      <c r="G901" s="232"/>
      <c r="H901" s="232"/>
      <c r="I901" s="232"/>
      <c r="J901" s="232"/>
      <c r="K901" s="232"/>
      <c r="L901" s="232"/>
      <c r="M901" s="232"/>
      <c r="N901" s="232"/>
      <c r="O901" s="232"/>
      <c r="P901" s="232"/>
      <c r="Q901" s="232"/>
      <c r="R901" s="232"/>
      <c r="S901" s="232"/>
      <c r="T901" s="232"/>
      <c r="U901" s="232"/>
      <c r="V901" s="232"/>
      <c r="W901" s="232"/>
      <c r="X901" s="232"/>
      <c r="Y901" s="232"/>
      <c r="Z901" s="232"/>
    </row>
    <row r="902" spans="1:26" ht="15.6">
      <c r="A902" s="232"/>
      <c r="B902" s="232"/>
      <c r="C902" s="232"/>
      <c r="D902" s="232"/>
      <c r="E902" s="232"/>
      <c r="F902" s="232"/>
      <c r="G902" s="232"/>
      <c r="H902" s="232"/>
      <c r="I902" s="232"/>
      <c r="J902" s="232"/>
      <c r="K902" s="232"/>
      <c r="L902" s="232"/>
      <c r="M902" s="232"/>
      <c r="N902" s="232"/>
      <c r="O902" s="232"/>
      <c r="P902" s="232"/>
      <c r="Q902" s="232"/>
      <c r="R902" s="232"/>
      <c r="S902" s="232"/>
      <c r="T902" s="232"/>
      <c r="U902" s="232"/>
      <c r="V902" s="232"/>
      <c r="W902" s="232"/>
      <c r="X902" s="232"/>
      <c r="Y902" s="232"/>
      <c r="Z902" s="232"/>
    </row>
    <row r="903" spans="1:26" ht="15.6">
      <c r="A903" s="232"/>
      <c r="B903" s="232"/>
      <c r="C903" s="232"/>
      <c r="D903" s="232"/>
      <c r="E903" s="232"/>
      <c r="F903" s="232"/>
      <c r="G903" s="232"/>
      <c r="H903" s="232"/>
      <c r="I903" s="232"/>
      <c r="J903" s="232"/>
      <c r="K903" s="232"/>
      <c r="L903" s="232"/>
      <c r="M903" s="232"/>
      <c r="N903" s="232"/>
      <c r="O903" s="232"/>
      <c r="P903" s="232"/>
      <c r="Q903" s="232"/>
      <c r="R903" s="232"/>
      <c r="S903" s="232"/>
      <c r="T903" s="232"/>
      <c r="U903" s="232"/>
      <c r="V903" s="232"/>
      <c r="W903" s="232"/>
      <c r="X903" s="232"/>
      <c r="Y903" s="232"/>
      <c r="Z903" s="232"/>
    </row>
    <row r="904" spans="1:26" ht="15.6">
      <c r="A904" s="232"/>
      <c r="B904" s="232"/>
      <c r="C904" s="232"/>
      <c r="D904" s="232"/>
      <c r="E904" s="232"/>
      <c r="F904" s="232"/>
      <c r="G904" s="232"/>
      <c r="H904" s="232"/>
      <c r="I904" s="232"/>
      <c r="J904" s="232"/>
      <c r="K904" s="232"/>
      <c r="L904" s="232"/>
      <c r="M904" s="232"/>
      <c r="N904" s="232"/>
      <c r="O904" s="232"/>
      <c r="P904" s="232"/>
      <c r="Q904" s="232"/>
      <c r="R904" s="232"/>
      <c r="S904" s="232"/>
      <c r="T904" s="232"/>
      <c r="U904" s="232"/>
      <c r="V904" s="232"/>
      <c r="W904" s="232"/>
      <c r="X904" s="232"/>
      <c r="Y904" s="232"/>
      <c r="Z904" s="232"/>
    </row>
    <row r="905" spans="1:26" ht="15.6">
      <c r="A905" s="232"/>
      <c r="B905" s="232"/>
      <c r="C905" s="232"/>
      <c r="D905" s="232"/>
      <c r="E905" s="232"/>
      <c r="F905" s="232"/>
      <c r="G905" s="232"/>
      <c r="H905" s="232"/>
      <c r="I905" s="232"/>
      <c r="J905" s="232"/>
      <c r="K905" s="232"/>
      <c r="L905" s="232"/>
      <c r="M905" s="232"/>
      <c r="N905" s="232"/>
      <c r="O905" s="232"/>
      <c r="P905" s="232"/>
      <c r="Q905" s="232"/>
      <c r="R905" s="232"/>
      <c r="S905" s="232"/>
      <c r="T905" s="232"/>
      <c r="U905" s="232"/>
      <c r="V905" s="232"/>
      <c r="W905" s="232"/>
      <c r="X905" s="232"/>
      <c r="Y905" s="232"/>
      <c r="Z905" s="232"/>
    </row>
    <row r="906" spans="1:26" ht="15.6">
      <c r="A906" s="232"/>
      <c r="B906" s="232"/>
      <c r="C906" s="232"/>
      <c r="D906" s="232"/>
      <c r="E906" s="232"/>
      <c r="F906" s="232"/>
      <c r="G906" s="232"/>
      <c r="H906" s="232"/>
      <c r="I906" s="232"/>
      <c r="J906" s="232"/>
      <c r="K906" s="232"/>
      <c r="L906" s="232"/>
      <c r="M906" s="232"/>
      <c r="N906" s="232"/>
      <c r="O906" s="232"/>
      <c r="P906" s="232"/>
      <c r="Q906" s="232"/>
      <c r="R906" s="232"/>
      <c r="S906" s="232"/>
      <c r="T906" s="232"/>
      <c r="U906" s="232"/>
      <c r="V906" s="232"/>
      <c r="W906" s="232"/>
      <c r="X906" s="232"/>
      <c r="Y906" s="232"/>
      <c r="Z906" s="232"/>
    </row>
    <row r="907" spans="1:26" ht="15.6">
      <c r="A907" s="232"/>
      <c r="B907" s="232"/>
      <c r="C907" s="232"/>
      <c r="D907" s="232"/>
      <c r="E907" s="232"/>
      <c r="F907" s="232"/>
      <c r="G907" s="232"/>
      <c r="H907" s="232"/>
      <c r="I907" s="232"/>
      <c r="J907" s="232"/>
      <c r="K907" s="232"/>
      <c r="L907" s="232"/>
      <c r="M907" s="232"/>
      <c r="N907" s="232"/>
      <c r="O907" s="232"/>
      <c r="P907" s="232"/>
      <c r="Q907" s="232"/>
      <c r="R907" s="232"/>
      <c r="S907" s="232"/>
      <c r="T907" s="232"/>
      <c r="U907" s="232"/>
      <c r="V907" s="232"/>
      <c r="W907" s="232"/>
      <c r="X907" s="232"/>
      <c r="Y907" s="232"/>
      <c r="Z907" s="232"/>
    </row>
    <row r="908" spans="1:26" ht="15.6">
      <c r="A908" s="232"/>
      <c r="B908" s="232"/>
      <c r="C908" s="232"/>
      <c r="D908" s="232"/>
      <c r="E908" s="232"/>
      <c r="F908" s="232"/>
      <c r="G908" s="232"/>
      <c r="H908" s="232"/>
      <c r="I908" s="232"/>
      <c r="J908" s="232"/>
      <c r="K908" s="232"/>
      <c r="L908" s="232"/>
      <c r="M908" s="232"/>
      <c r="N908" s="232"/>
      <c r="O908" s="232"/>
      <c r="P908" s="232"/>
      <c r="Q908" s="232"/>
      <c r="R908" s="232"/>
      <c r="S908" s="232"/>
      <c r="T908" s="232"/>
      <c r="U908" s="232"/>
      <c r="V908" s="232"/>
      <c r="W908" s="232"/>
      <c r="X908" s="232"/>
      <c r="Y908" s="232"/>
      <c r="Z908" s="232"/>
    </row>
    <row r="909" spans="1:26" ht="15.6">
      <c r="A909" s="232"/>
      <c r="B909" s="232"/>
      <c r="C909" s="232"/>
      <c r="D909" s="232"/>
      <c r="E909" s="232"/>
      <c r="F909" s="232"/>
      <c r="G909" s="232"/>
      <c r="H909" s="232"/>
      <c r="I909" s="232"/>
      <c r="J909" s="232"/>
      <c r="K909" s="232"/>
      <c r="L909" s="232"/>
      <c r="M909" s="232"/>
      <c r="N909" s="232"/>
      <c r="O909" s="232"/>
      <c r="P909" s="232"/>
      <c r="Q909" s="232"/>
      <c r="R909" s="232"/>
      <c r="S909" s="232"/>
      <c r="T909" s="232"/>
      <c r="U909" s="232"/>
      <c r="V909" s="232"/>
      <c r="W909" s="232"/>
      <c r="X909" s="232"/>
      <c r="Y909" s="232"/>
      <c r="Z909" s="232"/>
    </row>
    <row r="910" spans="1:26" ht="15.6">
      <c r="A910" s="232"/>
      <c r="B910" s="232"/>
      <c r="C910" s="232"/>
      <c r="D910" s="232"/>
      <c r="E910" s="232"/>
      <c r="F910" s="232"/>
      <c r="G910" s="232"/>
      <c r="H910" s="232"/>
      <c r="I910" s="232"/>
      <c r="J910" s="232"/>
      <c r="K910" s="232"/>
      <c r="L910" s="232"/>
      <c r="M910" s="232"/>
      <c r="N910" s="232"/>
      <c r="O910" s="232"/>
      <c r="P910" s="232"/>
      <c r="Q910" s="232"/>
      <c r="R910" s="232"/>
      <c r="S910" s="232"/>
      <c r="T910" s="232"/>
      <c r="U910" s="232"/>
      <c r="V910" s="232"/>
      <c r="W910" s="232"/>
      <c r="X910" s="232"/>
      <c r="Y910" s="232"/>
      <c r="Z910" s="232"/>
    </row>
    <row r="911" spans="1:26" ht="15.6">
      <c r="A911" s="232"/>
      <c r="B911" s="232"/>
      <c r="C911" s="232"/>
      <c r="D911" s="232"/>
      <c r="E911" s="232"/>
      <c r="F911" s="232"/>
      <c r="G911" s="232"/>
      <c r="H911" s="232"/>
      <c r="I911" s="232"/>
      <c r="J911" s="232"/>
      <c r="K911" s="232"/>
      <c r="L911" s="232"/>
      <c r="M911" s="232"/>
      <c r="N911" s="232"/>
      <c r="O911" s="232"/>
      <c r="P911" s="232"/>
      <c r="Q911" s="232"/>
      <c r="R911" s="232"/>
      <c r="S911" s="232"/>
      <c r="T911" s="232"/>
      <c r="U911" s="232"/>
      <c r="V911" s="232"/>
      <c r="W911" s="232"/>
      <c r="X911" s="232"/>
      <c r="Y911" s="232"/>
      <c r="Z911" s="232"/>
    </row>
    <row r="912" spans="1:26" ht="15.6">
      <c r="A912" s="232"/>
      <c r="B912" s="232"/>
      <c r="C912" s="232"/>
      <c r="D912" s="232"/>
      <c r="E912" s="232"/>
      <c r="F912" s="232"/>
      <c r="G912" s="232"/>
      <c r="H912" s="232"/>
      <c r="I912" s="232"/>
      <c r="J912" s="232"/>
      <c r="K912" s="232"/>
      <c r="L912" s="232"/>
      <c r="M912" s="232"/>
      <c r="N912" s="232"/>
      <c r="O912" s="232"/>
      <c r="P912" s="232"/>
      <c r="Q912" s="232"/>
      <c r="R912" s="232"/>
      <c r="S912" s="232"/>
      <c r="T912" s="232"/>
      <c r="U912" s="232"/>
      <c r="V912" s="232"/>
      <c r="W912" s="232"/>
      <c r="X912" s="232"/>
      <c r="Y912" s="232"/>
      <c r="Z912" s="232"/>
    </row>
    <row r="913" spans="1:26" ht="15.6">
      <c r="A913" s="232"/>
      <c r="B913" s="232"/>
      <c r="C913" s="232"/>
      <c r="D913" s="232"/>
      <c r="E913" s="232"/>
      <c r="F913" s="232"/>
      <c r="G913" s="232"/>
      <c r="H913" s="232"/>
      <c r="I913" s="232"/>
      <c r="J913" s="232"/>
      <c r="K913" s="232"/>
      <c r="L913" s="232"/>
      <c r="M913" s="232"/>
      <c r="N913" s="232"/>
      <c r="O913" s="232"/>
      <c r="P913" s="232"/>
      <c r="Q913" s="232"/>
      <c r="R913" s="232"/>
      <c r="S913" s="232"/>
      <c r="T913" s="232"/>
      <c r="U913" s="232"/>
      <c r="V913" s="232"/>
      <c r="W913" s="232"/>
      <c r="X913" s="232"/>
      <c r="Y913" s="232"/>
      <c r="Z913" s="232"/>
    </row>
    <row r="914" spans="1:26" ht="15.6">
      <c r="A914" s="232"/>
      <c r="B914" s="232"/>
      <c r="C914" s="232"/>
      <c r="D914" s="232"/>
      <c r="E914" s="232"/>
      <c r="F914" s="232"/>
      <c r="G914" s="232"/>
      <c r="H914" s="232"/>
      <c r="I914" s="232"/>
      <c r="J914" s="232"/>
      <c r="K914" s="232"/>
      <c r="L914" s="232"/>
      <c r="M914" s="232"/>
      <c r="N914" s="232"/>
      <c r="O914" s="232"/>
      <c r="P914" s="232"/>
      <c r="Q914" s="232"/>
      <c r="R914" s="232"/>
      <c r="S914" s="232"/>
      <c r="T914" s="232"/>
      <c r="U914" s="232"/>
      <c r="V914" s="232"/>
      <c r="W914" s="232"/>
      <c r="X914" s="232"/>
      <c r="Y914" s="232"/>
      <c r="Z914" s="232"/>
    </row>
    <row r="915" spans="1:26" ht="15.6">
      <c r="A915" s="232"/>
      <c r="B915" s="232"/>
      <c r="C915" s="232"/>
      <c r="D915" s="232"/>
      <c r="E915" s="232"/>
      <c r="F915" s="232"/>
      <c r="G915" s="232"/>
      <c r="H915" s="232"/>
      <c r="I915" s="232"/>
      <c r="J915" s="232"/>
      <c r="K915" s="232"/>
      <c r="L915" s="232"/>
      <c r="M915" s="232"/>
      <c r="N915" s="232"/>
      <c r="O915" s="232"/>
      <c r="P915" s="232"/>
      <c r="Q915" s="232"/>
      <c r="R915" s="232"/>
      <c r="S915" s="232"/>
      <c r="T915" s="232"/>
      <c r="U915" s="232"/>
      <c r="V915" s="232"/>
      <c r="W915" s="232"/>
      <c r="X915" s="232"/>
      <c r="Y915" s="232"/>
      <c r="Z915" s="232"/>
    </row>
    <row r="916" spans="1:26" ht="15.6">
      <c r="A916" s="232"/>
      <c r="B916" s="232"/>
      <c r="C916" s="232"/>
      <c r="D916" s="232"/>
      <c r="E916" s="232"/>
      <c r="F916" s="232"/>
      <c r="G916" s="232"/>
      <c r="H916" s="232"/>
      <c r="I916" s="232"/>
      <c r="J916" s="232"/>
      <c r="K916" s="232"/>
      <c r="L916" s="232"/>
      <c r="M916" s="232"/>
      <c r="N916" s="232"/>
      <c r="O916" s="232"/>
      <c r="P916" s="232"/>
      <c r="Q916" s="232"/>
      <c r="R916" s="232"/>
      <c r="S916" s="232"/>
      <c r="T916" s="232"/>
      <c r="U916" s="232"/>
      <c r="V916" s="232"/>
      <c r="W916" s="232"/>
      <c r="X916" s="232"/>
      <c r="Y916" s="232"/>
      <c r="Z916" s="232"/>
    </row>
    <row r="917" spans="1:26" ht="15.6">
      <c r="A917" s="232"/>
      <c r="B917" s="232"/>
      <c r="C917" s="232"/>
      <c r="D917" s="232"/>
      <c r="E917" s="232"/>
      <c r="F917" s="232"/>
      <c r="G917" s="232"/>
      <c r="H917" s="232"/>
      <c r="I917" s="232"/>
      <c r="J917" s="232"/>
      <c r="K917" s="232"/>
      <c r="L917" s="232"/>
      <c r="M917" s="232"/>
      <c r="N917" s="232"/>
      <c r="O917" s="232"/>
      <c r="P917" s="232"/>
      <c r="Q917" s="232"/>
      <c r="R917" s="232"/>
      <c r="S917" s="232"/>
      <c r="T917" s="232"/>
      <c r="U917" s="232"/>
      <c r="V917" s="232"/>
      <c r="W917" s="232"/>
      <c r="X917" s="232"/>
      <c r="Y917" s="232"/>
      <c r="Z917" s="232"/>
    </row>
    <row r="918" spans="1:26" ht="15.6">
      <c r="A918" s="232"/>
      <c r="B918" s="232"/>
      <c r="C918" s="232"/>
      <c r="D918" s="232"/>
      <c r="E918" s="232"/>
      <c r="F918" s="232"/>
      <c r="G918" s="232"/>
      <c r="H918" s="232"/>
      <c r="I918" s="232"/>
      <c r="J918" s="232"/>
      <c r="K918" s="232"/>
      <c r="L918" s="232"/>
      <c r="M918" s="232"/>
      <c r="N918" s="232"/>
      <c r="O918" s="232"/>
      <c r="P918" s="232"/>
      <c r="Q918" s="232"/>
      <c r="R918" s="232"/>
      <c r="S918" s="232"/>
      <c r="T918" s="232"/>
      <c r="U918" s="232"/>
      <c r="V918" s="232"/>
      <c r="W918" s="232"/>
      <c r="X918" s="232"/>
      <c r="Y918" s="232"/>
      <c r="Z918" s="232"/>
    </row>
    <row r="919" spans="1:26" ht="15.6">
      <c r="A919" s="232"/>
      <c r="B919" s="232"/>
      <c r="C919" s="232"/>
      <c r="D919" s="232"/>
      <c r="E919" s="232"/>
      <c r="F919" s="232"/>
      <c r="G919" s="232"/>
      <c r="H919" s="232"/>
      <c r="I919" s="232"/>
      <c r="J919" s="232"/>
      <c r="K919" s="232"/>
      <c r="L919" s="232"/>
      <c r="M919" s="232"/>
      <c r="N919" s="232"/>
      <c r="O919" s="232"/>
      <c r="P919" s="232"/>
      <c r="Q919" s="232"/>
      <c r="R919" s="232"/>
      <c r="S919" s="232"/>
      <c r="T919" s="232"/>
      <c r="U919" s="232"/>
      <c r="V919" s="232"/>
      <c r="W919" s="232"/>
      <c r="X919" s="232"/>
      <c r="Y919" s="232"/>
      <c r="Z919" s="232"/>
    </row>
    <row r="920" spans="1:26" ht="15.6">
      <c r="A920" s="232"/>
      <c r="B920" s="232"/>
      <c r="C920" s="232"/>
      <c r="D920" s="232"/>
      <c r="E920" s="232"/>
      <c r="F920" s="232"/>
      <c r="G920" s="232"/>
      <c r="H920" s="232"/>
      <c r="I920" s="232"/>
      <c r="J920" s="232"/>
      <c r="K920" s="232"/>
      <c r="L920" s="232"/>
      <c r="M920" s="232"/>
      <c r="N920" s="232"/>
      <c r="O920" s="232"/>
      <c r="P920" s="232"/>
      <c r="Q920" s="232"/>
      <c r="R920" s="232"/>
      <c r="S920" s="232"/>
      <c r="T920" s="232"/>
      <c r="U920" s="232"/>
      <c r="V920" s="232"/>
      <c r="W920" s="232"/>
      <c r="X920" s="232"/>
      <c r="Y920" s="232"/>
      <c r="Z920" s="232"/>
    </row>
    <row r="921" spans="1:26" ht="15.6">
      <c r="A921" s="232"/>
      <c r="B921" s="232"/>
      <c r="C921" s="232"/>
      <c r="D921" s="232"/>
      <c r="E921" s="232"/>
      <c r="F921" s="232"/>
      <c r="G921" s="232"/>
      <c r="H921" s="232"/>
      <c r="I921" s="232"/>
      <c r="J921" s="232"/>
      <c r="K921" s="232"/>
      <c r="L921" s="232"/>
      <c r="M921" s="232"/>
      <c r="N921" s="232"/>
      <c r="O921" s="232"/>
      <c r="P921" s="232"/>
      <c r="Q921" s="232"/>
      <c r="R921" s="232"/>
      <c r="S921" s="232"/>
      <c r="T921" s="232"/>
      <c r="U921" s="232"/>
      <c r="V921" s="232"/>
      <c r="W921" s="232"/>
      <c r="X921" s="232"/>
      <c r="Y921" s="232"/>
      <c r="Z921" s="232"/>
    </row>
    <row r="922" spans="1:26" ht="15.6">
      <c r="A922" s="232"/>
      <c r="B922" s="232"/>
      <c r="C922" s="232"/>
      <c r="D922" s="232"/>
      <c r="E922" s="232"/>
      <c r="F922" s="232"/>
      <c r="G922" s="232"/>
      <c r="H922" s="232"/>
      <c r="I922" s="232"/>
      <c r="J922" s="232"/>
      <c r="K922" s="232"/>
      <c r="L922" s="232"/>
      <c r="M922" s="232"/>
      <c r="N922" s="232"/>
      <c r="O922" s="232"/>
      <c r="P922" s="232"/>
      <c r="Q922" s="232"/>
      <c r="R922" s="232"/>
      <c r="S922" s="232"/>
      <c r="T922" s="232"/>
      <c r="U922" s="232"/>
      <c r="V922" s="232"/>
      <c r="W922" s="232"/>
      <c r="X922" s="232"/>
      <c r="Y922" s="232"/>
      <c r="Z922" s="232"/>
    </row>
    <row r="923" spans="1:26" ht="15.6">
      <c r="A923" s="232"/>
      <c r="B923" s="232"/>
      <c r="C923" s="232"/>
      <c r="D923" s="232"/>
      <c r="E923" s="232"/>
      <c r="F923" s="232"/>
      <c r="G923" s="232"/>
      <c r="H923" s="232"/>
      <c r="I923" s="232"/>
      <c r="J923" s="232"/>
      <c r="K923" s="232"/>
      <c r="L923" s="232"/>
      <c r="M923" s="232"/>
      <c r="N923" s="232"/>
      <c r="O923" s="232"/>
      <c r="P923" s="232"/>
      <c r="Q923" s="232"/>
      <c r="R923" s="232"/>
      <c r="S923" s="232"/>
      <c r="T923" s="232"/>
      <c r="U923" s="232"/>
      <c r="V923" s="232"/>
      <c r="W923" s="232"/>
      <c r="X923" s="232"/>
      <c r="Y923" s="232"/>
      <c r="Z923" s="232"/>
    </row>
    <row r="924" spans="1:26" ht="15.6">
      <c r="A924" s="232"/>
      <c r="B924" s="232"/>
      <c r="C924" s="232"/>
      <c r="D924" s="232"/>
      <c r="E924" s="232"/>
      <c r="F924" s="232"/>
      <c r="G924" s="232"/>
      <c r="H924" s="232"/>
      <c r="I924" s="232"/>
      <c r="J924" s="232"/>
      <c r="K924" s="232"/>
      <c r="L924" s="232"/>
      <c r="M924" s="232"/>
      <c r="N924" s="232"/>
      <c r="O924" s="232"/>
      <c r="P924" s="232"/>
      <c r="Q924" s="232"/>
      <c r="R924" s="232"/>
      <c r="S924" s="232"/>
      <c r="T924" s="232"/>
      <c r="U924" s="232"/>
      <c r="V924" s="232"/>
      <c r="W924" s="232"/>
      <c r="X924" s="232"/>
      <c r="Y924" s="232"/>
      <c r="Z924" s="232"/>
    </row>
    <row r="925" spans="1:26" ht="15.6">
      <c r="A925" s="232"/>
      <c r="B925" s="232"/>
      <c r="C925" s="232"/>
      <c r="D925" s="232"/>
      <c r="E925" s="232"/>
      <c r="F925" s="232"/>
      <c r="G925" s="232"/>
      <c r="H925" s="232"/>
      <c r="I925" s="232"/>
      <c r="J925" s="232"/>
      <c r="K925" s="232"/>
      <c r="L925" s="232"/>
      <c r="M925" s="232"/>
      <c r="N925" s="232"/>
      <c r="O925" s="232"/>
      <c r="P925" s="232"/>
      <c r="Q925" s="232"/>
      <c r="R925" s="232"/>
      <c r="S925" s="232"/>
      <c r="T925" s="232"/>
      <c r="U925" s="232"/>
      <c r="V925" s="232"/>
      <c r="W925" s="232"/>
      <c r="X925" s="232"/>
      <c r="Y925" s="232"/>
      <c r="Z925" s="232"/>
    </row>
    <row r="926" spans="1:26" ht="15.6">
      <c r="A926" s="232"/>
      <c r="B926" s="232"/>
      <c r="C926" s="232"/>
      <c r="D926" s="232"/>
      <c r="E926" s="232"/>
      <c r="F926" s="232"/>
      <c r="G926" s="232"/>
      <c r="H926" s="232"/>
      <c r="I926" s="232"/>
      <c r="J926" s="232"/>
      <c r="K926" s="232"/>
      <c r="L926" s="232"/>
      <c r="M926" s="232"/>
      <c r="N926" s="232"/>
      <c r="O926" s="232"/>
      <c r="P926" s="232"/>
      <c r="Q926" s="232"/>
      <c r="R926" s="232"/>
      <c r="S926" s="232"/>
      <c r="T926" s="232"/>
      <c r="U926" s="232"/>
      <c r="V926" s="232"/>
      <c r="W926" s="232"/>
      <c r="X926" s="232"/>
      <c r="Y926" s="232"/>
      <c r="Z926" s="232"/>
    </row>
    <row r="927" spans="1:26" ht="15.6">
      <c r="A927" s="232"/>
      <c r="B927" s="232"/>
      <c r="C927" s="232"/>
      <c r="D927" s="232"/>
      <c r="E927" s="232"/>
      <c r="F927" s="232"/>
      <c r="G927" s="232"/>
      <c r="H927" s="232"/>
      <c r="I927" s="232"/>
      <c r="J927" s="232"/>
      <c r="K927" s="232"/>
      <c r="L927" s="232"/>
      <c r="M927" s="232"/>
      <c r="N927" s="232"/>
      <c r="O927" s="232"/>
      <c r="P927" s="232"/>
      <c r="Q927" s="232"/>
      <c r="R927" s="232"/>
      <c r="S927" s="232"/>
      <c r="T927" s="232"/>
      <c r="U927" s="232"/>
      <c r="V927" s="232"/>
      <c r="W927" s="232"/>
      <c r="X927" s="232"/>
      <c r="Y927" s="232"/>
      <c r="Z927" s="232"/>
    </row>
    <row r="928" spans="1:26" ht="15.6">
      <c r="A928" s="232"/>
      <c r="B928" s="232"/>
      <c r="C928" s="232"/>
      <c r="D928" s="232"/>
      <c r="E928" s="232"/>
      <c r="F928" s="232"/>
      <c r="G928" s="232"/>
      <c r="H928" s="232"/>
      <c r="I928" s="232"/>
      <c r="J928" s="232"/>
      <c r="K928" s="232"/>
      <c r="L928" s="232"/>
      <c r="M928" s="232"/>
      <c r="N928" s="232"/>
      <c r="O928" s="232"/>
      <c r="P928" s="232"/>
      <c r="Q928" s="232"/>
      <c r="R928" s="232"/>
      <c r="S928" s="232"/>
      <c r="T928" s="232"/>
      <c r="U928" s="232"/>
      <c r="V928" s="232"/>
      <c r="W928" s="232"/>
      <c r="X928" s="232"/>
      <c r="Y928" s="232"/>
      <c r="Z928" s="232"/>
    </row>
    <row r="929" spans="1:26" ht="15.6">
      <c r="A929" s="232"/>
      <c r="B929" s="232"/>
      <c r="C929" s="232"/>
      <c r="D929" s="232"/>
      <c r="E929" s="232"/>
      <c r="F929" s="232"/>
      <c r="G929" s="232"/>
      <c r="H929" s="232"/>
      <c r="I929" s="232"/>
      <c r="J929" s="232"/>
      <c r="K929" s="232"/>
      <c r="L929" s="232"/>
      <c r="M929" s="232"/>
      <c r="N929" s="232"/>
      <c r="O929" s="232"/>
      <c r="P929" s="232"/>
      <c r="Q929" s="232"/>
      <c r="R929" s="232"/>
      <c r="S929" s="232"/>
      <c r="T929" s="232"/>
      <c r="U929" s="232"/>
      <c r="V929" s="232"/>
      <c r="W929" s="232"/>
      <c r="X929" s="232"/>
      <c r="Y929" s="232"/>
      <c r="Z929" s="232"/>
    </row>
    <row r="930" spans="1:26" ht="15.6">
      <c r="A930" s="232"/>
      <c r="B930" s="232"/>
      <c r="C930" s="232"/>
      <c r="D930" s="232"/>
      <c r="E930" s="232"/>
      <c r="F930" s="232"/>
      <c r="G930" s="232"/>
      <c r="H930" s="232"/>
      <c r="I930" s="232"/>
      <c r="J930" s="232"/>
      <c r="K930" s="232"/>
      <c r="L930" s="232"/>
      <c r="M930" s="232"/>
      <c r="N930" s="232"/>
      <c r="O930" s="232"/>
      <c r="P930" s="232"/>
      <c r="Q930" s="232"/>
      <c r="R930" s="232"/>
      <c r="S930" s="232"/>
      <c r="T930" s="232"/>
      <c r="U930" s="232"/>
      <c r="V930" s="232"/>
      <c r="W930" s="232"/>
      <c r="X930" s="232"/>
      <c r="Y930" s="232"/>
      <c r="Z930" s="232"/>
    </row>
    <row r="931" spans="1:26" ht="15.6">
      <c r="A931" s="232"/>
      <c r="B931" s="232"/>
      <c r="C931" s="232"/>
      <c r="D931" s="232"/>
      <c r="E931" s="232"/>
      <c r="F931" s="232"/>
      <c r="G931" s="232"/>
      <c r="H931" s="232"/>
      <c r="I931" s="232"/>
      <c r="J931" s="232"/>
      <c r="K931" s="232"/>
      <c r="L931" s="232"/>
      <c r="M931" s="232"/>
      <c r="N931" s="232"/>
      <c r="O931" s="232"/>
      <c r="P931" s="232"/>
      <c r="Q931" s="232"/>
      <c r="R931" s="232"/>
      <c r="S931" s="232"/>
      <c r="T931" s="232"/>
      <c r="U931" s="232"/>
      <c r="V931" s="232"/>
      <c r="W931" s="232"/>
      <c r="X931" s="232"/>
      <c r="Y931" s="232"/>
      <c r="Z931" s="232"/>
    </row>
    <row r="932" spans="1:26" ht="15.6">
      <c r="A932" s="232"/>
      <c r="B932" s="232"/>
      <c r="C932" s="232"/>
      <c r="D932" s="232"/>
      <c r="E932" s="232"/>
      <c r="F932" s="232"/>
      <c r="G932" s="232"/>
      <c r="H932" s="232"/>
      <c r="I932" s="232"/>
      <c r="J932" s="232"/>
      <c r="K932" s="232"/>
      <c r="L932" s="232"/>
      <c r="M932" s="232"/>
      <c r="N932" s="232"/>
      <c r="O932" s="232"/>
      <c r="P932" s="232"/>
      <c r="Q932" s="232"/>
      <c r="R932" s="232"/>
      <c r="S932" s="232"/>
      <c r="T932" s="232"/>
      <c r="U932" s="232"/>
      <c r="V932" s="232"/>
      <c r="W932" s="232"/>
      <c r="X932" s="232"/>
      <c r="Y932" s="232"/>
      <c r="Z932" s="232"/>
    </row>
    <row r="933" spans="1:26" ht="15.6">
      <c r="A933" s="232"/>
      <c r="B933" s="232"/>
      <c r="C933" s="232"/>
      <c r="D933" s="232"/>
      <c r="E933" s="232"/>
      <c r="F933" s="232"/>
      <c r="G933" s="232"/>
      <c r="H933" s="232"/>
      <c r="I933" s="232"/>
      <c r="J933" s="232"/>
      <c r="K933" s="232"/>
      <c r="L933" s="232"/>
      <c r="M933" s="232"/>
      <c r="N933" s="232"/>
      <c r="O933" s="232"/>
      <c r="P933" s="232"/>
      <c r="Q933" s="232"/>
      <c r="R933" s="232"/>
      <c r="S933" s="232"/>
      <c r="T933" s="232"/>
      <c r="U933" s="232"/>
      <c r="V933" s="232"/>
      <c r="W933" s="232"/>
      <c r="X933" s="232"/>
      <c r="Y933" s="232"/>
      <c r="Z933" s="232"/>
    </row>
    <row r="934" spans="1:26" ht="15.6">
      <c r="A934" s="232"/>
      <c r="B934" s="232"/>
      <c r="C934" s="232"/>
      <c r="D934" s="232"/>
      <c r="E934" s="232"/>
      <c r="F934" s="232"/>
      <c r="G934" s="232"/>
      <c r="H934" s="232"/>
      <c r="I934" s="232"/>
      <c r="J934" s="232"/>
      <c r="K934" s="232"/>
      <c r="L934" s="232"/>
      <c r="M934" s="232"/>
      <c r="N934" s="232"/>
      <c r="O934" s="232"/>
      <c r="P934" s="232"/>
      <c r="Q934" s="232"/>
      <c r="R934" s="232"/>
      <c r="S934" s="232"/>
      <c r="T934" s="232"/>
      <c r="U934" s="232"/>
      <c r="V934" s="232"/>
      <c r="W934" s="232"/>
      <c r="X934" s="232"/>
      <c r="Y934" s="232"/>
      <c r="Z934" s="232"/>
    </row>
    <row r="935" spans="1:26" ht="15.6">
      <c r="A935" s="232"/>
      <c r="B935" s="232"/>
      <c r="C935" s="232"/>
      <c r="D935" s="232"/>
      <c r="E935" s="232"/>
      <c r="F935" s="232"/>
      <c r="G935" s="232"/>
      <c r="H935" s="232"/>
      <c r="I935" s="232"/>
      <c r="J935" s="232"/>
      <c r="K935" s="232"/>
      <c r="L935" s="232"/>
      <c r="M935" s="232"/>
      <c r="N935" s="232"/>
      <c r="O935" s="232"/>
      <c r="P935" s="232"/>
      <c r="Q935" s="232"/>
      <c r="R935" s="232"/>
      <c r="S935" s="232"/>
      <c r="T935" s="232"/>
      <c r="U935" s="232"/>
      <c r="V935" s="232"/>
      <c r="W935" s="232"/>
      <c r="X935" s="232"/>
      <c r="Y935" s="232"/>
      <c r="Z935" s="232"/>
    </row>
    <row r="936" spans="1:26" ht="15.6">
      <c r="A936" s="232"/>
      <c r="B936" s="232"/>
      <c r="C936" s="232"/>
      <c r="D936" s="232"/>
      <c r="E936" s="232"/>
      <c r="F936" s="232"/>
      <c r="G936" s="232"/>
      <c r="H936" s="232"/>
      <c r="I936" s="232"/>
      <c r="J936" s="232"/>
      <c r="K936" s="232"/>
      <c r="L936" s="232"/>
      <c r="M936" s="232"/>
      <c r="N936" s="232"/>
      <c r="O936" s="232"/>
      <c r="P936" s="232"/>
      <c r="Q936" s="232"/>
      <c r="R936" s="232"/>
      <c r="S936" s="232"/>
      <c r="T936" s="232"/>
      <c r="U936" s="232"/>
      <c r="V936" s="232"/>
      <c r="W936" s="232"/>
      <c r="X936" s="232"/>
      <c r="Y936" s="232"/>
      <c r="Z936" s="232"/>
    </row>
    <row r="937" spans="1:26" ht="15.6">
      <c r="A937" s="232"/>
      <c r="B937" s="232"/>
      <c r="C937" s="232"/>
      <c r="D937" s="232"/>
      <c r="E937" s="232"/>
      <c r="F937" s="232"/>
      <c r="G937" s="232"/>
      <c r="H937" s="232"/>
      <c r="I937" s="232"/>
      <c r="J937" s="232"/>
      <c r="K937" s="232"/>
      <c r="L937" s="232"/>
      <c r="M937" s="232"/>
      <c r="N937" s="232"/>
      <c r="O937" s="232"/>
      <c r="P937" s="232"/>
      <c r="Q937" s="232"/>
      <c r="R937" s="232"/>
      <c r="S937" s="232"/>
      <c r="T937" s="232"/>
      <c r="U937" s="232"/>
      <c r="V937" s="232"/>
      <c r="W937" s="232"/>
      <c r="X937" s="232"/>
      <c r="Y937" s="232"/>
      <c r="Z937" s="232"/>
    </row>
    <row r="938" spans="1:26" ht="15.6">
      <c r="A938" s="232"/>
      <c r="B938" s="232"/>
      <c r="C938" s="232"/>
      <c r="D938" s="232"/>
      <c r="E938" s="232"/>
      <c r="F938" s="232"/>
      <c r="G938" s="232"/>
      <c r="H938" s="232"/>
      <c r="I938" s="232"/>
      <c r="J938" s="232"/>
      <c r="K938" s="232"/>
      <c r="L938" s="232"/>
      <c r="M938" s="232"/>
      <c r="N938" s="232"/>
      <c r="O938" s="232"/>
      <c r="P938" s="232"/>
      <c r="Q938" s="232"/>
      <c r="R938" s="232"/>
      <c r="S938" s="232"/>
      <c r="T938" s="232"/>
      <c r="U938" s="232"/>
      <c r="V938" s="232"/>
      <c r="W938" s="232"/>
      <c r="X938" s="232"/>
      <c r="Y938" s="232"/>
      <c r="Z938" s="232"/>
    </row>
    <row r="939" spans="1:26" ht="15.6">
      <c r="A939" s="232"/>
      <c r="B939" s="232"/>
      <c r="C939" s="232"/>
      <c r="D939" s="232"/>
      <c r="E939" s="232"/>
      <c r="F939" s="232"/>
      <c r="G939" s="232"/>
      <c r="H939" s="232"/>
      <c r="I939" s="232"/>
      <c r="J939" s="232"/>
      <c r="K939" s="232"/>
      <c r="L939" s="232"/>
      <c r="M939" s="232"/>
      <c r="N939" s="232"/>
      <c r="O939" s="232"/>
      <c r="P939" s="232"/>
      <c r="Q939" s="232"/>
      <c r="R939" s="232"/>
      <c r="S939" s="232"/>
      <c r="T939" s="232"/>
      <c r="U939" s="232"/>
      <c r="V939" s="232"/>
      <c r="W939" s="232"/>
      <c r="X939" s="232"/>
      <c r="Y939" s="232"/>
      <c r="Z939" s="232"/>
    </row>
    <row r="940" spans="1:26" ht="15.6">
      <c r="A940" s="232"/>
      <c r="B940" s="232"/>
      <c r="C940" s="232"/>
      <c r="D940" s="232"/>
      <c r="E940" s="232"/>
      <c r="F940" s="232"/>
      <c r="G940" s="232"/>
      <c r="H940" s="232"/>
      <c r="I940" s="232"/>
      <c r="J940" s="232"/>
      <c r="K940" s="232"/>
      <c r="L940" s="232"/>
      <c r="M940" s="232"/>
      <c r="N940" s="232"/>
      <c r="O940" s="232"/>
      <c r="P940" s="232"/>
      <c r="Q940" s="232"/>
      <c r="R940" s="232"/>
      <c r="S940" s="232"/>
      <c r="T940" s="232"/>
      <c r="U940" s="232"/>
      <c r="V940" s="232"/>
      <c r="W940" s="232"/>
      <c r="X940" s="232"/>
      <c r="Y940" s="232"/>
      <c r="Z940" s="232"/>
    </row>
    <row r="941" spans="1:26" ht="15.6">
      <c r="A941" s="232"/>
      <c r="B941" s="232"/>
      <c r="C941" s="232"/>
      <c r="D941" s="232"/>
      <c r="E941" s="232"/>
      <c r="F941" s="232"/>
      <c r="G941" s="232"/>
      <c r="H941" s="232"/>
      <c r="I941" s="232"/>
      <c r="J941" s="232"/>
      <c r="K941" s="232"/>
      <c r="L941" s="232"/>
      <c r="M941" s="232"/>
      <c r="N941" s="232"/>
      <c r="O941" s="232"/>
      <c r="P941" s="232"/>
      <c r="Q941" s="232"/>
      <c r="R941" s="232"/>
      <c r="S941" s="232"/>
      <c r="T941" s="232"/>
      <c r="U941" s="232"/>
      <c r="V941" s="232"/>
      <c r="W941" s="232"/>
      <c r="X941" s="232"/>
      <c r="Y941" s="232"/>
      <c r="Z941" s="232"/>
    </row>
    <row r="942" spans="1:26" ht="15.6">
      <c r="A942" s="232"/>
      <c r="B942" s="232"/>
      <c r="C942" s="232"/>
      <c r="D942" s="232"/>
      <c r="E942" s="232"/>
      <c r="F942" s="232"/>
      <c r="G942" s="232"/>
      <c r="H942" s="232"/>
      <c r="I942" s="232"/>
      <c r="J942" s="232"/>
      <c r="K942" s="232"/>
      <c r="L942" s="232"/>
      <c r="M942" s="232"/>
      <c r="N942" s="232"/>
      <c r="O942" s="232"/>
      <c r="P942" s="232"/>
      <c r="Q942" s="232"/>
      <c r="R942" s="232"/>
      <c r="S942" s="232"/>
      <c r="T942" s="232"/>
      <c r="U942" s="232"/>
      <c r="V942" s="232"/>
      <c r="W942" s="232"/>
      <c r="X942" s="232"/>
      <c r="Y942" s="232"/>
      <c r="Z942" s="232"/>
    </row>
    <row r="943" spans="1:26" ht="15.6">
      <c r="A943" s="232"/>
      <c r="B943" s="232"/>
      <c r="C943" s="232"/>
      <c r="D943" s="232"/>
      <c r="E943" s="232"/>
      <c r="F943" s="232"/>
      <c r="G943" s="232"/>
      <c r="H943" s="232"/>
      <c r="I943" s="232"/>
      <c r="J943" s="232"/>
      <c r="K943" s="232"/>
      <c r="L943" s="232"/>
      <c r="M943" s="232"/>
      <c r="N943" s="232"/>
      <c r="O943" s="232"/>
      <c r="P943" s="232"/>
      <c r="Q943" s="232"/>
      <c r="R943" s="232"/>
      <c r="S943" s="232"/>
      <c r="T943" s="232"/>
      <c r="U943" s="232"/>
      <c r="V943" s="232"/>
      <c r="W943" s="232"/>
      <c r="X943" s="232"/>
      <c r="Y943" s="232"/>
      <c r="Z943" s="232"/>
    </row>
    <row r="944" spans="1:26" ht="15.6">
      <c r="A944" s="232"/>
      <c r="B944" s="232"/>
      <c r="C944" s="232"/>
      <c r="D944" s="232"/>
      <c r="E944" s="232"/>
      <c r="F944" s="232"/>
      <c r="G944" s="232"/>
      <c r="H944" s="232"/>
      <c r="I944" s="232"/>
      <c r="J944" s="232"/>
      <c r="K944" s="232"/>
      <c r="L944" s="232"/>
      <c r="M944" s="232"/>
      <c r="N944" s="232"/>
      <c r="O944" s="232"/>
      <c r="P944" s="232"/>
      <c r="Q944" s="232"/>
      <c r="R944" s="232"/>
      <c r="S944" s="232"/>
      <c r="T944" s="232"/>
      <c r="U944" s="232"/>
      <c r="V944" s="232"/>
      <c r="W944" s="232"/>
      <c r="X944" s="232"/>
      <c r="Y944" s="232"/>
      <c r="Z944" s="232"/>
    </row>
    <row r="945" spans="1:26" ht="15.6">
      <c r="A945" s="232"/>
      <c r="B945" s="232"/>
      <c r="C945" s="232"/>
      <c r="D945" s="232"/>
      <c r="E945" s="232"/>
      <c r="F945" s="232"/>
      <c r="G945" s="232"/>
      <c r="H945" s="232"/>
      <c r="I945" s="232"/>
      <c r="J945" s="232"/>
      <c r="K945" s="232"/>
      <c r="L945" s="232"/>
      <c r="M945" s="232"/>
      <c r="N945" s="232"/>
      <c r="O945" s="232"/>
      <c r="P945" s="232"/>
      <c r="Q945" s="232"/>
      <c r="R945" s="232"/>
      <c r="S945" s="232"/>
      <c r="T945" s="232"/>
      <c r="U945" s="232"/>
      <c r="V945" s="232"/>
      <c r="W945" s="232"/>
      <c r="X945" s="232"/>
      <c r="Y945" s="232"/>
      <c r="Z945" s="232"/>
    </row>
    <row r="946" spans="1:26" ht="15.6">
      <c r="A946" s="232"/>
      <c r="B946" s="232"/>
      <c r="C946" s="232"/>
      <c r="D946" s="232"/>
      <c r="E946" s="232"/>
      <c r="F946" s="232"/>
      <c r="G946" s="232"/>
      <c r="H946" s="232"/>
      <c r="I946" s="232"/>
      <c r="J946" s="232"/>
      <c r="K946" s="232"/>
      <c r="L946" s="232"/>
      <c r="M946" s="232"/>
      <c r="N946" s="232"/>
      <c r="O946" s="232"/>
      <c r="P946" s="232"/>
      <c r="Q946" s="232"/>
      <c r="R946" s="232"/>
      <c r="S946" s="232"/>
      <c r="T946" s="232"/>
      <c r="U946" s="232"/>
      <c r="V946" s="232"/>
      <c r="W946" s="232"/>
      <c r="X946" s="232"/>
      <c r="Y946" s="232"/>
      <c r="Z946" s="232"/>
    </row>
    <row r="947" spans="1:26" ht="15.6">
      <c r="A947" s="232"/>
      <c r="B947" s="232"/>
      <c r="C947" s="232"/>
      <c r="D947" s="232"/>
      <c r="E947" s="232"/>
      <c r="F947" s="232"/>
      <c r="G947" s="232"/>
      <c r="H947" s="232"/>
      <c r="I947" s="232"/>
      <c r="J947" s="232"/>
      <c r="K947" s="232"/>
      <c r="L947" s="232"/>
      <c r="M947" s="232"/>
      <c r="N947" s="232"/>
      <c r="O947" s="232"/>
      <c r="P947" s="232"/>
      <c r="Q947" s="232"/>
      <c r="R947" s="232"/>
      <c r="S947" s="232"/>
      <c r="T947" s="232"/>
      <c r="U947" s="232"/>
      <c r="V947" s="232"/>
      <c r="W947" s="232"/>
      <c r="X947" s="232"/>
      <c r="Y947" s="232"/>
      <c r="Z947" s="232"/>
    </row>
    <row r="948" spans="1:26" ht="15.6">
      <c r="A948" s="232"/>
      <c r="B948" s="232"/>
      <c r="C948" s="232"/>
      <c r="D948" s="232"/>
      <c r="E948" s="232"/>
      <c r="F948" s="232"/>
      <c r="G948" s="232"/>
      <c r="H948" s="232"/>
      <c r="I948" s="232"/>
      <c r="J948" s="232"/>
      <c r="K948" s="232"/>
      <c r="L948" s="232"/>
      <c r="M948" s="232"/>
      <c r="N948" s="232"/>
      <c r="O948" s="232"/>
      <c r="P948" s="232"/>
      <c r="Q948" s="232"/>
      <c r="R948" s="232"/>
      <c r="S948" s="232"/>
      <c r="T948" s="232"/>
      <c r="U948" s="232"/>
      <c r="V948" s="232"/>
      <c r="W948" s="232"/>
      <c r="X948" s="232"/>
      <c r="Y948" s="232"/>
      <c r="Z948" s="232"/>
    </row>
    <row r="949" spans="1:26" ht="15.6">
      <c r="A949" s="232"/>
      <c r="B949" s="232"/>
      <c r="C949" s="232"/>
      <c r="D949" s="232"/>
      <c r="E949" s="232"/>
      <c r="F949" s="232"/>
      <c r="G949" s="232"/>
      <c r="H949" s="232"/>
      <c r="I949" s="232"/>
      <c r="J949" s="232"/>
      <c r="K949" s="232"/>
      <c r="L949" s="232"/>
      <c r="M949" s="232"/>
      <c r="N949" s="232"/>
      <c r="O949" s="232"/>
      <c r="P949" s="232"/>
      <c r="Q949" s="232"/>
      <c r="R949" s="232"/>
      <c r="S949" s="232"/>
      <c r="T949" s="232"/>
      <c r="U949" s="232"/>
      <c r="V949" s="232"/>
      <c r="W949" s="232"/>
      <c r="X949" s="232"/>
      <c r="Y949" s="232"/>
      <c r="Z949" s="232"/>
    </row>
    <row r="950" spans="1:26" ht="15.6">
      <c r="A950" s="232"/>
      <c r="B950" s="232"/>
      <c r="C950" s="232"/>
      <c r="D950" s="232"/>
      <c r="E950" s="232"/>
      <c r="F950" s="232"/>
      <c r="G950" s="232"/>
      <c r="H950" s="232"/>
      <c r="I950" s="232"/>
      <c r="J950" s="232"/>
      <c r="K950" s="232"/>
      <c r="L950" s="232"/>
      <c r="M950" s="232"/>
      <c r="N950" s="232"/>
      <c r="O950" s="232"/>
      <c r="P950" s="232"/>
      <c r="Q950" s="232"/>
      <c r="R950" s="232"/>
      <c r="S950" s="232"/>
      <c r="T950" s="232"/>
      <c r="U950" s="232"/>
      <c r="V950" s="232"/>
      <c r="W950" s="232"/>
      <c r="X950" s="232"/>
      <c r="Y950" s="232"/>
      <c r="Z950" s="232"/>
    </row>
    <row r="951" spans="1:26" ht="15.6">
      <c r="A951" s="232"/>
      <c r="B951" s="232"/>
      <c r="C951" s="232"/>
      <c r="D951" s="232"/>
      <c r="E951" s="232"/>
      <c r="F951" s="232"/>
      <c r="G951" s="232"/>
      <c r="H951" s="232"/>
      <c r="I951" s="232"/>
      <c r="J951" s="232"/>
      <c r="K951" s="232"/>
      <c r="L951" s="232"/>
      <c r="M951" s="232"/>
      <c r="N951" s="232"/>
      <c r="O951" s="232"/>
      <c r="P951" s="232"/>
      <c r="Q951" s="232"/>
      <c r="R951" s="232"/>
      <c r="S951" s="232"/>
      <c r="T951" s="232"/>
      <c r="U951" s="232"/>
      <c r="V951" s="232"/>
      <c r="W951" s="232"/>
      <c r="X951" s="232"/>
      <c r="Y951" s="232"/>
      <c r="Z951" s="232"/>
    </row>
    <row r="952" spans="1:26" ht="15.6">
      <c r="A952" s="232"/>
      <c r="B952" s="232"/>
      <c r="C952" s="232"/>
      <c r="D952" s="232"/>
      <c r="E952" s="232"/>
      <c r="F952" s="232"/>
      <c r="G952" s="232"/>
      <c r="H952" s="232"/>
      <c r="I952" s="232"/>
      <c r="J952" s="232"/>
      <c r="K952" s="232"/>
      <c r="L952" s="232"/>
      <c r="M952" s="232"/>
      <c r="N952" s="232"/>
      <c r="O952" s="232"/>
      <c r="P952" s="232"/>
      <c r="Q952" s="232"/>
      <c r="R952" s="232"/>
      <c r="S952" s="232"/>
      <c r="T952" s="232"/>
      <c r="U952" s="232"/>
      <c r="V952" s="232"/>
      <c r="W952" s="232"/>
      <c r="X952" s="232"/>
      <c r="Y952" s="232"/>
      <c r="Z952" s="232"/>
    </row>
    <row r="953" spans="1:26" ht="15.6">
      <c r="A953" s="232"/>
      <c r="B953" s="232"/>
      <c r="C953" s="232"/>
      <c r="D953" s="232"/>
      <c r="E953" s="232"/>
      <c r="F953" s="232"/>
      <c r="G953" s="232"/>
      <c r="H953" s="232"/>
      <c r="I953" s="232"/>
      <c r="J953" s="232"/>
      <c r="K953" s="232"/>
      <c r="L953" s="232"/>
      <c r="M953" s="232"/>
      <c r="N953" s="232"/>
      <c r="O953" s="232"/>
      <c r="P953" s="232"/>
      <c r="Q953" s="232"/>
      <c r="R953" s="232"/>
      <c r="S953" s="232"/>
      <c r="T953" s="232"/>
      <c r="U953" s="232"/>
      <c r="V953" s="232"/>
      <c r="W953" s="232"/>
      <c r="X953" s="232"/>
      <c r="Y953" s="232"/>
      <c r="Z953" s="232"/>
    </row>
    <row r="954" spans="1:26" ht="15.6">
      <c r="A954" s="232"/>
      <c r="B954" s="232"/>
      <c r="C954" s="232"/>
      <c r="D954" s="232"/>
      <c r="E954" s="232"/>
      <c r="F954" s="232"/>
      <c r="G954" s="232"/>
      <c r="H954" s="232"/>
      <c r="I954" s="232"/>
      <c r="J954" s="232"/>
      <c r="K954" s="232"/>
      <c r="L954" s="232"/>
      <c r="M954" s="232"/>
      <c r="N954" s="232"/>
      <c r="O954" s="232"/>
      <c r="P954" s="232"/>
      <c r="Q954" s="232"/>
      <c r="R954" s="232"/>
      <c r="S954" s="232"/>
      <c r="T954" s="232"/>
      <c r="U954" s="232"/>
      <c r="V954" s="232"/>
      <c r="W954" s="232"/>
      <c r="X954" s="232"/>
      <c r="Y954" s="232"/>
      <c r="Z954" s="232"/>
    </row>
    <row r="955" spans="1:26" ht="15.6">
      <c r="A955" s="232"/>
      <c r="B955" s="232"/>
      <c r="C955" s="232"/>
      <c r="D955" s="232"/>
      <c r="E955" s="232"/>
      <c r="F955" s="232"/>
      <c r="G955" s="232"/>
      <c r="H955" s="232"/>
      <c r="I955" s="232"/>
      <c r="J955" s="232"/>
      <c r="K955" s="232"/>
      <c r="L955" s="232"/>
      <c r="M955" s="232"/>
      <c r="N955" s="232"/>
      <c r="O955" s="232"/>
      <c r="P955" s="232"/>
      <c r="Q955" s="232"/>
      <c r="R955" s="232"/>
      <c r="S955" s="232"/>
      <c r="T955" s="232"/>
      <c r="U955" s="232"/>
      <c r="V955" s="232"/>
      <c r="W955" s="232"/>
      <c r="X955" s="232"/>
      <c r="Y955" s="232"/>
      <c r="Z955" s="232"/>
    </row>
    <row r="956" spans="1:26" ht="15.6">
      <c r="A956" s="232"/>
      <c r="B956" s="232"/>
      <c r="C956" s="232"/>
      <c r="D956" s="232"/>
      <c r="E956" s="232"/>
      <c r="F956" s="232"/>
      <c r="G956" s="232"/>
      <c r="H956" s="232"/>
      <c r="I956" s="232"/>
      <c r="J956" s="232"/>
      <c r="K956" s="232"/>
      <c r="L956" s="232"/>
      <c r="M956" s="232"/>
      <c r="N956" s="232"/>
      <c r="O956" s="232"/>
      <c r="P956" s="232"/>
      <c r="Q956" s="232"/>
      <c r="R956" s="232"/>
      <c r="S956" s="232"/>
      <c r="T956" s="232"/>
      <c r="U956" s="232"/>
      <c r="V956" s="232"/>
      <c r="W956" s="232"/>
      <c r="X956" s="232"/>
      <c r="Y956" s="232"/>
      <c r="Z956" s="232"/>
    </row>
    <row r="957" spans="1:26" ht="15.6">
      <c r="A957" s="232"/>
      <c r="B957" s="232"/>
      <c r="C957" s="232"/>
      <c r="D957" s="232"/>
      <c r="E957" s="232"/>
      <c r="F957" s="232"/>
      <c r="G957" s="232"/>
      <c r="H957" s="232"/>
      <c r="I957" s="232"/>
      <c r="J957" s="232"/>
      <c r="K957" s="232"/>
      <c r="L957" s="232"/>
      <c r="M957" s="232"/>
      <c r="N957" s="232"/>
      <c r="O957" s="232"/>
      <c r="P957" s="232"/>
      <c r="Q957" s="232"/>
      <c r="R957" s="232"/>
      <c r="S957" s="232"/>
      <c r="T957" s="232"/>
      <c r="U957" s="232"/>
      <c r="V957" s="232"/>
      <c r="W957" s="232"/>
      <c r="X957" s="232"/>
      <c r="Y957" s="232"/>
      <c r="Z957" s="232"/>
    </row>
    <row r="958" spans="1:26" ht="15.6">
      <c r="A958" s="232"/>
      <c r="B958" s="232"/>
      <c r="C958" s="232"/>
      <c r="D958" s="232"/>
      <c r="E958" s="232"/>
      <c r="F958" s="232"/>
      <c r="G958" s="232"/>
      <c r="H958" s="232"/>
      <c r="I958" s="232"/>
      <c r="J958" s="232"/>
      <c r="K958" s="232"/>
      <c r="L958" s="232"/>
      <c r="M958" s="232"/>
      <c r="N958" s="232"/>
      <c r="O958" s="232"/>
      <c r="P958" s="232"/>
      <c r="Q958" s="232"/>
      <c r="R958" s="232"/>
      <c r="S958" s="232"/>
      <c r="T958" s="232"/>
      <c r="U958" s="232"/>
      <c r="V958" s="232"/>
      <c r="W958" s="232"/>
      <c r="X958" s="232"/>
      <c r="Y958" s="232"/>
      <c r="Z958" s="232"/>
    </row>
    <row r="959" spans="1:26" ht="15.6">
      <c r="A959" s="232"/>
      <c r="B959" s="232"/>
      <c r="C959" s="232"/>
      <c r="D959" s="232"/>
      <c r="E959" s="232"/>
      <c r="F959" s="232"/>
      <c r="G959" s="232"/>
      <c r="H959" s="232"/>
      <c r="I959" s="232"/>
      <c r="J959" s="232"/>
      <c r="K959" s="232"/>
      <c r="L959" s="232"/>
      <c r="M959" s="232"/>
      <c r="N959" s="232"/>
      <c r="O959" s="232"/>
      <c r="P959" s="232"/>
      <c r="Q959" s="232"/>
      <c r="R959" s="232"/>
      <c r="S959" s="232"/>
      <c r="T959" s="232"/>
      <c r="U959" s="232"/>
      <c r="V959" s="232"/>
      <c r="W959" s="232"/>
      <c r="X959" s="232"/>
      <c r="Y959" s="232"/>
      <c r="Z959" s="232"/>
    </row>
    <row r="960" spans="1:26" ht="15.6">
      <c r="A960" s="232"/>
      <c r="B960" s="232"/>
      <c r="C960" s="232"/>
      <c r="D960" s="232"/>
      <c r="E960" s="232"/>
      <c r="F960" s="232"/>
      <c r="G960" s="232"/>
      <c r="H960" s="232"/>
      <c r="I960" s="232"/>
      <c r="J960" s="232"/>
      <c r="K960" s="232"/>
      <c r="L960" s="232"/>
      <c r="M960" s="232"/>
      <c r="N960" s="232"/>
      <c r="O960" s="232"/>
      <c r="P960" s="232"/>
      <c r="Q960" s="232"/>
      <c r="R960" s="232"/>
      <c r="S960" s="232"/>
      <c r="T960" s="232"/>
      <c r="U960" s="232"/>
      <c r="V960" s="232"/>
      <c r="W960" s="232"/>
      <c r="X960" s="232"/>
      <c r="Y960" s="232"/>
      <c r="Z960" s="232"/>
    </row>
    <row r="961" spans="1:26" ht="15.6">
      <c r="A961" s="232"/>
      <c r="B961" s="232"/>
      <c r="C961" s="232"/>
      <c r="D961" s="232"/>
      <c r="E961" s="232"/>
      <c r="F961" s="232"/>
      <c r="G961" s="232"/>
      <c r="H961" s="232"/>
      <c r="I961" s="232"/>
      <c r="J961" s="232"/>
      <c r="K961" s="232"/>
      <c r="L961" s="232"/>
      <c r="M961" s="232"/>
      <c r="N961" s="232"/>
      <c r="O961" s="232"/>
      <c r="P961" s="232"/>
      <c r="Q961" s="232"/>
      <c r="R961" s="232"/>
      <c r="S961" s="232"/>
      <c r="T961" s="232"/>
      <c r="U961" s="232"/>
      <c r="V961" s="232"/>
      <c r="W961" s="232"/>
      <c r="X961" s="232"/>
      <c r="Y961" s="232"/>
      <c r="Z961" s="232"/>
    </row>
    <row r="962" spans="1:26" ht="15.6">
      <c r="A962" s="232"/>
      <c r="B962" s="232"/>
      <c r="C962" s="232"/>
      <c r="D962" s="232"/>
      <c r="E962" s="232"/>
      <c r="F962" s="232"/>
      <c r="G962" s="232"/>
      <c r="H962" s="232"/>
      <c r="I962" s="232"/>
      <c r="J962" s="232"/>
      <c r="K962" s="232"/>
      <c r="L962" s="232"/>
      <c r="M962" s="232"/>
      <c r="N962" s="232"/>
      <c r="O962" s="232"/>
      <c r="P962" s="232"/>
      <c r="Q962" s="232"/>
      <c r="R962" s="232"/>
      <c r="S962" s="232"/>
      <c r="T962" s="232"/>
      <c r="U962" s="232"/>
      <c r="V962" s="232"/>
      <c r="W962" s="232"/>
      <c r="X962" s="232"/>
      <c r="Y962" s="232"/>
      <c r="Z962" s="232"/>
    </row>
    <row r="963" spans="1:26" ht="15.6">
      <c r="A963" s="232"/>
      <c r="B963" s="232"/>
      <c r="C963" s="232"/>
      <c r="D963" s="232"/>
      <c r="E963" s="232"/>
      <c r="F963" s="232"/>
      <c r="G963" s="232"/>
      <c r="H963" s="232"/>
      <c r="I963" s="232"/>
      <c r="J963" s="232"/>
      <c r="K963" s="232"/>
      <c r="L963" s="232"/>
      <c r="M963" s="232"/>
      <c r="N963" s="232"/>
      <c r="O963" s="232"/>
      <c r="P963" s="232"/>
      <c r="Q963" s="232"/>
      <c r="R963" s="232"/>
      <c r="S963" s="232"/>
      <c r="T963" s="232"/>
      <c r="U963" s="232"/>
      <c r="V963" s="232"/>
      <c r="W963" s="232"/>
      <c r="X963" s="232"/>
      <c r="Y963" s="232"/>
      <c r="Z963" s="232"/>
    </row>
    <row r="964" spans="1:26" ht="15.6">
      <c r="A964" s="232"/>
      <c r="B964" s="232"/>
      <c r="C964" s="232"/>
      <c r="D964" s="232"/>
      <c r="E964" s="232"/>
      <c r="F964" s="232"/>
      <c r="G964" s="232"/>
      <c r="H964" s="232"/>
      <c r="I964" s="232"/>
      <c r="J964" s="232"/>
      <c r="K964" s="232"/>
      <c r="L964" s="232"/>
      <c r="M964" s="232"/>
      <c r="N964" s="232"/>
      <c r="O964" s="232"/>
      <c r="P964" s="232"/>
      <c r="Q964" s="232"/>
      <c r="R964" s="232"/>
      <c r="S964" s="232"/>
      <c r="T964" s="232"/>
      <c r="U964" s="232"/>
      <c r="V964" s="232"/>
      <c r="W964" s="232"/>
      <c r="X964" s="232"/>
      <c r="Y964" s="232"/>
      <c r="Z964" s="232"/>
    </row>
    <row r="965" spans="1:26" ht="15.6">
      <c r="A965" s="232"/>
      <c r="B965" s="232"/>
      <c r="C965" s="232"/>
      <c r="D965" s="232"/>
      <c r="E965" s="232"/>
      <c r="F965" s="232"/>
      <c r="G965" s="232"/>
      <c r="H965" s="232"/>
      <c r="I965" s="232"/>
      <c r="J965" s="232"/>
      <c r="K965" s="232"/>
      <c r="L965" s="232"/>
      <c r="M965" s="232"/>
      <c r="N965" s="232"/>
      <c r="O965" s="232"/>
      <c r="P965" s="232"/>
      <c r="Q965" s="232"/>
      <c r="R965" s="232"/>
      <c r="S965" s="232"/>
      <c r="T965" s="232"/>
      <c r="U965" s="232"/>
      <c r="V965" s="232"/>
      <c r="W965" s="232"/>
      <c r="X965" s="232"/>
      <c r="Y965" s="232"/>
      <c r="Z965" s="232"/>
    </row>
    <row r="966" spans="1:26" ht="15.6">
      <c r="A966" s="232"/>
      <c r="B966" s="232"/>
      <c r="C966" s="232"/>
      <c r="D966" s="232"/>
      <c r="E966" s="232"/>
      <c r="F966" s="232"/>
      <c r="G966" s="232"/>
      <c r="H966" s="232"/>
      <c r="I966" s="232"/>
      <c r="J966" s="232"/>
      <c r="K966" s="232"/>
      <c r="L966" s="232"/>
      <c r="M966" s="232"/>
      <c r="N966" s="232"/>
      <c r="O966" s="232"/>
      <c r="P966" s="232"/>
      <c r="Q966" s="232"/>
      <c r="R966" s="232"/>
      <c r="S966" s="232"/>
      <c r="T966" s="232"/>
      <c r="U966" s="232"/>
      <c r="V966" s="232"/>
      <c r="W966" s="232"/>
      <c r="X966" s="232"/>
      <c r="Y966" s="232"/>
      <c r="Z966" s="232"/>
    </row>
    <row r="967" spans="1:26" ht="15.6">
      <c r="A967" s="232"/>
      <c r="B967" s="232"/>
      <c r="C967" s="232"/>
      <c r="D967" s="232"/>
      <c r="E967" s="232"/>
      <c r="F967" s="232"/>
      <c r="G967" s="232"/>
      <c r="H967" s="232"/>
      <c r="I967" s="232"/>
      <c r="J967" s="232"/>
      <c r="K967" s="232"/>
      <c r="L967" s="232"/>
      <c r="M967" s="232"/>
      <c r="N967" s="232"/>
      <c r="O967" s="232"/>
      <c r="P967" s="232"/>
      <c r="Q967" s="232"/>
      <c r="R967" s="232"/>
      <c r="S967" s="232"/>
      <c r="T967" s="232"/>
      <c r="U967" s="232"/>
      <c r="V967" s="232"/>
      <c r="W967" s="232"/>
      <c r="X967" s="232"/>
      <c r="Y967" s="232"/>
      <c r="Z967" s="232"/>
    </row>
    <row r="968" spans="1:26" ht="15.6">
      <c r="A968" s="232"/>
      <c r="B968" s="232"/>
      <c r="C968" s="232"/>
      <c r="D968" s="232"/>
      <c r="E968" s="232"/>
      <c r="F968" s="232"/>
      <c r="G968" s="232"/>
      <c r="H968" s="232"/>
      <c r="I968" s="232"/>
      <c r="J968" s="232"/>
      <c r="K968" s="232"/>
      <c r="L968" s="232"/>
      <c r="M968" s="232"/>
      <c r="N968" s="232"/>
      <c r="O968" s="232"/>
      <c r="P968" s="232"/>
      <c r="Q968" s="232"/>
      <c r="R968" s="232"/>
      <c r="S968" s="232"/>
      <c r="T968" s="232"/>
      <c r="U968" s="232"/>
      <c r="V968" s="232"/>
      <c r="W968" s="232"/>
      <c r="X968" s="232"/>
      <c r="Y968" s="232"/>
      <c r="Z968" s="232"/>
    </row>
    <row r="969" spans="1:26" ht="15.6">
      <c r="A969" s="232"/>
      <c r="B969" s="232"/>
      <c r="C969" s="232"/>
      <c r="D969" s="232"/>
      <c r="E969" s="232"/>
      <c r="F969" s="232"/>
      <c r="G969" s="232"/>
      <c r="H969" s="232"/>
      <c r="I969" s="232"/>
      <c r="J969" s="232"/>
      <c r="K969" s="232"/>
      <c r="L969" s="232"/>
      <c r="M969" s="232"/>
      <c r="N969" s="232"/>
      <c r="O969" s="232"/>
      <c r="P969" s="232"/>
      <c r="Q969" s="232"/>
      <c r="R969" s="232"/>
      <c r="S969" s="232"/>
      <c r="T969" s="232"/>
      <c r="U969" s="232"/>
      <c r="V969" s="232"/>
      <c r="W969" s="232"/>
      <c r="X969" s="232"/>
      <c r="Y969" s="232"/>
      <c r="Z969" s="232"/>
    </row>
    <row r="970" spans="1:26" ht="15.6">
      <c r="A970" s="232"/>
      <c r="B970" s="232"/>
      <c r="C970" s="232"/>
      <c r="D970" s="232"/>
      <c r="E970" s="232"/>
      <c r="F970" s="232"/>
      <c r="G970" s="232"/>
      <c r="H970" s="232"/>
      <c r="I970" s="232"/>
      <c r="J970" s="232"/>
      <c r="K970" s="232"/>
      <c r="L970" s="232"/>
      <c r="M970" s="232"/>
      <c r="N970" s="232"/>
      <c r="O970" s="232"/>
      <c r="P970" s="232"/>
      <c r="Q970" s="232"/>
      <c r="R970" s="232"/>
      <c r="S970" s="232"/>
      <c r="T970" s="232"/>
      <c r="U970" s="232"/>
      <c r="V970" s="232"/>
      <c r="W970" s="232"/>
      <c r="X970" s="232"/>
      <c r="Y970" s="232"/>
      <c r="Z970" s="232"/>
    </row>
    <row r="971" spans="1:26" ht="15.6">
      <c r="A971" s="232"/>
      <c r="B971" s="232"/>
      <c r="C971" s="232"/>
      <c r="D971" s="232"/>
      <c r="E971" s="232"/>
      <c r="F971" s="232"/>
      <c r="G971" s="232"/>
      <c r="H971" s="232"/>
      <c r="I971" s="232"/>
      <c r="J971" s="232"/>
      <c r="K971" s="232"/>
      <c r="L971" s="232"/>
      <c r="M971" s="232"/>
      <c r="N971" s="232"/>
      <c r="O971" s="232"/>
      <c r="P971" s="232"/>
      <c r="Q971" s="232"/>
      <c r="R971" s="232"/>
      <c r="S971" s="232"/>
      <c r="T971" s="232"/>
      <c r="U971" s="232"/>
      <c r="V971" s="232"/>
      <c r="W971" s="232"/>
      <c r="X971" s="232"/>
      <c r="Y971" s="232"/>
      <c r="Z971" s="232"/>
    </row>
    <row r="972" spans="1:26" ht="15.6">
      <c r="A972" s="232"/>
      <c r="B972" s="232"/>
      <c r="C972" s="232"/>
      <c r="D972" s="232"/>
      <c r="E972" s="232"/>
      <c r="F972" s="232"/>
      <c r="G972" s="232"/>
      <c r="H972" s="232"/>
      <c r="I972" s="232"/>
      <c r="J972" s="232"/>
      <c r="K972" s="232"/>
      <c r="L972" s="232"/>
      <c r="M972" s="232"/>
      <c r="N972" s="232"/>
      <c r="O972" s="232"/>
      <c r="P972" s="232"/>
      <c r="Q972" s="232"/>
      <c r="R972" s="232"/>
      <c r="S972" s="232"/>
      <c r="T972" s="232"/>
      <c r="U972" s="232"/>
      <c r="V972" s="232"/>
      <c r="W972" s="232"/>
      <c r="X972" s="232"/>
      <c r="Y972" s="232"/>
      <c r="Z972" s="232"/>
    </row>
    <row r="973" spans="1:26" ht="15.6">
      <c r="A973" s="232"/>
      <c r="B973" s="232"/>
      <c r="C973" s="232"/>
      <c r="D973" s="232"/>
      <c r="E973" s="232"/>
      <c r="F973" s="232"/>
      <c r="G973" s="232"/>
      <c r="H973" s="232"/>
      <c r="I973" s="232"/>
      <c r="J973" s="232"/>
      <c r="K973" s="232"/>
      <c r="L973" s="232"/>
      <c r="M973" s="232"/>
      <c r="N973" s="232"/>
      <c r="O973" s="232"/>
      <c r="P973" s="232"/>
      <c r="Q973" s="232"/>
      <c r="R973" s="232"/>
      <c r="S973" s="232"/>
      <c r="T973" s="232"/>
      <c r="U973" s="232"/>
      <c r="V973" s="232"/>
      <c r="W973" s="232"/>
      <c r="X973" s="232"/>
      <c r="Y973" s="232"/>
      <c r="Z973" s="232"/>
    </row>
    <row r="974" spans="1:26" ht="15.6">
      <c r="A974" s="232"/>
      <c r="B974" s="232"/>
      <c r="C974" s="232"/>
      <c r="D974" s="232"/>
      <c r="E974" s="232"/>
      <c r="F974" s="232"/>
      <c r="G974" s="232"/>
      <c r="H974" s="232"/>
      <c r="I974" s="232"/>
      <c r="J974" s="232"/>
      <c r="K974" s="232"/>
      <c r="L974" s="232"/>
      <c r="M974" s="232"/>
      <c r="N974" s="232"/>
      <c r="O974" s="232"/>
      <c r="P974" s="232"/>
      <c r="Q974" s="232"/>
      <c r="R974" s="232"/>
      <c r="S974" s="232"/>
      <c r="T974" s="232"/>
      <c r="U974" s="232"/>
      <c r="V974" s="232"/>
      <c r="W974" s="232"/>
      <c r="X974" s="232"/>
      <c r="Y974" s="232"/>
      <c r="Z974" s="232"/>
    </row>
    <row r="975" spans="1:26" ht="15.6">
      <c r="A975" s="232"/>
      <c r="B975" s="232"/>
      <c r="C975" s="232"/>
      <c r="D975" s="232"/>
      <c r="E975" s="232"/>
      <c r="F975" s="232"/>
      <c r="G975" s="232"/>
      <c r="H975" s="232"/>
      <c r="I975" s="232"/>
      <c r="J975" s="232"/>
      <c r="K975" s="232"/>
      <c r="L975" s="232"/>
      <c r="M975" s="232"/>
      <c r="N975" s="232"/>
      <c r="O975" s="232"/>
      <c r="P975" s="232"/>
      <c r="Q975" s="232"/>
      <c r="R975" s="232"/>
      <c r="S975" s="232"/>
      <c r="T975" s="232"/>
      <c r="U975" s="232"/>
      <c r="V975" s="232"/>
      <c r="W975" s="232"/>
      <c r="X975" s="232"/>
      <c r="Y975" s="232"/>
      <c r="Z975" s="232"/>
    </row>
    <row r="976" spans="1:26" ht="15.6">
      <c r="A976" s="232"/>
      <c r="B976" s="232"/>
      <c r="C976" s="232"/>
      <c r="D976" s="232"/>
      <c r="E976" s="232"/>
      <c r="F976" s="232"/>
      <c r="G976" s="232"/>
      <c r="H976" s="232"/>
      <c r="I976" s="232"/>
      <c r="J976" s="232"/>
      <c r="K976" s="232"/>
      <c r="L976" s="232"/>
      <c r="M976" s="232"/>
      <c r="N976" s="232"/>
      <c r="O976" s="232"/>
      <c r="P976" s="232"/>
      <c r="Q976" s="232"/>
      <c r="R976" s="232"/>
      <c r="S976" s="232"/>
      <c r="T976" s="232"/>
      <c r="U976" s="232"/>
      <c r="V976" s="232"/>
      <c r="W976" s="232"/>
      <c r="X976" s="232"/>
      <c r="Y976" s="232"/>
      <c r="Z976" s="232"/>
    </row>
    <row r="977" spans="1:26" ht="15.6">
      <c r="A977" s="232"/>
      <c r="B977" s="232"/>
      <c r="C977" s="232"/>
      <c r="D977" s="232"/>
      <c r="E977" s="232"/>
      <c r="F977" s="232"/>
      <c r="G977" s="232"/>
      <c r="H977" s="232"/>
      <c r="I977" s="232"/>
      <c r="J977" s="232"/>
      <c r="K977" s="232"/>
      <c r="L977" s="232"/>
      <c r="M977" s="232"/>
      <c r="N977" s="232"/>
      <c r="O977" s="232"/>
      <c r="P977" s="232"/>
      <c r="Q977" s="232"/>
      <c r="R977" s="232"/>
      <c r="S977" s="232"/>
      <c r="T977" s="232"/>
      <c r="U977" s="232"/>
      <c r="V977" s="232"/>
      <c r="W977" s="232"/>
      <c r="X977" s="232"/>
      <c r="Y977" s="232"/>
      <c r="Z977" s="232"/>
    </row>
    <row r="978" spans="1:26" ht="15.6">
      <c r="A978" s="232"/>
      <c r="B978" s="232"/>
      <c r="C978" s="232"/>
      <c r="D978" s="232"/>
      <c r="E978" s="232"/>
      <c r="F978" s="232"/>
      <c r="G978" s="232"/>
      <c r="H978" s="232"/>
      <c r="I978" s="232"/>
      <c r="J978" s="232"/>
      <c r="K978" s="232"/>
      <c r="L978" s="232"/>
      <c r="M978" s="232"/>
      <c r="N978" s="232"/>
      <c r="O978" s="232"/>
      <c r="P978" s="232"/>
      <c r="Q978" s="232"/>
      <c r="R978" s="232"/>
      <c r="S978" s="232"/>
      <c r="T978" s="232"/>
      <c r="U978" s="232"/>
      <c r="V978" s="232"/>
      <c r="W978" s="232"/>
      <c r="X978" s="232"/>
      <c r="Y978" s="232"/>
      <c r="Z978" s="232"/>
    </row>
    <row r="979" spans="1:26" ht="15.6">
      <c r="A979" s="232"/>
      <c r="B979" s="232"/>
      <c r="C979" s="232"/>
      <c r="D979" s="232"/>
      <c r="E979" s="232"/>
      <c r="F979" s="232"/>
      <c r="G979" s="232"/>
      <c r="H979" s="232"/>
      <c r="I979" s="232"/>
      <c r="J979" s="232"/>
      <c r="K979" s="232"/>
      <c r="L979" s="232"/>
      <c r="M979" s="232"/>
      <c r="N979" s="232"/>
      <c r="O979" s="232"/>
      <c r="P979" s="232"/>
      <c r="Q979" s="232"/>
      <c r="R979" s="232"/>
      <c r="S979" s="232"/>
      <c r="T979" s="232"/>
      <c r="U979" s="232"/>
      <c r="V979" s="232"/>
      <c r="W979" s="232"/>
      <c r="X979" s="232"/>
      <c r="Y979" s="232"/>
      <c r="Z979" s="232"/>
    </row>
    <row r="980" spans="1:26" ht="15.6">
      <c r="A980" s="232"/>
      <c r="B980" s="232"/>
      <c r="C980" s="232"/>
      <c r="D980" s="232"/>
      <c r="E980" s="232"/>
      <c r="F980" s="232"/>
      <c r="G980" s="232"/>
      <c r="H980" s="232"/>
      <c r="I980" s="232"/>
      <c r="J980" s="232"/>
      <c r="K980" s="232"/>
      <c r="L980" s="232"/>
      <c r="M980" s="232"/>
      <c r="N980" s="232"/>
      <c r="O980" s="232"/>
      <c r="P980" s="232"/>
      <c r="Q980" s="232"/>
      <c r="R980" s="232"/>
      <c r="S980" s="232"/>
      <c r="T980" s="232"/>
      <c r="U980" s="232"/>
      <c r="V980" s="232"/>
      <c r="W980" s="232"/>
      <c r="X980" s="232"/>
      <c r="Y980" s="232"/>
      <c r="Z980" s="232"/>
    </row>
    <row r="981" spans="1:26" ht="15.6">
      <c r="A981" s="232"/>
      <c r="B981" s="232"/>
      <c r="C981" s="232"/>
      <c r="D981" s="232"/>
      <c r="E981" s="232"/>
      <c r="F981" s="232"/>
      <c r="G981" s="232"/>
      <c r="H981" s="232"/>
      <c r="I981" s="232"/>
      <c r="J981" s="232"/>
      <c r="K981" s="232"/>
      <c r="L981" s="232"/>
      <c r="M981" s="232"/>
      <c r="N981" s="232"/>
      <c r="O981" s="232"/>
      <c r="P981" s="232"/>
      <c r="Q981" s="232"/>
      <c r="R981" s="232"/>
      <c r="S981" s="232"/>
      <c r="T981" s="232"/>
      <c r="U981" s="232"/>
      <c r="V981" s="232"/>
      <c r="W981" s="232"/>
      <c r="X981" s="232"/>
      <c r="Y981" s="232"/>
      <c r="Z981" s="232"/>
    </row>
    <row r="982" spans="1:26" ht="15.6">
      <c r="A982" s="232"/>
      <c r="B982" s="232"/>
      <c r="C982" s="232"/>
      <c r="D982" s="232"/>
      <c r="E982" s="232"/>
      <c r="F982" s="232"/>
      <c r="G982" s="232"/>
      <c r="H982" s="232"/>
      <c r="I982" s="232"/>
      <c r="J982" s="232"/>
      <c r="K982" s="232"/>
      <c r="L982" s="232"/>
      <c r="M982" s="232"/>
      <c r="N982" s="232"/>
      <c r="O982" s="232"/>
      <c r="P982" s="232"/>
      <c r="Q982" s="232"/>
      <c r="R982" s="232"/>
      <c r="S982" s="232"/>
      <c r="T982" s="232"/>
      <c r="U982" s="232"/>
      <c r="V982" s="232"/>
      <c r="W982" s="232"/>
      <c r="X982" s="232"/>
      <c r="Y982" s="232"/>
      <c r="Z982" s="232"/>
    </row>
    <row r="983" spans="1:26" ht="15.6">
      <c r="A983" s="232"/>
      <c r="B983" s="232"/>
      <c r="C983" s="232"/>
      <c r="D983" s="232"/>
      <c r="E983" s="232"/>
      <c r="F983" s="232"/>
      <c r="G983" s="232"/>
      <c r="H983" s="232"/>
      <c r="I983" s="232"/>
      <c r="J983" s="232"/>
      <c r="K983" s="232"/>
      <c r="L983" s="232"/>
      <c r="M983" s="232"/>
      <c r="N983" s="232"/>
      <c r="O983" s="232"/>
      <c r="P983" s="232"/>
      <c r="Q983" s="232"/>
      <c r="R983" s="232"/>
      <c r="S983" s="232"/>
      <c r="T983" s="232"/>
      <c r="U983" s="232"/>
      <c r="V983" s="232"/>
      <c r="W983" s="232"/>
      <c r="X983" s="232"/>
      <c r="Y983" s="232"/>
      <c r="Z983" s="232"/>
    </row>
    <row r="984" spans="1:26" ht="15.6">
      <c r="A984" s="232"/>
      <c r="B984" s="232"/>
      <c r="C984" s="232"/>
      <c r="D984" s="232"/>
      <c r="E984" s="232"/>
      <c r="F984" s="232"/>
      <c r="G984" s="232"/>
      <c r="H984" s="232"/>
      <c r="I984" s="232"/>
      <c r="J984" s="232"/>
      <c r="K984" s="232"/>
      <c r="L984" s="232"/>
      <c r="M984" s="232"/>
      <c r="N984" s="232"/>
      <c r="O984" s="232"/>
      <c r="P984" s="232"/>
      <c r="Q984" s="232"/>
      <c r="R984" s="232"/>
      <c r="S984" s="232"/>
      <c r="T984" s="232"/>
      <c r="U984" s="232"/>
      <c r="V984" s="232"/>
      <c r="W984" s="232"/>
      <c r="X984" s="232"/>
      <c r="Y984" s="232"/>
      <c r="Z984" s="232"/>
    </row>
    <row r="985" spans="1:26" ht="15.6">
      <c r="A985" s="232"/>
      <c r="B985" s="232"/>
      <c r="C985" s="232"/>
      <c r="D985" s="232"/>
      <c r="E985" s="232"/>
      <c r="F985" s="232"/>
      <c r="G985" s="232"/>
      <c r="H985" s="232"/>
      <c r="I985" s="232"/>
      <c r="J985" s="232"/>
      <c r="K985" s="232"/>
      <c r="L985" s="232"/>
      <c r="M985" s="232"/>
      <c r="N985" s="232"/>
      <c r="O985" s="232"/>
      <c r="P985" s="232"/>
      <c r="Q985" s="232"/>
      <c r="R985" s="232"/>
      <c r="S985" s="232"/>
      <c r="T985" s="232"/>
      <c r="U985" s="232"/>
      <c r="V985" s="232"/>
      <c r="W985" s="232"/>
      <c r="X985" s="232"/>
      <c r="Y985" s="232"/>
      <c r="Z985" s="232"/>
    </row>
    <row r="986" spans="1:26" ht="15.6">
      <c r="A986" s="232"/>
      <c r="B986" s="232"/>
      <c r="C986" s="232"/>
      <c r="D986" s="232"/>
      <c r="E986" s="232"/>
      <c r="F986" s="232"/>
      <c r="G986" s="232"/>
      <c r="H986" s="232"/>
      <c r="I986" s="232"/>
      <c r="J986" s="232"/>
      <c r="K986" s="232"/>
      <c r="L986" s="232"/>
      <c r="M986" s="232"/>
      <c r="N986" s="232"/>
      <c r="O986" s="232"/>
      <c r="P986" s="232"/>
      <c r="Q986" s="232"/>
      <c r="R986" s="232"/>
      <c r="S986" s="232"/>
      <c r="T986" s="232"/>
      <c r="U986" s="232"/>
      <c r="V986" s="232"/>
      <c r="W986" s="232"/>
      <c r="X986" s="232"/>
      <c r="Y986" s="232"/>
      <c r="Z986" s="232"/>
    </row>
    <row r="987" spans="1:26" ht="15.6">
      <c r="A987" s="232"/>
      <c r="B987" s="232"/>
      <c r="C987" s="232"/>
      <c r="D987" s="232"/>
      <c r="E987" s="232"/>
      <c r="F987" s="232"/>
      <c r="G987" s="232"/>
      <c r="H987" s="232"/>
      <c r="I987" s="232"/>
      <c r="J987" s="232"/>
      <c r="K987" s="232"/>
      <c r="L987" s="232"/>
      <c r="M987" s="232"/>
      <c r="N987" s="232"/>
      <c r="O987" s="232"/>
      <c r="P987" s="232"/>
      <c r="Q987" s="232"/>
      <c r="R987" s="232"/>
      <c r="S987" s="232"/>
      <c r="T987" s="232"/>
      <c r="U987" s="232"/>
      <c r="V987" s="232"/>
      <c r="W987" s="232"/>
      <c r="X987" s="232"/>
      <c r="Y987" s="232"/>
      <c r="Z987" s="232"/>
    </row>
    <row r="988" spans="1:26" ht="15.6">
      <c r="A988" s="232"/>
      <c r="B988" s="232"/>
      <c r="C988" s="232"/>
      <c r="D988" s="232"/>
      <c r="E988" s="232"/>
      <c r="F988" s="232"/>
      <c r="G988" s="232"/>
      <c r="H988" s="232"/>
      <c r="I988" s="232"/>
      <c r="J988" s="232"/>
      <c r="K988" s="232"/>
      <c r="L988" s="232"/>
      <c r="M988" s="232"/>
      <c r="N988" s="232"/>
      <c r="O988" s="232"/>
      <c r="P988" s="232"/>
      <c r="Q988" s="232"/>
      <c r="R988" s="232"/>
      <c r="S988" s="232"/>
      <c r="T988" s="232"/>
      <c r="U988" s="232"/>
      <c r="V988" s="232"/>
      <c r="W988" s="232"/>
      <c r="X988" s="232"/>
      <c r="Y988" s="232"/>
      <c r="Z988" s="232"/>
    </row>
    <row r="989" spans="1:26" ht="15.6">
      <c r="A989" s="232"/>
      <c r="B989" s="232"/>
      <c r="C989" s="232"/>
      <c r="D989" s="232"/>
      <c r="E989" s="232"/>
      <c r="F989" s="232"/>
      <c r="G989" s="232"/>
      <c r="H989" s="232"/>
      <c r="I989" s="232"/>
      <c r="J989" s="232"/>
      <c r="K989" s="232"/>
      <c r="L989" s="232"/>
      <c r="M989" s="232"/>
      <c r="N989" s="232"/>
      <c r="O989" s="232"/>
      <c r="P989" s="232"/>
      <c r="Q989" s="232"/>
      <c r="R989" s="232"/>
      <c r="S989" s="232"/>
      <c r="T989" s="232"/>
      <c r="U989" s="232"/>
      <c r="V989" s="232"/>
      <c r="W989" s="232"/>
      <c r="X989" s="232"/>
      <c r="Y989" s="232"/>
      <c r="Z989" s="232"/>
    </row>
    <row r="990" spans="1:26" ht="15.6">
      <c r="A990" s="232"/>
      <c r="B990" s="232"/>
      <c r="C990" s="232"/>
      <c r="D990" s="232"/>
      <c r="E990" s="232"/>
      <c r="F990" s="232"/>
      <c r="G990" s="232"/>
      <c r="H990" s="232"/>
      <c r="I990" s="232"/>
      <c r="J990" s="232"/>
      <c r="K990" s="232"/>
      <c r="L990" s="232"/>
      <c r="M990" s="232"/>
      <c r="N990" s="232"/>
      <c r="O990" s="232"/>
      <c r="P990" s="232"/>
      <c r="Q990" s="232"/>
      <c r="R990" s="232"/>
      <c r="S990" s="232"/>
      <c r="T990" s="232"/>
      <c r="U990" s="232"/>
      <c r="V990" s="232"/>
      <c r="W990" s="232"/>
      <c r="X990" s="232"/>
      <c r="Y990" s="232"/>
      <c r="Z990" s="232"/>
    </row>
  </sheetData>
  <mergeCells count="12">
    <mergeCell ref="J7:K7"/>
    <mergeCell ref="C8:J8"/>
    <mergeCell ref="C22:J22"/>
    <mergeCell ref="C23:J23"/>
    <mergeCell ref="B24:K24"/>
    <mergeCell ref="C29:H29"/>
    <mergeCell ref="C26:H26"/>
    <mergeCell ref="I26:K26"/>
    <mergeCell ref="C27:H27"/>
    <mergeCell ref="I27:K27"/>
    <mergeCell ref="C28:H28"/>
    <mergeCell ref="I28:K28"/>
  </mergeCells>
  <dataValidations count="1">
    <dataValidation type="list" allowBlank="1" showErrorMessage="1" sqref="C2" xr:uid="{00000000-0002-0000-1B00-000000000000}">
      <formula1>"I,II,III,IV"</formula1>
    </dataValidation>
  </dataValidations>
  <pageMargins left="0.31496062992126" right="0.31496062992126" top="0.55118110236220497" bottom="0.35433070866141703"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100"/>
  <sheetViews>
    <sheetView workbookViewId="0"/>
  </sheetViews>
  <sheetFormatPr defaultColWidth="14.44140625" defaultRowHeight="15" customHeight="1"/>
  <cols>
    <col min="1" max="1" width="30.109375" customWidth="1"/>
    <col min="2" max="2" width="15.44140625" customWidth="1"/>
    <col min="3" max="3" width="16.109375" customWidth="1"/>
    <col min="4" max="4" width="18.88671875" customWidth="1"/>
    <col min="5" max="5" width="15" customWidth="1"/>
    <col min="6" max="6" width="14.109375" customWidth="1"/>
    <col min="7" max="7" width="13.88671875" customWidth="1"/>
    <col min="8" max="8" width="15.88671875" customWidth="1"/>
    <col min="9" max="11" width="8.88671875" customWidth="1"/>
  </cols>
  <sheetData>
    <row r="3" spans="1:11" ht="14.4">
      <c r="A3" s="906" t="s">
        <v>50</v>
      </c>
      <c r="B3" s="907" t="e">
        <f>'1.TMĐT'!E4+'1.TMĐT'!E5+'1.TMĐT'!E10+'1.TMĐT'!E11</f>
        <v>#REF!</v>
      </c>
      <c r="C3" s="908"/>
      <c r="D3" s="908"/>
      <c r="E3" s="908"/>
      <c r="F3" s="908"/>
      <c r="G3" s="908"/>
      <c r="H3" s="908"/>
      <c r="I3" s="908"/>
      <c r="J3" s="908"/>
      <c r="K3" s="908"/>
    </row>
    <row r="4" spans="1:11" ht="14.4">
      <c r="A4" s="908"/>
      <c r="B4" s="908"/>
      <c r="C4" s="908"/>
      <c r="D4" s="908"/>
      <c r="E4" s="908"/>
      <c r="F4" s="908"/>
      <c r="G4" s="908"/>
      <c r="H4" s="908"/>
      <c r="I4" s="908"/>
      <c r="J4" s="908"/>
      <c r="K4" s="908"/>
    </row>
    <row r="5" spans="1:11" ht="27">
      <c r="A5" s="909"/>
      <c r="B5" s="910" t="s">
        <v>51</v>
      </c>
      <c r="C5" s="910" t="s">
        <v>52</v>
      </c>
      <c r="D5" s="910" t="s">
        <v>53</v>
      </c>
      <c r="E5" s="910" t="s">
        <v>54</v>
      </c>
      <c r="F5" s="910" t="s">
        <v>55</v>
      </c>
      <c r="G5" s="910" t="s">
        <v>56</v>
      </c>
      <c r="H5" s="924" t="s">
        <v>57</v>
      </c>
      <c r="I5" s="929"/>
      <c r="J5" s="908"/>
      <c r="K5" s="908"/>
    </row>
    <row r="6" spans="1:11" ht="14.4">
      <c r="A6" s="911" t="s">
        <v>58</v>
      </c>
      <c r="B6" s="912">
        <v>5000000000</v>
      </c>
      <c r="C6" s="912">
        <v>10000000000</v>
      </c>
      <c r="D6" s="957" t="s">
        <v>59</v>
      </c>
      <c r="E6" s="957" t="s">
        <v>60</v>
      </c>
      <c r="F6" s="925"/>
      <c r="G6" s="925"/>
      <c r="H6" s="926"/>
      <c r="I6" s="918"/>
      <c r="J6" s="908"/>
      <c r="K6" s="908"/>
    </row>
    <row r="7" spans="1:11" ht="14.4">
      <c r="A7" s="909" t="s">
        <v>61</v>
      </c>
      <c r="B7" s="909">
        <f>B14</f>
        <v>0.38</v>
      </c>
      <c r="C7" s="909">
        <f>C14</f>
        <v>0.26</v>
      </c>
      <c r="D7" s="913">
        <f>(B7-C7)/(C$6-B$6)</f>
        <v>2.3999999999999998E-11</v>
      </c>
      <c r="E7" s="926" t="e">
        <f>B3</f>
        <v>#REF!</v>
      </c>
      <c r="F7" s="925" t="e">
        <f>D7*(C$6-E7)</f>
        <v>#REF!</v>
      </c>
      <c r="G7" s="925" t="e">
        <f>+C7+F7</f>
        <v>#REF!</v>
      </c>
      <c r="H7" s="926" t="e">
        <f>ROUNDUP((G7*E7)/100,-3)*70%*50%</f>
        <v>#REF!</v>
      </c>
      <c r="I7" s="918"/>
      <c r="J7" s="908"/>
      <c r="K7" s="908"/>
    </row>
    <row r="8" spans="1:11" ht="14.4">
      <c r="A8" s="909" t="s">
        <v>62</v>
      </c>
      <c r="B8" s="909">
        <f>B15</f>
        <v>0.64</v>
      </c>
      <c r="C8" s="909">
        <f>C15</f>
        <v>0.43</v>
      </c>
      <c r="D8" s="913">
        <f>(B8-C8)/(C$6-B$6)</f>
        <v>4.2000000000000004E-11</v>
      </c>
      <c r="E8" s="926" t="e">
        <f>+E7</f>
        <v>#REF!</v>
      </c>
      <c r="F8" s="925" t="e">
        <f>D8*(C$6-E8)</f>
        <v>#REF!</v>
      </c>
      <c r="G8" s="925" t="e">
        <f>+C8+F8</f>
        <v>#REF!</v>
      </c>
      <c r="H8" s="926" t="e">
        <f>ROUNDUP((G8*E8)/100,-3)*70%</f>
        <v>#REF!</v>
      </c>
      <c r="I8" s="918"/>
      <c r="J8" s="908"/>
      <c r="K8" s="908"/>
    </row>
    <row r="9" spans="1:11" ht="14.4">
      <c r="A9" s="914"/>
      <c r="B9" s="915"/>
      <c r="C9" s="915"/>
      <c r="D9" s="916"/>
      <c r="E9" s="918"/>
      <c r="F9" s="917"/>
      <c r="G9" s="917"/>
      <c r="H9" s="918"/>
      <c r="I9" s="908"/>
      <c r="J9" s="908"/>
      <c r="K9" s="908"/>
    </row>
    <row r="10" spans="1:11" ht="14.4">
      <c r="A10" s="917"/>
      <c r="B10" s="918"/>
      <c r="C10" s="908"/>
      <c r="D10" s="908"/>
      <c r="E10" s="908"/>
      <c r="F10" s="908"/>
      <c r="G10" s="908"/>
      <c r="H10" s="908"/>
      <c r="I10" s="908"/>
      <c r="J10" s="908"/>
      <c r="K10" s="908"/>
    </row>
    <row r="11" spans="1:11" ht="14.4">
      <c r="A11" s="908" t="s">
        <v>63</v>
      </c>
      <c r="B11" s="908"/>
      <c r="C11" s="908"/>
      <c r="D11" s="908"/>
      <c r="E11" s="908"/>
      <c r="F11" s="908"/>
      <c r="G11" s="908"/>
      <c r="H11" s="908"/>
      <c r="I11" s="908"/>
      <c r="J11" s="908"/>
      <c r="K11" s="908"/>
    </row>
    <row r="12" spans="1:11" ht="14.4">
      <c r="A12" s="908"/>
      <c r="B12" s="918"/>
      <c r="C12" s="908"/>
      <c r="D12" s="908"/>
      <c r="E12" s="908"/>
      <c r="F12" s="908"/>
      <c r="G12" s="908"/>
      <c r="H12" s="908"/>
      <c r="I12" s="908"/>
      <c r="J12" s="908"/>
      <c r="K12" s="908"/>
    </row>
    <row r="13" spans="1:11" ht="14.4">
      <c r="A13" s="919" t="s">
        <v>64</v>
      </c>
      <c r="B13" s="920" t="s">
        <v>65</v>
      </c>
      <c r="C13" s="921">
        <v>10</v>
      </c>
      <c r="D13" s="922">
        <v>50</v>
      </c>
      <c r="E13" s="927">
        <v>100</v>
      </c>
      <c r="F13" s="922">
        <v>500</v>
      </c>
      <c r="G13" s="922">
        <v>1000</v>
      </c>
      <c r="H13" s="922" t="s">
        <v>66</v>
      </c>
      <c r="I13" s="908"/>
      <c r="J13" s="908"/>
      <c r="K13" s="908"/>
    </row>
    <row r="14" spans="1:11" ht="14.4">
      <c r="A14" s="909" t="s">
        <v>67</v>
      </c>
      <c r="B14" s="923">
        <v>0.38</v>
      </c>
      <c r="C14" s="911">
        <v>0.26</v>
      </c>
      <c r="D14" s="909">
        <v>0.19</v>
      </c>
      <c r="E14" s="928">
        <v>0.15</v>
      </c>
      <c r="F14" s="909">
        <v>0.09</v>
      </c>
      <c r="G14" s="909">
        <v>0.06</v>
      </c>
      <c r="H14" s="909">
        <v>3.2000000000000001E-2</v>
      </c>
      <c r="I14" s="908"/>
      <c r="J14" s="908"/>
      <c r="K14" s="908"/>
    </row>
    <row r="15" spans="1:11" ht="14.4">
      <c r="A15" s="909" t="s">
        <v>68</v>
      </c>
      <c r="B15" s="923">
        <v>0.64</v>
      </c>
      <c r="C15" s="911">
        <v>0.43</v>
      </c>
      <c r="D15" s="909">
        <v>0.3</v>
      </c>
      <c r="E15" s="928">
        <v>0.23</v>
      </c>
      <c r="F15" s="909">
        <v>0.13</v>
      </c>
      <c r="G15" s="909">
        <v>8.5999999999999993E-2</v>
      </c>
      <c r="H15" s="909">
        <v>4.5999999999999999E-2</v>
      </c>
      <c r="I15" s="908"/>
      <c r="J15" s="908"/>
      <c r="K15" s="908"/>
    </row>
    <row r="16" spans="1:11" ht="14.4">
      <c r="A16" s="908"/>
      <c r="B16" s="908"/>
      <c r="C16" s="908"/>
      <c r="D16" s="908"/>
      <c r="E16" s="908"/>
      <c r="F16" s="908"/>
      <c r="G16" s="908"/>
      <c r="H16" s="908"/>
      <c r="I16" s="908"/>
      <c r="J16" s="908"/>
      <c r="K16" s="908"/>
    </row>
    <row r="17" spans="1:11" ht="14.4">
      <c r="A17" s="908"/>
      <c r="B17" s="908"/>
      <c r="C17" s="908"/>
      <c r="D17" s="908"/>
      <c r="E17" s="908"/>
      <c r="F17" s="908"/>
      <c r="G17" s="908"/>
      <c r="H17" s="908"/>
      <c r="I17" s="908"/>
      <c r="J17" s="908"/>
      <c r="K17" s="908"/>
    </row>
    <row r="18" spans="1:11" ht="14.4">
      <c r="A18" s="908"/>
      <c r="B18" s="908"/>
      <c r="C18" s="908"/>
      <c r="E18" s="908"/>
      <c r="F18" s="908"/>
      <c r="G18" s="908"/>
      <c r="H18" s="908"/>
      <c r="I18" s="908"/>
      <c r="J18" s="908"/>
      <c r="K18" s="908"/>
    </row>
    <row r="19" spans="1:11" ht="14.4">
      <c r="A19" s="908"/>
      <c r="B19" s="908"/>
      <c r="C19" s="908"/>
      <c r="D19" s="908"/>
      <c r="E19" s="908"/>
      <c r="F19" s="908"/>
      <c r="G19" s="908"/>
      <c r="H19" s="908"/>
      <c r="I19" s="908"/>
      <c r="J19" s="908"/>
      <c r="K19" s="908"/>
    </row>
    <row r="20" spans="1:11" ht="15.6">
      <c r="A20" s="991" t="s">
        <v>69</v>
      </c>
      <c r="B20" s="973"/>
      <c r="C20" s="973"/>
      <c r="D20" s="973"/>
      <c r="E20" s="973"/>
      <c r="F20" s="973"/>
      <c r="G20" s="973"/>
      <c r="H20" s="973"/>
      <c r="I20" s="908"/>
      <c r="J20" s="908"/>
      <c r="K20" s="908"/>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20:H20"/>
  </mergeCells>
  <pageMargins left="0.7" right="0.7" top="0.75" bottom="0.75" header="0" footer="0"/>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5:D100"/>
  <sheetViews>
    <sheetView workbookViewId="0">
      <selection activeCell="B19" sqref="B19"/>
    </sheetView>
  </sheetViews>
  <sheetFormatPr defaultColWidth="14.44140625" defaultRowHeight="15" customHeight="1"/>
  <cols>
    <col min="1" max="1" width="8.88671875" customWidth="1"/>
    <col min="2" max="2" width="11.44140625" customWidth="1"/>
    <col min="3" max="3" width="23.88671875" customWidth="1"/>
    <col min="4" max="4" width="28.88671875" customWidth="1"/>
    <col min="5" max="5" width="9.109375" customWidth="1"/>
    <col min="6" max="6" width="26.109375" customWidth="1"/>
    <col min="7" max="11" width="8.88671875" customWidth="1"/>
  </cols>
  <sheetData>
    <row r="5" spans="1:4" ht="16.8">
      <c r="A5" s="181"/>
      <c r="B5" s="181"/>
      <c r="C5" s="181"/>
      <c r="D5" s="181"/>
    </row>
    <row r="6" spans="1:4" ht="16.8">
      <c r="A6" s="1103" t="s">
        <v>1113</v>
      </c>
      <c r="B6" s="973"/>
      <c r="C6" s="973"/>
      <c r="D6" s="973"/>
    </row>
    <row r="7" spans="1:4" ht="16.8">
      <c r="A7" s="223"/>
      <c r="B7" s="223"/>
      <c r="C7" s="223"/>
      <c r="D7" s="224" t="s">
        <v>1114</v>
      </c>
    </row>
    <row r="8" spans="1:4" ht="33.6">
      <c r="A8" s="225" t="s">
        <v>1</v>
      </c>
      <c r="B8" s="225" t="s">
        <v>1115</v>
      </c>
      <c r="C8" s="225" t="s">
        <v>1116</v>
      </c>
      <c r="D8" s="225" t="s">
        <v>5</v>
      </c>
    </row>
    <row r="9" spans="1:4" ht="16.8">
      <c r="A9" s="163">
        <v>1</v>
      </c>
      <c r="B9" s="164" t="s">
        <v>1117</v>
      </c>
      <c r="C9" s="226">
        <f>HS.GiaNhanCong!D19</f>
        <v>39333</v>
      </c>
      <c r="D9" s="164" t="s">
        <v>1118</v>
      </c>
    </row>
    <row r="10" spans="1:4" ht="16.8">
      <c r="A10" s="163">
        <v>2</v>
      </c>
      <c r="B10" s="164" t="s">
        <v>1119</v>
      </c>
      <c r="C10" s="226">
        <f>C9</f>
        <v>39333</v>
      </c>
      <c r="D10" s="164" t="s">
        <v>1118</v>
      </c>
    </row>
    <row r="11" spans="1:4" ht="16.8">
      <c r="A11" s="163">
        <v>3</v>
      </c>
      <c r="B11" s="164" t="s">
        <v>1120</v>
      </c>
      <c r="C11" s="226">
        <f>C10</f>
        <v>39333</v>
      </c>
      <c r="D11" s="164" t="s">
        <v>1118</v>
      </c>
    </row>
    <row r="12" spans="1:4" ht="16.8">
      <c r="A12" s="163">
        <v>4</v>
      </c>
      <c r="B12" s="164" t="s">
        <v>1121</v>
      </c>
      <c r="C12" s="226">
        <f>HS.GiaNhanCong!E19</f>
        <v>44544</v>
      </c>
      <c r="D12" s="164" t="s">
        <v>1122</v>
      </c>
    </row>
    <row r="13" spans="1:4" ht="16.8">
      <c r="A13" s="163">
        <v>5</v>
      </c>
      <c r="B13" s="164" t="s">
        <v>1123</v>
      </c>
      <c r="C13" s="226">
        <f>C12</f>
        <v>44544</v>
      </c>
      <c r="D13" s="164" t="s">
        <v>1122</v>
      </c>
    </row>
    <row r="14" spans="1:4" ht="16.8">
      <c r="A14" s="163">
        <v>6</v>
      </c>
      <c r="B14" s="164" t="s">
        <v>1124</v>
      </c>
      <c r="C14" s="226">
        <f>C13</f>
        <v>44544</v>
      </c>
      <c r="D14" s="164" t="s">
        <v>1122</v>
      </c>
    </row>
    <row r="15" spans="1:4" ht="16.8">
      <c r="A15" s="163">
        <v>7</v>
      </c>
      <c r="B15" s="164" t="s">
        <v>1125</v>
      </c>
      <c r="C15" s="226">
        <f>HS.GiaNhanCong!F19</f>
        <v>49755</v>
      </c>
      <c r="D15" s="164" t="s">
        <v>1126</v>
      </c>
    </row>
    <row r="16" spans="1:4" ht="16.8">
      <c r="A16" s="163">
        <v>8</v>
      </c>
      <c r="B16" s="164" t="s">
        <v>1127</v>
      </c>
      <c r="C16" s="226">
        <f>HS.GiaNhanCong!F19</f>
        <v>49755</v>
      </c>
      <c r="D16" s="164" t="s">
        <v>1126</v>
      </c>
    </row>
    <row r="17" spans="1:4" ht="16.8">
      <c r="A17" s="163">
        <v>9</v>
      </c>
      <c r="B17" s="164" t="s">
        <v>1128</v>
      </c>
      <c r="C17" s="226">
        <f>HS.GiaNhanCong!G19</f>
        <v>54966</v>
      </c>
      <c r="D17" s="164" t="s">
        <v>1129</v>
      </c>
    </row>
    <row r="18" spans="1:4" ht="16.8">
      <c r="A18" s="163">
        <v>10</v>
      </c>
      <c r="B18" s="164" t="s">
        <v>1130</v>
      </c>
      <c r="C18" s="226">
        <f>HS.GiaNhanCong!G19</f>
        <v>54966</v>
      </c>
      <c r="D18" s="164" t="s">
        <v>1129</v>
      </c>
    </row>
    <row r="19" spans="1:4" ht="67.2">
      <c r="A19" s="227"/>
      <c r="B19" s="228" t="s">
        <v>1131</v>
      </c>
      <c r="C19" s="229">
        <f>SUM(C9:C18)/10</f>
        <v>46107.3</v>
      </c>
      <c r="D19" s="230"/>
    </row>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6:D6"/>
  </mergeCells>
  <pageMargins left="0.7" right="0.7" top="0.75" bottom="0.75" header="0" footer="0"/>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K100"/>
  <sheetViews>
    <sheetView workbookViewId="0">
      <selection sqref="A1:H1"/>
    </sheetView>
  </sheetViews>
  <sheetFormatPr defaultColWidth="14.44140625" defaultRowHeight="15" customHeight="1"/>
  <cols>
    <col min="1" max="1" width="5.109375" customWidth="1"/>
    <col min="2" max="2" width="40.44140625" customWidth="1"/>
    <col min="3" max="3" width="12.44140625" customWidth="1"/>
    <col min="4" max="4" width="13.44140625" customWidth="1"/>
    <col min="5" max="5" width="12.88671875" customWidth="1"/>
    <col min="6" max="6" width="14.5546875" customWidth="1"/>
    <col min="7" max="7" width="24.5546875" customWidth="1"/>
    <col min="8" max="8" width="16" customWidth="1"/>
    <col min="9" max="9" width="10.5546875" customWidth="1"/>
    <col min="10" max="10" width="13.88671875" customWidth="1"/>
    <col min="11" max="11" width="10.109375" customWidth="1"/>
  </cols>
  <sheetData>
    <row r="1" spans="1:11" ht="15.6">
      <c r="A1" s="1028" t="s">
        <v>1132</v>
      </c>
      <c r="B1" s="973"/>
      <c r="C1" s="973"/>
      <c r="D1" s="973"/>
      <c r="E1" s="973"/>
      <c r="F1" s="973"/>
      <c r="G1" s="973"/>
      <c r="H1" s="973"/>
      <c r="I1" s="204"/>
      <c r="J1" s="204"/>
      <c r="K1" s="204"/>
    </row>
    <row r="2" spans="1:11" ht="15.6">
      <c r="A2" s="196"/>
      <c r="B2" s="197"/>
      <c r="C2" s="198"/>
      <c r="D2" s="198"/>
      <c r="E2" s="198"/>
      <c r="F2" s="198"/>
      <c r="G2" s="198"/>
      <c r="H2" s="204"/>
      <c r="I2" s="204"/>
      <c r="J2" s="204"/>
      <c r="K2" s="204"/>
    </row>
    <row r="3" spans="1:11" ht="15.6">
      <c r="A3" s="1107" t="s">
        <v>1</v>
      </c>
      <c r="B3" s="1107" t="s">
        <v>1133</v>
      </c>
      <c r="C3" s="1106" t="s">
        <v>1134</v>
      </c>
      <c r="D3" s="994"/>
      <c r="E3" s="994"/>
      <c r="F3" s="995"/>
      <c r="G3" s="1107" t="s">
        <v>1135</v>
      </c>
      <c r="H3" s="1105" t="s">
        <v>1136</v>
      </c>
      <c r="I3" s="1105" t="s">
        <v>350</v>
      </c>
      <c r="J3" s="204"/>
      <c r="K3" s="204"/>
    </row>
    <row r="4" spans="1:11" ht="15.6">
      <c r="A4" s="976"/>
      <c r="B4" s="976"/>
      <c r="C4" s="199" t="s">
        <v>1137</v>
      </c>
      <c r="D4" s="199" t="s">
        <v>1138</v>
      </c>
      <c r="E4" s="199" t="s">
        <v>1139</v>
      </c>
      <c r="F4" s="199" t="s">
        <v>1140</v>
      </c>
      <c r="G4" s="976"/>
      <c r="H4" s="976"/>
      <c r="I4" s="976"/>
      <c r="J4" s="204"/>
      <c r="K4" s="204"/>
    </row>
    <row r="5" spans="1:11" ht="15.6">
      <c r="A5" s="200" t="s">
        <v>11</v>
      </c>
      <c r="B5" s="201" t="s">
        <v>1141</v>
      </c>
      <c r="C5" s="91"/>
      <c r="D5" s="91"/>
      <c r="E5" s="91"/>
      <c r="F5" s="215"/>
      <c r="G5" s="108" t="s">
        <v>1142</v>
      </c>
      <c r="H5" s="216">
        <f>SUM(H6:H9)</f>
        <v>7045454.5454545449</v>
      </c>
      <c r="I5" s="189" t="s">
        <v>1143</v>
      </c>
      <c r="J5" s="204"/>
      <c r="K5" s="204"/>
    </row>
    <row r="6" spans="1:11" ht="20.25" customHeight="1">
      <c r="A6" s="90">
        <v>1</v>
      </c>
      <c r="B6" s="91" t="s">
        <v>1144</v>
      </c>
      <c r="C6" s="91">
        <v>1</v>
      </c>
      <c r="D6" s="91">
        <v>0.5</v>
      </c>
      <c r="E6" s="91"/>
      <c r="F6" s="91"/>
      <c r="G6" s="80"/>
      <c r="H6" s="217">
        <f>C6*$C$22+D6*$D$22+E6*$E$22+F6*$F$22</f>
        <v>1136363.6363636362</v>
      </c>
      <c r="I6" s="189" t="s">
        <v>1145</v>
      </c>
      <c r="J6" s="204"/>
      <c r="K6" s="204"/>
    </row>
    <row r="7" spans="1:11" ht="15.6">
      <c r="A7" s="90">
        <v>2</v>
      </c>
      <c r="B7" s="91" t="s">
        <v>1146</v>
      </c>
      <c r="C7" s="91">
        <v>1</v>
      </c>
      <c r="D7" s="91">
        <v>1</v>
      </c>
      <c r="E7" s="91"/>
      <c r="F7" s="91"/>
      <c r="G7" s="80"/>
      <c r="H7" s="217">
        <f>C7*$C$22+D7*$D$22+E7*$E$22+F7*$F$22</f>
        <v>1590909.0909090908</v>
      </c>
      <c r="I7" s="189" t="s">
        <v>1147</v>
      </c>
      <c r="J7" s="204"/>
      <c r="K7" s="204"/>
    </row>
    <row r="8" spans="1:11" ht="15.6">
      <c r="A8" s="90">
        <v>3</v>
      </c>
      <c r="B8" s="91" t="s">
        <v>1148</v>
      </c>
      <c r="C8" s="91">
        <v>2</v>
      </c>
      <c r="D8" s="91">
        <v>2</v>
      </c>
      <c r="E8" s="91"/>
      <c r="F8" s="91"/>
      <c r="G8" s="80"/>
      <c r="H8" s="217">
        <f>C8*$C$22+D8*$D$22+E8*$E$22+F8*$F$22</f>
        <v>3181818.1818181816</v>
      </c>
      <c r="I8" s="189" t="s">
        <v>1149</v>
      </c>
      <c r="J8" s="204"/>
      <c r="K8" s="204"/>
    </row>
    <row r="9" spans="1:11" ht="19.5" customHeight="1">
      <c r="A9" s="90">
        <v>4</v>
      </c>
      <c r="B9" s="91" t="s">
        <v>1150</v>
      </c>
      <c r="C9" s="91">
        <v>1</v>
      </c>
      <c r="D9" s="91">
        <v>0.5</v>
      </c>
      <c r="E9" s="91"/>
      <c r="F9" s="91"/>
      <c r="G9" s="80"/>
      <c r="H9" s="217">
        <f>C9*$C$22+D9*$D$22+E9*$E$22+F9*$F$22</f>
        <v>1136363.6363636362</v>
      </c>
      <c r="I9" s="189" t="s">
        <v>1151</v>
      </c>
      <c r="J9" s="204"/>
      <c r="K9" s="204"/>
    </row>
    <row r="10" spans="1:11" ht="15.6">
      <c r="A10" s="200" t="s">
        <v>14</v>
      </c>
      <c r="B10" s="201" t="s">
        <v>1152</v>
      </c>
      <c r="C10" s="91"/>
      <c r="D10" s="91"/>
      <c r="E10" s="91"/>
      <c r="F10" s="215"/>
      <c r="G10" s="80" t="s">
        <v>1153</v>
      </c>
      <c r="H10" s="216">
        <f>H5*55%</f>
        <v>3875000</v>
      </c>
      <c r="I10" s="189" t="s">
        <v>1154</v>
      </c>
      <c r="J10" s="204"/>
      <c r="K10" s="204"/>
    </row>
    <row r="11" spans="1:11" ht="15.6">
      <c r="A11" s="200" t="s">
        <v>16</v>
      </c>
      <c r="B11" s="201" t="s">
        <v>122</v>
      </c>
      <c r="C11" s="91"/>
      <c r="D11" s="91"/>
      <c r="E11" s="91"/>
      <c r="F11" s="91"/>
      <c r="G11" s="80"/>
      <c r="H11" s="216">
        <v>1000000</v>
      </c>
      <c r="I11" s="189" t="s">
        <v>1155</v>
      </c>
      <c r="J11" s="204"/>
      <c r="K11" s="204"/>
    </row>
    <row r="12" spans="1:11" ht="31.2">
      <c r="A12" s="200" t="s">
        <v>1156</v>
      </c>
      <c r="B12" s="201" t="s">
        <v>1157</v>
      </c>
      <c r="C12" s="91"/>
      <c r="D12" s="91"/>
      <c r="E12" s="91"/>
      <c r="F12" s="215"/>
      <c r="G12" s="80" t="s">
        <v>1158</v>
      </c>
      <c r="H12" s="101">
        <f>(H5+H10+H11)*6%</f>
        <v>715227.27272727271</v>
      </c>
      <c r="I12" s="189" t="s">
        <v>439</v>
      </c>
      <c r="J12" s="204"/>
      <c r="K12" s="204"/>
    </row>
    <row r="13" spans="1:11" ht="15.6">
      <c r="A13" s="202"/>
      <c r="B13" s="91" t="s">
        <v>1159</v>
      </c>
      <c r="C13" s="91"/>
      <c r="D13" s="91"/>
      <c r="E13" s="91"/>
      <c r="F13" s="215"/>
      <c r="G13" s="80" t="s">
        <v>1160</v>
      </c>
      <c r="H13" s="216">
        <f>H5+H10+H11+H12</f>
        <v>12635681.818181818</v>
      </c>
      <c r="I13" s="189" t="s">
        <v>430</v>
      </c>
      <c r="J13" s="204"/>
      <c r="K13" s="204"/>
    </row>
    <row r="14" spans="1:11" ht="18.600000000000001">
      <c r="A14" s="200" t="s">
        <v>20</v>
      </c>
      <c r="B14" s="201" t="s">
        <v>1161</v>
      </c>
      <c r="C14" s="91"/>
      <c r="D14" s="91"/>
      <c r="E14" s="91"/>
      <c r="F14" s="215"/>
      <c r="G14" s="80" t="s">
        <v>1162</v>
      </c>
      <c r="H14" s="216">
        <f>H13*10%</f>
        <v>1263568.1818181819</v>
      </c>
      <c r="I14" s="189" t="s">
        <v>1163</v>
      </c>
      <c r="J14" s="204"/>
      <c r="K14" s="204"/>
    </row>
    <row r="15" spans="1:11" ht="51" customHeight="1">
      <c r="A15" s="200" t="s">
        <v>22</v>
      </c>
      <c r="B15" s="201" t="s">
        <v>1164</v>
      </c>
      <c r="C15" s="91"/>
      <c r="D15" s="91"/>
      <c r="E15" s="91"/>
      <c r="F15" s="215"/>
      <c r="G15" s="91" t="s">
        <v>1165</v>
      </c>
      <c r="H15" s="216">
        <f>(H13+H14)*0%</f>
        <v>0</v>
      </c>
      <c r="I15" s="189" t="s">
        <v>1166</v>
      </c>
      <c r="J15" s="219"/>
      <c r="K15" s="219"/>
    </row>
    <row r="16" spans="1:11" ht="15.75" customHeight="1">
      <c r="A16" s="203"/>
      <c r="B16" s="203" t="s">
        <v>193</v>
      </c>
      <c r="C16" s="203"/>
      <c r="D16" s="203"/>
      <c r="E16" s="203"/>
      <c r="F16" s="203"/>
      <c r="G16" s="203" t="s">
        <v>1167</v>
      </c>
      <c r="H16" s="218">
        <f>H13+H14+H15</f>
        <v>13899250</v>
      </c>
      <c r="I16" s="203"/>
      <c r="J16" s="221"/>
      <c r="K16" s="221"/>
    </row>
    <row r="17" spans="1:11" ht="15.6">
      <c r="A17" s="204"/>
      <c r="B17" s="204"/>
      <c r="C17" s="204"/>
      <c r="D17" s="204"/>
      <c r="E17" s="204"/>
      <c r="F17" s="204"/>
      <c r="G17" s="204"/>
      <c r="H17" s="219"/>
      <c r="I17" s="204"/>
      <c r="J17" s="204"/>
      <c r="K17" s="204"/>
    </row>
    <row r="18" spans="1:11" ht="15.75" customHeight="1">
      <c r="A18" s="1028" t="s">
        <v>1168</v>
      </c>
      <c r="B18" s="973"/>
      <c r="C18" s="973"/>
      <c r="D18" s="973"/>
      <c r="E18" s="973"/>
      <c r="F18" s="973"/>
      <c r="G18" s="973"/>
      <c r="H18" s="973"/>
      <c r="I18" s="222"/>
      <c r="J18" s="204"/>
      <c r="K18" s="204"/>
    </row>
    <row r="19" spans="1:11" ht="15.6">
      <c r="A19" s="204"/>
      <c r="B19" s="197"/>
      <c r="C19" s="195"/>
      <c r="D19" s="195"/>
      <c r="E19" s="195"/>
      <c r="F19" s="195"/>
      <c r="G19" s="195"/>
      <c r="H19" s="204"/>
      <c r="I19" s="204"/>
      <c r="J19" s="204"/>
      <c r="K19" s="204"/>
    </row>
    <row r="20" spans="1:11" ht="15.6">
      <c r="A20" s="205" t="s">
        <v>1</v>
      </c>
      <c r="B20" s="206" t="s">
        <v>1168</v>
      </c>
      <c r="C20" s="207" t="s">
        <v>1169</v>
      </c>
      <c r="D20" s="207" t="s">
        <v>1170</v>
      </c>
      <c r="E20" s="207" t="s">
        <v>1171</v>
      </c>
      <c r="F20" s="207" t="s">
        <v>1172</v>
      </c>
      <c r="G20" s="207" t="s">
        <v>5</v>
      </c>
      <c r="H20" s="204"/>
      <c r="I20" s="204"/>
      <c r="J20" s="204"/>
      <c r="K20" s="204"/>
    </row>
    <row r="21" spans="1:11" ht="15.75" customHeight="1">
      <c r="A21" s="208">
        <v>1</v>
      </c>
      <c r="B21" s="209" t="s">
        <v>1173</v>
      </c>
      <c r="C21" s="210">
        <v>15000000</v>
      </c>
      <c r="D21" s="210">
        <v>20000000</v>
      </c>
      <c r="E21" s="210">
        <v>30000000</v>
      </c>
      <c r="F21" s="210">
        <v>40000000</v>
      </c>
      <c r="G21" s="1104" t="s">
        <v>1174</v>
      </c>
      <c r="H21" s="204"/>
      <c r="I21" s="219"/>
      <c r="J21" s="204"/>
      <c r="K21" s="204"/>
    </row>
    <row r="22" spans="1:11" ht="15.75" customHeight="1">
      <c r="A22" s="166">
        <v>2</v>
      </c>
      <c r="B22" s="211" t="s">
        <v>1175</v>
      </c>
      <c r="C22" s="212">
        <f>C21/22</f>
        <v>681818.18181818177</v>
      </c>
      <c r="D22" s="212">
        <f>D21/22</f>
        <v>909090.90909090906</v>
      </c>
      <c r="E22" s="212">
        <f>E21/22</f>
        <v>1363636.3636363635</v>
      </c>
      <c r="F22" s="212">
        <f>F21/22</f>
        <v>1818181.8181818181</v>
      </c>
      <c r="G22" s="976"/>
      <c r="H22" s="220"/>
      <c r="I22" s="219"/>
      <c r="J22" s="204"/>
      <c r="K22" s="204"/>
    </row>
    <row r="23" spans="1:11" ht="15.75" customHeight="1">
      <c r="A23" s="204"/>
      <c r="B23" s="204"/>
      <c r="C23" s="213"/>
      <c r="D23" s="213"/>
      <c r="E23" s="213"/>
      <c r="F23" s="213"/>
      <c r="G23" s="204"/>
      <c r="H23" s="204"/>
      <c r="I23" s="219"/>
      <c r="J23" s="204"/>
      <c r="K23" s="204"/>
    </row>
    <row r="24" spans="1:11" ht="15.75" customHeight="1">
      <c r="A24" s="204"/>
      <c r="B24" s="204"/>
      <c r="C24" s="214"/>
      <c r="D24" s="214"/>
      <c r="E24" s="214"/>
      <c r="F24" s="214"/>
      <c r="G24" s="204"/>
      <c r="H24" s="204"/>
      <c r="I24" s="219"/>
      <c r="J24" s="204"/>
      <c r="K24" s="204"/>
    </row>
    <row r="25" spans="1:11" ht="15.75" customHeight="1">
      <c r="A25" s="204"/>
      <c r="B25" s="204"/>
      <c r="C25" s="204"/>
      <c r="D25" s="204"/>
      <c r="E25" s="204"/>
      <c r="F25" s="204"/>
      <c r="G25" s="204"/>
      <c r="H25" s="204"/>
      <c r="I25" s="219"/>
      <c r="J25" s="204"/>
      <c r="K25" s="204"/>
    </row>
    <row r="26" spans="1:11" ht="15.75" customHeight="1">
      <c r="A26" s="204"/>
      <c r="B26" s="204"/>
      <c r="C26" s="204"/>
      <c r="D26" s="204"/>
      <c r="E26" s="204"/>
      <c r="F26" s="204"/>
      <c r="G26" s="204"/>
      <c r="H26" s="204"/>
      <c r="I26" s="219"/>
      <c r="J26" s="204"/>
      <c r="K26" s="204"/>
    </row>
    <row r="27" spans="1:11" ht="15.75" customHeight="1">
      <c r="A27" s="204"/>
      <c r="B27" s="204"/>
      <c r="C27" s="204"/>
      <c r="D27" s="204"/>
      <c r="E27" s="204"/>
      <c r="F27" s="204"/>
      <c r="G27" s="204"/>
      <c r="H27" s="204"/>
      <c r="I27" s="219"/>
      <c r="J27" s="204"/>
      <c r="K27" s="204"/>
    </row>
    <row r="28" spans="1:11" ht="15.75" customHeight="1">
      <c r="A28" s="204"/>
      <c r="B28" s="204"/>
      <c r="C28" s="204"/>
      <c r="D28" s="204"/>
      <c r="E28" s="204"/>
      <c r="F28" s="204"/>
      <c r="G28" s="204"/>
      <c r="H28" s="204"/>
      <c r="I28" s="219"/>
      <c r="J28" s="204"/>
      <c r="K28" s="204"/>
    </row>
    <row r="29" spans="1:11" ht="15.75" customHeight="1">
      <c r="A29" s="204"/>
      <c r="B29" s="204"/>
      <c r="C29" s="204"/>
      <c r="D29" s="204"/>
      <c r="E29" s="204"/>
      <c r="F29" s="204"/>
      <c r="G29" s="204"/>
      <c r="H29" s="204"/>
      <c r="I29" s="219"/>
      <c r="J29" s="204"/>
      <c r="K29" s="204"/>
    </row>
    <row r="30" spans="1:11" ht="15.75" customHeight="1">
      <c r="A30" s="204"/>
      <c r="B30" s="204"/>
      <c r="C30" s="204"/>
      <c r="D30" s="204"/>
      <c r="E30" s="204"/>
      <c r="F30" s="204"/>
      <c r="G30" s="204"/>
      <c r="H30" s="204"/>
      <c r="I30" s="219"/>
      <c r="J30" s="204"/>
      <c r="K30" s="204"/>
    </row>
    <row r="31" spans="1:11" ht="15.75" customHeight="1">
      <c r="A31" s="204"/>
      <c r="B31" s="204"/>
      <c r="C31" s="204"/>
      <c r="D31" s="204"/>
      <c r="E31" s="204"/>
      <c r="F31" s="204"/>
      <c r="G31" s="204"/>
      <c r="H31" s="204"/>
      <c r="I31" s="219"/>
      <c r="J31" s="204"/>
      <c r="K31" s="204"/>
    </row>
    <row r="32" spans="1:11" ht="15.75" customHeight="1">
      <c r="A32" s="204"/>
      <c r="B32" s="204"/>
      <c r="C32" s="204"/>
      <c r="D32" s="204"/>
      <c r="E32" s="204"/>
      <c r="F32" s="204"/>
      <c r="G32" s="204"/>
      <c r="H32" s="204"/>
      <c r="I32" s="219"/>
      <c r="J32" s="204"/>
      <c r="K32" s="204"/>
    </row>
    <row r="33" spans="1:11" ht="15.75" customHeight="1">
      <c r="A33" s="204"/>
      <c r="B33" s="204"/>
      <c r="C33" s="204"/>
      <c r="D33" s="204"/>
      <c r="E33" s="204"/>
      <c r="F33" s="204"/>
      <c r="G33" s="204"/>
      <c r="H33" s="204"/>
      <c r="I33" s="219"/>
      <c r="J33" s="204"/>
      <c r="K33" s="204"/>
    </row>
    <row r="34" spans="1:11" ht="15.75" customHeight="1">
      <c r="A34" s="204"/>
      <c r="B34" s="204"/>
      <c r="C34" s="204"/>
      <c r="D34" s="204"/>
      <c r="E34" s="204"/>
      <c r="F34" s="204"/>
      <c r="G34" s="204"/>
      <c r="H34" s="204"/>
      <c r="I34" s="219"/>
      <c r="J34" s="204"/>
      <c r="K34" s="204"/>
    </row>
    <row r="35" spans="1:11" ht="15.75" customHeight="1">
      <c r="A35" s="204"/>
      <c r="B35" s="204"/>
      <c r="C35" s="204"/>
      <c r="D35" s="204"/>
      <c r="E35" s="204"/>
      <c r="F35" s="204"/>
      <c r="G35" s="204"/>
      <c r="H35" s="204"/>
      <c r="I35" s="219"/>
      <c r="J35" s="204"/>
      <c r="K35" s="204"/>
    </row>
    <row r="36" spans="1:11" ht="15.75" customHeight="1">
      <c r="A36" s="204"/>
      <c r="B36" s="204"/>
      <c r="C36" s="204"/>
      <c r="D36" s="204"/>
      <c r="E36" s="204"/>
      <c r="F36" s="204"/>
      <c r="G36" s="204"/>
      <c r="H36" s="204"/>
      <c r="I36" s="219"/>
      <c r="J36" s="204"/>
      <c r="K36" s="204"/>
    </row>
    <row r="37" spans="1:11" ht="15.75" customHeight="1">
      <c r="A37" s="204"/>
      <c r="B37" s="204"/>
      <c r="C37" s="204"/>
      <c r="D37" s="204"/>
      <c r="E37" s="204"/>
      <c r="F37" s="204"/>
      <c r="G37" s="204"/>
      <c r="H37" s="204"/>
      <c r="I37" s="219"/>
      <c r="J37" s="204"/>
      <c r="K37" s="204"/>
    </row>
    <row r="38" spans="1:11" ht="15.75" customHeight="1">
      <c r="A38" s="204"/>
      <c r="B38" s="204"/>
      <c r="C38" s="204"/>
      <c r="D38" s="204"/>
      <c r="E38" s="204"/>
      <c r="F38" s="204"/>
      <c r="G38" s="204"/>
      <c r="H38" s="204"/>
      <c r="I38" s="219"/>
      <c r="J38" s="204"/>
      <c r="K38" s="204"/>
    </row>
    <row r="39" spans="1:11" ht="15.75" customHeight="1">
      <c r="A39" s="204"/>
      <c r="B39" s="204"/>
      <c r="C39" s="204"/>
      <c r="D39" s="204"/>
      <c r="E39" s="204"/>
      <c r="F39" s="204"/>
      <c r="G39" s="204"/>
      <c r="H39" s="204"/>
      <c r="I39" s="219"/>
      <c r="J39" s="204"/>
      <c r="K39" s="204"/>
    </row>
    <row r="40" spans="1:11" ht="15.75" customHeight="1">
      <c r="A40" s="204"/>
      <c r="B40" s="204"/>
      <c r="C40" s="204"/>
      <c r="D40" s="204"/>
      <c r="E40" s="204"/>
      <c r="F40" s="204"/>
      <c r="G40" s="204"/>
      <c r="H40" s="204"/>
      <c r="I40" s="219"/>
      <c r="J40" s="204"/>
      <c r="K40" s="204"/>
    </row>
    <row r="41" spans="1:11" ht="15.75" customHeight="1">
      <c r="A41" s="204"/>
      <c r="B41" s="204"/>
      <c r="C41" s="204"/>
      <c r="D41" s="204"/>
      <c r="E41" s="204"/>
      <c r="F41" s="204"/>
      <c r="G41" s="204"/>
      <c r="H41" s="204"/>
      <c r="I41" s="219"/>
      <c r="J41" s="204"/>
      <c r="K41" s="204"/>
    </row>
    <row r="42" spans="1:11" ht="15.75" customHeight="1">
      <c r="A42" s="204"/>
      <c r="B42" s="204"/>
      <c r="C42" s="204"/>
      <c r="D42" s="204"/>
      <c r="E42" s="204"/>
      <c r="F42" s="204"/>
      <c r="G42" s="204"/>
      <c r="H42" s="204"/>
      <c r="I42" s="219"/>
      <c r="J42" s="204"/>
      <c r="K42" s="204"/>
    </row>
    <row r="43" spans="1:11" ht="15.75" customHeight="1">
      <c r="A43" s="204"/>
      <c r="B43" s="204"/>
      <c r="C43" s="204"/>
      <c r="D43" s="204"/>
      <c r="E43" s="204"/>
      <c r="F43" s="204"/>
      <c r="G43" s="204"/>
      <c r="H43" s="204"/>
      <c r="I43" s="219"/>
      <c r="J43" s="204"/>
      <c r="K43" s="204"/>
    </row>
    <row r="44" spans="1:11" ht="15.75" customHeight="1">
      <c r="A44" s="204"/>
      <c r="B44" s="204"/>
      <c r="C44" s="204"/>
      <c r="D44" s="204"/>
      <c r="E44" s="204"/>
      <c r="F44" s="204"/>
      <c r="G44" s="204"/>
      <c r="H44" s="204"/>
      <c r="I44" s="219"/>
      <c r="J44" s="204"/>
      <c r="K44" s="204"/>
    </row>
    <row r="45" spans="1:11" ht="15.75" customHeight="1">
      <c r="A45" s="204"/>
      <c r="B45" s="204"/>
      <c r="C45" s="204"/>
      <c r="D45" s="204"/>
      <c r="E45" s="204"/>
      <c r="F45" s="204"/>
      <c r="G45" s="204"/>
      <c r="H45" s="204"/>
      <c r="I45" s="219"/>
      <c r="J45" s="204"/>
      <c r="K45" s="204"/>
    </row>
    <row r="46" spans="1:11" ht="15.75" customHeight="1">
      <c r="A46" s="204"/>
      <c r="B46" s="204"/>
      <c r="C46" s="204"/>
      <c r="D46" s="204"/>
      <c r="E46" s="204"/>
      <c r="F46" s="204"/>
      <c r="G46" s="204"/>
      <c r="H46" s="204"/>
      <c r="I46" s="219"/>
      <c r="J46" s="204"/>
      <c r="K46" s="204"/>
    </row>
    <row r="47" spans="1:11" ht="15.75" customHeight="1">
      <c r="A47" s="204"/>
      <c r="B47" s="204"/>
      <c r="C47" s="204"/>
      <c r="D47" s="204"/>
      <c r="E47" s="204"/>
      <c r="F47" s="204"/>
      <c r="G47" s="204"/>
      <c r="H47" s="204"/>
      <c r="I47" s="219"/>
      <c r="J47" s="204"/>
      <c r="K47" s="204"/>
    </row>
    <row r="48" spans="1:11" ht="15.75" customHeight="1">
      <c r="A48" s="204"/>
      <c r="B48" s="204"/>
      <c r="C48" s="204"/>
      <c r="D48" s="204"/>
      <c r="E48" s="204"/>
      <c r="F48" s="204"/>
      <c r="G48" s="204"/>
      <c r="H48" s="204"/>
      <c r="I48" s="219"/>
      <c r="J48" s="204"/>
      <c r="K48" s="204"/>
    </row>
    <row r="49" spans="1:11" ht="15.75" customHeight="1">
      <c r="A49" s="204"/>
      <c r="B49" s="204"/>
      <c r="C49" s="204"/>
      <c r="D49" s="204"/>
      <c r="E49" s="204"/>
      <c r="F49" s="204"/>
      <c r="G49" s="204"/>
      <c r="H49" s="204"/>
      <c r="I49" s="219"/>
      <c r="J49" s="204"/>
      <c r="K49" s="204"/>
    </row>
    <row r="50" spans="1:11" ht="15.75" customHeight="1">
      <c r="A50" s="204"/>
      <c r="B50" s="204"/>
      <c r="C50" s="204"/>
      <c r="D50" s="204"/>
      <c r="E50" s="204"/>
      <c r="F50" s="204"/>
      <c r="G50" s="204"/>
      <c r="H50" s="204"/>
      <c r="I50" s="219"/>
      <c r="J50" s="204"/>
      <c r="K50" s="204"/>
    </row>
    <row r="51" spans="1:11" ht="15.75" customHeight="1">
      <c r="A51" s="204"/>
      <c r="B51" s="204"/>
      <c r="C51" s="204"/>
      <c r="D51" s="204"/>
      <c r="E51" s="204"/>
      <c r="F51" s="204"/>
      <c r="G51" s="204"/>
      <c r="H51" s="204"/>
      <c r="I51" s="219"/>
      <c r="J51" s="204"/>
      <c r="K51" s="204"/>
    </row>
    <row r="52" spans="1:11" ht="15.75" customHeight="1">
      <c r="A52" s="204"/>
      <c r="B52" s="204"/>
      <c r="C52" s="204"/>
      <c r="D52" s="204"/>
      <c r="E52" s="204"/>
      <c r="F52" s="204"/>
      <c r="G52" s="204"/>
      <c r="H52" s="204"/>
      <c r="I52" s="219"/>
      <c r="J52" s="204"/>
      <c r="K52" s="204"/>
    </row>
    <row r="53" spans="1:11" ht="15.75" customHeight="1">
      <c r="A53" s="204"/>
      <c r="B53" s="204"/>
      <c r="C53" s="204"/>
      <c r="D53" s="204"/>
      <c r="E53" s="204"/>
      <c r="F53" s="204"/>
      <c r="G53" s="204"/>
      <c r="H53" s="204"/>
      <c r="I53" s="219"/>
      <c r="J53" s="204"/>
      <c r="K53" s="204"/>
    </row>
    <row r="54" spans="1:11" ht="15.75" customHeight="1">
      <c r="A54" s="204"/>
      <c r="B54" s="204"/>
      <c r="C54" s="204"/>
      <c r="D54" s="204"/>
      <c r="E54" s="204"/>
      <c r="F54" s="204"/>
      <c r="G54" s="204"/>
      <c r="H54" s="204"/>
      <c r="I54" s="219"/>
      <c r="J54" s="204"/>
      <c r="K54" s="204"/>
    </row>
    <row r="55" spans="1:11" ht="15.75" customHeight="1">
      <c r="A55" s="204"/>
      <c r="B55" s="204"/>
      <c r="C55" s="204"/>
      <c r="D55" s="204"/>
      <c r="E55" s="204"/>
      <c r="F55" s="204"/>
      <c r="G55" s="204"/>
      <c r="H55" s="204"/>
      <c r="I55" s="219"/>
      <c r="J55" s="204"/>
      <c r="K55" s="204"/>
    </row>
    <row r="56" spans="1:11" ht="15.75" customHeight="1">
      <c r="A56" s="204"/>
      <c r="B56" s="204"/>
      <c r="C56" s="204"/>
      <c r="D56" s="204"/>
      <c r="E56" s="204"/>
      <c r="F56" s="204"/>
      <c r="G56" s="204"/>
      <c r="H56" s="204"/>
      <c r="I56" s="219"/>
      <c r="J56" s="204"/>
      <c r="K56" s="204"/>
    </row>
    <row r="57" spans="1:11" ht="15.75" customHeight="1">
      <c r="A57" s="204"/>
      <c r="B57" s="204"/>
      <c r="C57" s="204"/>
      <c r="D57" s="204"/>
      <c r="E57" s="204"/>
      <c r="F57" s="204"/>
      <c r="G57" s="204"/>
      <c r="H57" s="204"/>
      <c r="I57" s="219"/>
      <c r="J57" s="204"/>
      <c r="K57" s="204"/>
    </row>
    <row r="58" spans="1:11" ht="15.75" customHeight="1">
      <c r="A58" s="204"/>
      <c r="B58" s="204"/>
      <c r="C58" s="204"/>
      <c r="D58" s="204"/>
      <c r="E58" s="204"/>
      <c r="F58" s="204"/>
      <c r="G58" s="204"/>
      <c r="H58" s="204"/>
      <c r="I58" s="219"/>
      <c r="J58" s="204"/>
      <c r="K58" s="204"/>
    </row>
    <row r="59" spans="1:11" ht="15.75" customHeight="1">
      <c r="A59" s="204"/>
      <c r="B59" s="204"/>
      <c r="C59" s="204"/>
      <c r="D59" s="204"/>
      <c r="E59" s="204"/>
      <c r="F59" s="204"/>
      <c r="G59" s="204"/>
      <c r="H59" s="204"/>
      <c r="I59" s="219"/>
      <c r="J59" s="204"/>
      <c r="K59" s="204"/>
    </row>
    <row r="60" spans="1:11" ht="15.75" customHeight="1">
      <c r="A60" s="204"/>
      <c r="B60" s="204"/>
      <c r="C60" s="204"/>
      <c r="D60" s="204"/>
      <c r="E60" s="204"/>
      <c r="F60" s="204"/>
      <c r="G60" s="204"/>
      <c r="H60" s="204"/>
      <c r="I60" s="219"/>
      <c r="J60" s="204"/>
      <c r="K60" s="204"/>
    </row>
    <row r="61" spans="1:11" ht="15.75" customHeight="1">
      <c r="A61" s="204"/>
      <c r="B61" s="204"/>
      <c r="C61" s="204"/>
      <c r="D61" s="204"/>
      <c r="E61" s="204"/>
      <c r="F61" s="204"/>
      <c r="G61" s="204"/>
      <c r="H61" s="204"/>
      <c r="I61" s="219"/>
      <c r="J61" s="204"/>
      <c r="K61" s="204"/>
    </row>
    <row r="62" spans="1:11" ht="15.75" customHeight="1">
      <c r="A62" s="204"/>
      <c r="B62" s="204"/>
      <c r="C62" s="204"/>
      <c r="D62" s="204"/>
      <c r="E62" s="204"/>
      <c r="F62" s="204"/>
      <c r="G62" s="204"/>
      <c r="H62" s="204"/>
      <c r="I62" s="219"/>
      <c r="J62" s="204"/>
      <c r="K62" s="204"/>
    </row>
    <row r="63" spans="1:11" ht="15.75" customHeight="1">
      <c r="A63" s="204"/>
      <c r="B63" s="204"/>
      <c r="C63" s="204"/>
      <c r="D63" s="204"/>
      <c r="E63" s="204"/>
      <c r="F63" s="204"/>
      <c r="G63" s="204"/>
      <c r="H63" s="204"/>
      <c r="I63" s="219"/>
      <c r="J63" s="204"/>
      <c r="K63" s="204"/>
    </row>
    <row r="64" spans="1:11" ht="15.75" customHeight="1">
      <c r="A64" s="204"/>
      <c r="B64" s="204"/>
      <c r="C64" s="204"/>
      <c r="D64" s="204"/>
      <c r="E64" s="204"/>
      <c r="F64" s="204"/>
      <c r="G64" s="204"/>
      <c r="H64" s="204"/>
      <c r="I64" s="219"/>
      <c r="J64" s="204"/>
      <c r="K64" s="204"/>
    </row>
    <row r="65" spans="1:11" ht="15.75" customHeight="1">
      <c r="A65" s="204"/>
      <c r="B65" s="204"/>
      <c r="C65" s="204"/>
      <c r="D65" s="204"/>
      <c r="E65" s="204"/>
      <c r="F65" s="204"/>
      <c r="G65" s="204"/>
      <c r="H65" s="204"/>
      <c r="I65" s="219"/>
      <c r="J65" s="204"/>
      <c r="K65" s="204"/>
    </row>
    <row r="66" spans="1:11" ht="15.75" customHeight="1">
      <c r="A66" s="204"/>
      <c r="B66" s="204"/>
      <c r="C66" s="204"/>
      <c r="D66" s="204"/>
      <c r="E66" s="204"/>
      <c r="F66" s="204"/>
      <c r="G66" s="204"/>
      <c r="H66" s="204"/>
      <c r="I66" s="219"/>
      <c r="J66" s="204"/>
      <c r="K66" s="204"/>
    </row>
    <row r="67" spans="1:11" ht="15.75" customHeight="1">
      <c r="A67" s="204"/>
      <c r="B67" s="204"/>
      <c r="C67" s="204"/>
      <c r="D67" s="204"/>
      <c r="E67" s="204"/>
      <c r="F67" s="204"/>
      <c r="G67" s="204"/>
      <c r="H67" s="204"/>
      <c r="I67" s="219"/>
      <c r="J67" s="204"/>
      <c r="K67" s="204"/>
    </row>
    <row r="68" spans="1:11" ht="15.75" customHeight="1">
      <c r="A68" s="204"/>
      <c r="B68" s="204"/>
      <c r="C68" s="204"/>
      <c r="D68" s="204"/>
      <c r="E68" s="204"/>
      <c r="F68" s="204"/>
      <c r="G68" s="204"/>
      <c r="H68" s="204"/>
      <c r="I68" s="219"/>
      <c r="J68" s="204"/>
      <c r="K68" s="204"/>
    </row>
    <row r="69" spans="1:11" ht="15.75" customHeight="1">
      <c r="A69" s="204"/>
      <c r="B69" s="204"/>
      <c r="C69" s="204"/>
      <c r="D69" s="204"/>
      <c r="E69" s="204"/>
      <c r="F69" s="204"/>
      <c r="G69" s="204"/>
      <c r="H69" s="204"/>
      <c r="I69" s="219"/>
      <c r="J69" s="204"/>
      <c r="K69" s="204"/>
    </row>
    <row r="70" spans="1:11" ht="15.75" customHeight="1">
      <c r="A70" s="204"/>
      <c r="B70" s="204"/>
      <c r="C70" s="204"/>
      <c r="D70" s="204"/>
      <c r="E70" s="204"/>
      <c r="F70" s="204"/>
      <c r="G70" s="204"/>
      <c r="H70" s="204"/>
      <c r="I70" s="219"/>
      <c r="J70" s="204"/>
      <c r="K70" s="204"/>
    </row>
    <row r="71" spans="1:11" ht="15.75" customHeight="1">
      <c r="A71" s="204"/>
      <c r="B71" s="204"/>
      <c r="C71" s="204"/>
      <c r="D71" s="204"/>
      <c r="E71" s="204"/>
      <c r="F71" s="204"/>
      <c r="G71" s="204"/>
      <c r="H71" s="204"/>
      <c r="I71" s="219"/>
      <c r="J71" s="204"/>
      <c r="K71" s="204"/>
    </row>
    <row r="72" spans="1:11" ht="15.75" customHeight="1">
      <c r="A72" s="204"/>
      <c r="B72" s="204"/>
      <c r="C72" s="204"/>
      <c r="D72" s="204"/>
      <c r="E72" s="204"/>
      <c r="F72" s="204"/>
      <c r="G72" s="204"/>
      <c r="H72" s="204"/>
      <c r="I72" s="219"/>
      <c r="J72" s="204"/>
      <c r="K72" s="204"/>
    </row>
    <row r="73" spans="1:11" ht="15.75" customHeight="1">
      <c r="A73" s="204"/>
      <c r="B73" s="204"/>
      <c r="C73" s="204"/>
      <c r="D73" s="204"/>
      <c r="E73" s="204"/>
      <c r="F73" s="204"/>
      <c r="G73" s="204"/>
      <c r="H73" s="204"/>
      <c r="I73" s="219"/>
      <c r="J73" s="204"/>
      <c r="K73" s="204"/>
    </row>
    <row r="74" spans="1:11" ht="15.75" customHeight="1">
      <c r="A74" s="204"/>
      <c r="B74" s="204"/>
      <c r="C74" s="204"/>
      <c r="D74" s="204"/>
      <c r="E74" s="204"/>
      <c r="F74" s="204"/>
      <c r="G74" s="204"/>
      <c r="H74" s="204"/>
      <c r="I74" s="219"/>
      <c r="J74" s="204"/>
      <c r="K74" s="204"/>
    </row>
    <row r="75" spans="1:11" ht="15.75" customHeight="1">
      <c r="A75" s="204"/>
      <c r="B75" s="204"/>
      <c r="C75" s="204"/>
      <c r="D75" s="204"/>
      <c r="E75" s="204"/>
      <c r="F75" s="204"/>
      <c r="G75" s="204"/>
      <c r="H75" s="204"/>
      <c r="I75" s="219"/>
      <c r="J75" s="204"/>
      <c r="K75" s="204"/>
    </row>
    <row r="76" spans="1:11" ht="15.75" customHeight="1">
      <c r="A76" s="204"/>
      <c r="B76" s="204"/>
      <c r="C76" s="204"/>
      <c r="D76" s="204"/>
      <c r="E76" s="204"/>
      <c r="F76" s="204"/>
      <c r="G76" s="204"/>
      <c r="H76" s="204"/>
      <c r="I76" s="219"/>
      <c r="J76" s="204"/>
      <c r="K76" s="204"/>
    </row>
    <row r="77" spans="1:11" ht="15.75" customHeight="1">
      <c r="A77" s="204"/>
      <c r="B77" s="204"/>
      <c r="C77" s="204"/>
      <c r="D77" s="204"/>
      <c r="E77" s="204"/>
      <c r="F77" s="204"/>
      <c r="G77" s="204"/>
      <c r="H77" s="204"/>
      <c r="I77" s="219"/>
      <c r="J77" s="204"/>
      <c r="K77" s="204"/>
    </row>
    <row r="78" spans="1:11" ht="15.75" customHeight="1">
      <c r="A78" s="204"/>
      <c r="B78" s="204"/>
      <c r="C78" s="204"/>
      <c r="D78" s="204"/>
      <c r="E78" s="204"/>
      <c r="F78" s="204"/>
      <c r="G78" s="204"/>
      <c r="H78" s="204"/>
      <c r="I78" s="219"/>
      <c r="J78" s="204"/>
      <c r="K78" s="204"/>
    </row>
    <row r="79" spans="1:11" ht="15.75" customHeight="1">
      <c r="A79" s="204"/>
      <c r="B79" s="204"/>
      <c r="C79" s="204"/>
      <c r="D79" s="204"/>
      <c r="E79" s="204"/>
      <c r="F79" s="204"/>
      <c r="G79" s="204"/>
      <c r="H79" s="204"/>
      <c r="I79" s="219"/>
      <c r="J79" s="204"/>
      <c r="K79" s="204"/>
    </row>
    <row r="80" spans="1:11" ht="15.75" customHeight="1">
      <c r="A80" s="204"/>
      <c r="B80" s="204"/>
      <c r="C80" s="204"/>
      <c r="D80" s="204"/>
      <c r="E80" s="204"/>
      <c r="F80" s="204"/>
      <c r="G80" s="204"/>
      <c r="H80" s="204"/>
      <c r="I80" s="219"/>
      <c r="J80" s="204"/>
      <c r="K80" s="204"/>
    </row>
    <row r="81" spans="1:11" ht="15.75" customHeight="1">
      <c r="A81" s="204"/>
      <c r="B81" s="204"/>
      <c r="C81" s="204"/>
      <c r="D81" s="204"/>
      <c r="E81" s="204"/>
      <c r="F81" s="204"/>
      <c r="G81" s="204"/>
      <c r="H81" s="204"/>
      <c r="I81" s="219"/>
      <c r="J81" s="204"/>
      <c r="K81" s="204"/>
    </row>
    <row r="82" spans="1:11" ht="15.75" customHeight="1">
      <c r="A82" s="204"/>
      <c r="B82" s="204"/>
      <c r="C82" s="204"/>
      <c r="D82" s="204"/>
      <c r="E82" s="204"/>
      <c r="F82" s="204"/>
      <c r="G82" s="204"/>
      <c r="H82" s="204"/>
      <c r="I82" s="219"/>
      <c r="J82" s="204"/>
      <c r="K82" s="204"/>
    </row>
    <row r="83" spans="1:11" ht="15.75" customHeight="1">
      <c r="A83" s="204"/>
      <c r="B83" s="204"/>
      <c r="C83" s="204"/>
      <c r="D83" s="204"/>
      <c r="E83" s="204"/>
      <c r="F83" s="204"/>
      <c r="G83" s="204"/>
      <c r="H83" s="204"/>
      <c r="I83" s="219"/>
      <c r="J83" s="204"/>
      <c r="K83" s="204"/>
    </row>
    <row r="84" spans="1:11" ht="15.75" customHeight="1">
      <c r="A84" s="204"/>
      <c r="B84" s="204"/>
      <c r="C84" s="204"/>
      <c r="D84" s="204"/>
      <c r="E84" s="204"/>
      <c r="F84" s="204"/>
      <c r="G84" s="204"/>
      <c r="H84" s="204"/>
      <c r="I84" s="219"/>
      <c r="J84" s="204"/>
      <c r="K84" s="204"/>
    </row>
    <row r="85" spans="1:11" ht="15.75" customHeight="1">
      <c r="A85" s="204"/>
      <c r="B85" s="204"/>
      <c r="C85" s="204"/>
      <c r="D85" s="204"/>
      <c r="E85" s="204"/>
      <c r="F85" s="204"/>
      <c r="G85" s="204"/>
      <c r="H85" s="204"/>
      <c r="I85" s="219"/>
      <c r="J85" s="204"/>
      <c r="K85" s="204"/>
    </row>
    <row r="86" spans="1:11" ht="15.75" customHeight="1">
      <c r="A86" s="204"/>
      <c r="B86" s="204"/>
      <c r="C86" s="204"/>
      <c r="D86" s="204"/>
      <c r="E86" s="204"/>
      <c r="F86" s="204"/>
      <c r="G86" s="204"/>
      <c r="H86" s="204"/>
      <c r="I86" s="219"/>
      <c r="J86" s="204"/>
      <c r="K86" s="204"/>
    </row>
    <row r="87" spans="1:11" ht="15.75" customHeight="1">
      <c r="A87" s="204"/>
      <c r="B87" s="204"/>
      <c r="C87" s="204"/>
      <c r="D87" s="204"/>
      <c r="E87" s="204"/>
      <c r="F87" s="204"/>
      <c r="G87" s="204"/>
      <c r="H87" s="204"/>
      <c r="I87" s="219"/>
      <c r="J87" s="204"/>
      <c r="K87" s="204"/>
    </row>
    <row r="88" spans="1:11" ht="15.75" customHeight="1">
      <c r="A88" s="204"/>
      <c r="B88" s="204"/>
      <c r="C88" s="204"/>
      <c r="D88" s="204"/>
      <c r="E88" s="204"/>
      <c r="F88" s="204"/>
      <c r="G88" s="204"/>
      <c r="H88" s="204"/>
      <c r="I88" s="219"/>
      <c r="J88" s="204"/>
      <c r="K88" s="204"/>
    </row>
    <row r="89" spans="1:11" ht="15.75" customHeight="1">
      <c r="A89" s="204"/>
      <c r="B89" s="204"/>
      <c r="C89" s="204"/>
      <c r="D89" s="204"/>
      <c r="E89" s="204"/>
      <c r="F89" s="204"/>
      <c r="G89" s="204"/>
      <c r="H89" s="204"/>
      <c r="I89" s="219"/>
      <c r="J89" s="204"/>
      <c r="K89" s="204"/>
    </row>
    <row r="90" spans="1:11" ht="15.75" customHeight="1">
      <c r="A90" s="204"/>
      <c r="B90" s="204"/>
      <c r="C90" s="204"/>
      <c r="D90" s="204"/>
      <c r="E90" s="204"/>
      <c r="F90" s="204"/>
      <c r="G90" s="204"/>
      <c r="H90" s="204"/>
      <c r="I90" s="219"/>
      <c r="J90" s="204"/>
      <c r="K90" s="204"/>
    </row>
    <row r="91" spans="1:11" ht="15.75" customHeight="1">
      <c r="A91" s="204"/>
      <c r="B91" s="204"/>
      <c r="C91" s="204"/>
      <c r="D91" s="204"/>
      <c r="E91" s="204"/>
      <c r="F91" s="204"/>
      <c r="G91" s="204"/>
      <c r="H91" s="204"/>
      <c r="I91" s="219"/>
      <c r="J91" s="204"/>
      <c r="K91" s="204"/>
    </row>
    <row r="92" spans="1:11" ht="15.75" customHeight="1">
      <c r="A92" s="204"/>
      <c r="B92" s="204"/>
      <c r="C92" s="204"/>
      <c r="D92" s="204"/>
      <c r="E92" s="204"/>
      <c r="F92" s="204"/>
      <c r="G92" s="204"/>
      <c r="H92" s="204"/>
      <c r="I92" s="219"/>
      <c r="J92" s="204"/>
      <c r="K92" s="204"/>
    </row>
    <row r="93" spans="1:11" ht="15.75" customHeight="1">
      <c r="A93" s="204"/>
      <c r="B93" s="204"/>
      <c r="C93" s="204"/>
      <c r="D93" s="204"/>
      <c r="E93" s="204"/>
      <c r="F93" s="204"/>
      <c r="G93" s="204"/>
      <c r="H93" s="204"/>
      <c r="I93" s="219"/>
      <c r="J93" s="204"/>
      <c r="K93" s="204"/>
    </row>
    <row r="94" spans="1:11" ht="15.75" customHeight="1">
      <c r="A94" s="204"/>
      <c r="B94" s="204"/>
      <c r="C94" s="204"/>
      <c r="D94" s="204"/>
      <c r="E94" s="204"/>
      <c r="F94" s="204"/>
      <c r="G94" s="204"/>
      <c r="H94" s="204"/>
      <c r="I94" s="219"/>
      <c r="J94" s="204"/>
      <c r="K94" s="204"/>
    </row>
    <row r="95" spans="1:11" ht="15.75" customHeight="1">
      <c r="A95" s="204"/>
      <c r="B95" s="204"/>
      <c r="C95" s="204"/>
      <c r="D95" s="204"/>
      <c r="E95" s="204"/>
      <c r="F95" s="204"/>
      <c r="G95" s="204"/>
      <c r="H95" s="204"/>
      <c r="I95" s="219"/>
      <c r="J95" s="204"/>
      <c r="K95" s="204"/>
    </row>
    <row r="96" spans="1:11" ht="15.75" customHeight="1">
      <c r="A96" s="204"/>
      <c r="B96" s="204"/>
      <c r="C96" s="204"/>
      <c r="D96" s="204"/>
      <c r="E96" s="204"/>
      <c r="F96" s="204"/>
      <c r="G96" s="204"/>
      <c r="H96" s="204"/>
      <c r="I96" s="219"/>
      <c r="J96" s="204"/>
      <c r="K96" s="204"/>
    </row>
    <row r="97" spans="1:11" ht="15.75" customHeight="1">
      <c r="A97" s="204"/>
      <c r="B97" s="204"/>
      <c r="C97" s="204"/>
      <c r="D97" s="204"/>
      <c r="E97" s="204"/>
      <c r="F97" s="204"/>
      <c r="G97" s="204"/>
      <c r="H97" s="204"/>
      <c r="I97" s="219"/>
      <c r="J97" s="204"/>
      <c r="K97" s="204"/>
    </row>
    <row r="98" spans="1:11" ht="15.75" customHeight="1">
      <c r="A98" s="204"/>
      <c r="B98" s="204"/>
      <c r="C98" s="204"/>
      <c r="D98" s="204"/>
      <c r="E98" s="204"/>
      <c r="F98" s="204"/>
      <c r="G98" s="204"/>
      <c r="H98" s="204"/>
      <c r="I98" s="219"/>
      <c r="J98" s="204"/>
      <c r="K98" s="204"/>
    </row>
    <row r="99" spans="1:11" ht="15.75" customHeight="1">
      <c r="A99" s="204"/>
      <c r="B99" s="204"/>
      <c r="C99" s="204"/>
      <c r="D99" s="204"/>
      <c r="E99" s="204"/>
      <c r="F99" s="204"/>
      <c r="G99" s="204"/>
      <c r="H99" s="204"/>
      <c r="I99" s="219"/>
      <c r="J99" s="204"/>
      <c r="K99" s="204"/>
    </row>
    <row r="100" spans="1:11" ht="15.75" customHeight="1">
      <c r="A100" s="204"/>
      <c r="B100" s="204"/>
      <c r="C100" s="204"/>
      <c r="D100" s="204"/>
      <c r="E100" s="204"/>
      <c r="F100" s="204"/>
      <c r="G100" s="204"/>
      <c r="H100" s="204"/>
      <c r="I100" s="219"/>
      <c r="J100" s="204"/>
      <c r="K100" s="204"/>
    </row>
  </sheetData>
  <mergeCells count="9">
    <mergeCell ref="G21:G22"/>
    <mergeCell ref="H3:H4"/>
    <mergeCell ref="I3:I4"/>
    <mergeCell ref="A1:H1"/>
    <mergeCell ref="C3:F3"/>
    <mergeCell ref="A18:H18"/>
    <mergeCell ref="A3:A4"/>
    <mergeCell ref="B3:B4"/>
    <mergeCell ref="G3:G4"/>
  </mergeCells>
  <pageMargins left="0.78740157480314998" right="0.78740157480314998" top="1.1811023622047201" bottom="0.78740157480314998" header="0" footer="0"/>
  <pageSetup fitToHeight="0"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00"/>
  <sheetViews>
    <sheetView workbookViewId="0"/>
  </sheetViews>
  <sheetFormatPr defaultColWidth="14.44140625" defaultRowHeight="15" customHeight="1" outlineLevelRow="1"/>
  <cols>
    <col min="1" max="1" width="3.88671875" customWidth="1"/>
    <col min="2" max="2" width="46.88671875" customWidth="1"/>
    <col min="3" max="3" width="12.88671875" customWidth="1"/>
    <col min="4" max="4" width="11.44140625" customWidth="1"/>
    <col min="5" max="5" width="13.88671875" customWidth="1"/>
    <col min="6" max="6" width="14.5546875" customWidth="1"/>
    <col min="7" max="7" width="47.88671875" customWidth="1"/>
    <col min="8" max="8" width="9" hidden="1" customWidth="1"/>
    <col min="9" max="11" width="9" customWidth="1"/>
  </cols>
  <sheetData>
    <row r="1" spans="1:11" ht="15.75" customHeight="1">
      <c r="A1" s="154"/>
      <c r="B1" s="155"/>
      <c r="C1" s="156"/>
      <c r="D1" s="154"/>
      <c r="E1" s="174"/>
      <c r="F1" s="175"/>
      <c r="G1" s="176"/>
      <c r="H1" s="155"/>
      <c r="I1" s="155"/>
      <c r="J1" s="155"/>
      <c r="K1" s="155"/>
    </row>
    <row r="2" spans="1:11" ht="21.75" customHeight="1">
      <c r="A2" s="154"/>
      <c r="B2" s="1010" t="s">
        <v>1176</v>
      </c>
      <c r="C2" s="973"/>
      <c r="D2" s="973"/>
      <c r="E2" s="973"/>
      <c r="F2" s="973"/>
      <c r="G2" s="973"/>
      <c r="H2" s="177"/>
      <c r="I2" s="155"/>
      <c r="J2" s="155"/>
      <c r="K2" s="155"/>
    </row>
    <row r="3" spans="1:11" ht="15.75" customHeight="1">
      <c r="A3" s="154"/>
      <c r="B3" s="155"/>
      <c r="C3" s="156"/>
      <c r="D3" s="154"/>
      <c r="E3" s="174"/>
      <c r="F3" s="175"/>
      <c r="G3" s="176"/>
      <c r="H3" s="155"/>
      <c r="I3" s="155"/>
      <c r="J3" s="155"/>
      <c r="K3" s="155"/>
    </row>
    <row r="4" spans="1:11" ht="15.75" customHeight="1">
      <c r="A4" s="157"/>
      <c r="B4" s="158" t="s">
        <v>2</v>
      </c>
      <c r="C4" s="158" t="s">
        <v>246</v>
      </c>
      <c r="D4" s="158" t="s">
        <v>912</v>
      </c>
      <c r="E4" s="178" t="s">
        <v>888</v>
      </c>
      <c r="F4" s="158" t="s">
        <v>157</v>
      </c>
      <c r="G4" s="158" t="s">
        <v>5</v>
      </c>
      <c r="H4" s="155"/>
      <c r="I4" s="155"/>
      <c r="J4" s="155"/>
      <c r="K4" s="155"/>
    </row>
    <row r="5" spans="1:11" ht="38.25" customHeight="1">
      <c r="A5" s="159" t="s">
        <v>11</v>
      </c>
      <c r="B5" s="160" t="s">
        <v>1177</v>
      </c>
      <c r="C5" s="159" t="s">
        <v>1178</v>
      </c>
      <c r="D5" s="159">
        <v>1</v>
      </c>
      <c r="E5" s="179"/>
      <c r="F5" s="179">
        <f>SUM(F6:F11)</f>
        <v>2580000</v>
      </c>
      <c r="G5" s="180" t="s">
        <v>1179</v>
      </c>
      <c r="H5" s="181"/>
      <c r="I5" s="181"/>
      <c r="J5" s="181"/>
      <c r="K5" s="181"/>
    </row>
    <row r="6" spans="1:11" ht="15.75" customHeight="1">
      <c r="A6" s="161"/>
      <c r="B6" s="162" t="s">
        <v>1180</v>
      </c>
      <c r="C6" s="163" t="s">
        <v>1181</v>
      </c>
      <c r="D6" s="164">
        <v>8</v>
      </c>
      <c r="E6" s="182">
        <v>70000</v>
      </c>
      <c r="F6" s="183">
        <f t="shared" ref="F6:F12" si="0">D6*E6</f>
        <v>560000</v>
      </c>
      <c r="G6" s="91"/>
      <c r="H6" s="181"/>
      <c r="I6" s="181"/>
      <c r="J6" s="181"/>
      <c r="K6" s="181"/>
    </row>
    <row r="7" spans="1:11" ht="15.75" customHeight="1">
      <c r="A7" s="161"/>
      <c r="B7" s="162" t="s">
        <v>1182</v>
      </c>
      <c r="C7" s="163" t="s">
        <v>1181</v>
      </c>
      <c r="D7" s="164">
        <v>8</v>
      </c>
      <c r="E7" s="183">
        <v>25000</v>
      </c>
      <c r="F7" s="183">
        <f t="shared" si="0"/>
        <v>200000</v>
      </c>
      <c r="G7" s="91"/>
      <c r="H7" s="181"/>
      <c r="I7" s="181"/>
      <c r="J7" s="181"/>
      <c r="K7" s="181"/>
    </row>
    <row r="8" spans="1:11" ht="15.75" customHeight="1">
      <c r="A8" s="161"/>
      <c r="B8" s="162" t="s">
        <v>1183</v>
      </c>
      <c r="C8" s="165" t="s">
        <v>1181</v>
      </c>
      <c r="D8" s="164">
        <v>8</v>
      </c>
      <c r="E8" s="182">
        <v>15000</v>
      </c>
      <c r="F8" s="182">
        <f t="shared" si="0"/>
        <v>120000</v>
      </c>
      <c r="G8" s="91"/>
      <c r="H8" s="181"/>
      <c r="I8" s="181"/>
      <c r="J8" s="181"/>
      <c r="K8" s="181"/>
    </row>
    <row r="9" spans="1:11" ht="15.75" customHeight="1">
      <c r="A9" s="161"/>
      <c r="B9" s="162" t="s">
        <v>1184</v>
      </c>
      <c r="C9" s="165" t="s">
        <v>1185</v>
      </c>
      <c r="D9" s="163">
        <v>20</v>
      </c>
      <c r="E9" s="182">
        <v>45000</v>
      </c>
      <c r="F9" s="182">
        <f t="shared" si="0"/>
        <v>900000</v>
      </c>
      <c r="G9" s="184"/>
      <c r="H9" s="181"/>
      <c r="I9" s="181"/>
      <c r="J9" s="181"/>
      <c r="K9" s="181"/>
    </row>
    <row r="10" spans="1:11" ht="15.75" customHeight="1">
      <c r="A10" s="161"/>
      <c r="B10" s="162" t="s">
        <v>1186</v>
      </c>
      <c r="C10" s="163" t="s">
        <v>1185</v>
      </c>
      <c r="D10" s="164">
        <v>20</v>
      </c>
      <c r="E10" s="183">
        <v>25000</v>
      </c>
      <c r="F10" s="182">
        <f t="shared" si="0"/>
        <v>500000</v>
      </c>
      <c r="G10" s="184"/>
      <c r="H10" s="181"/>
      <c r="I10" s="181"/>
      <c r="J10" s="181"/>
      <c r="K10" s="181"/>
    </row>
    <row r="11" spans="1:11" ht="15.75" customHeight="1">
      <c r="A11" s="161"/>
      <c r="B11" s="162" t="s">
        <v>1187</v>
      </c>
      <c r="C11" s="165" t="s">
        <v>1185</v>
      </c>
      <c r="D11" s="163">
        <v>20</v>
      </c>
      <c r="E11" s="182">
        <v>15000</v>
      </c>
      <c r="F11" s="182">
        <f t="shared" si="0"/>
        <v>300000</v>
      </c>
      <c r="G11" s="184"/>
      <c r="H11" s="181"/>
      <c r="I11" s="181"/>
      <c r="J11" s="181"/>
      <c r="K11" s="181"/>
    </row>
    <row r="12" spans="1:11" ht="63.75" customHeight="1">
      <c r="A12" s="159" t="s">
        <v>14</v>
      </c>
      <c r="B12" s="160" t="s">
        <v>1188</v>
      </c>
      <c r="C12" s="159" t="s">
        <v>258</v>
      </c>
      <c r="D12" s="159">
        <v>12</v>
      </c>
      <c r="E12" s="179">
        <f>F13</f>
        <v>9310000</v>
      </c>
      <c r="F12" s="179">
        <f t="shared" si="0"/>
        <v>111720000</v>
      </c>
      <c r="G12" s="185" t="s">
        <v>1189</v>
      </c>
      <c r="H12" s="181"/>
      <c r="I12" s="181"/>
      <c r="J12" s="181"/>
      <c r="K12" s="181"/>
    </row>
    <row r="13" spans="1:11" ht="15.75" customHeight="1">
      <c r="A13" s="159"/>
      <c r="B13" s="160" t="s">
        <v>1190</v>
      </c>
      <c r="C13" s="159"/>
      <c r="D13" s="159"/>
      <c r="E13" s="179"/>
      <c r="F13" s="179">
        <f>SUM(F14:F22)</f>
        <v>9310000</v>
      </c>
      <c r="G13" s="186" t="s">
        <v>1191</v>
      </c>
      <c r="H13" s="181"/>
      <c r="I13" s="181"/>
      <c r="J13" s="181"/>
      <c r="K13" s="181"/>
    </row>
    <row r="14" spans="1:11" ht="15.75" hidden="1" customHeight="1" outlineLevel="1">
      <c r="A14" s="166"/>
      <c r="B14" s="167" t="s">
        <v>1192</v>
      </c>
      <c r="C14" s="168" t="s">
        <v>1193</v>
      </c>
      <c r="D14" s="169">
        <v>2</v>
      </c>
      <c r="E14" s="187">
        <v>200000</v>
      </c>
      <c r="F14" s="188">
        <f>D14*E14</f>
        <v>400000</v>
      </c>
      <c r="G14" s="91" t="s">
        <v>1194</v>
      </c>
      <c r="H14" s="155"/>
      <c r="I14" s="155"/>
      <c r="J14" s="155"/>
      <c r="K14" s="155"/>
    </row>
    <row r="15" spans="1:11" ht="15.75" hidden="1" customHeight="1" outlineLevel="1">
      <c r="A15" s="166"/>
      <c r="B15" s="80" t="s">
        <v>1195</v>
      </c>
      <c r="C15" s="168" t="s">
        <v>1193</v>
      </c>
      <c r="D15" s="166">
        <v>1</v>
      </c>
      <c r="E15" s="188">
        <v>400000</v>
      </c>
      <c r="F15" s="188">
        <f>E15*D15</f>
        <v>400000</v>
      </c>
      <c r="G15" s="91" t="s">
        <v>1194</v>
      </c>
      <c r="H15" s="155"/>
      <c r="I15" s="155"/>
      <c r="J15" s="155"/>
      <c r="K15" s="155"/>
    </row>
    <row r="16" spans="1:11" ht="15.75" hidden="1" customHeight="1" outlineLevel="1">
      <c r="A16" s="166"/>
      <c r="B16" s="80" t="s">
        <v>1196</v>
      </c>
      <c r="C16" s="168" t="s">
        <v>1197</v>
      </c>
      <c r="D16" s="166">
        <v>3</v>
      </c>
      <c r="E16" s="188">
        <v>150000</v>
      </c>
      <c r="F16" s="188">
        <f>E16*D16</f>
        <v>450000</v>
      </c>
      <c r="G16" s="189" t="s">
        <v>1198</v>
      </c>
      <c r="H16" s="190"/>
      <c r="I16" s="190"/>
      <c r="J16" s="190"/>
      <c r="K16" s="190"/>
    </row>
    <row r="17" spans="1:11" ht="23.25" hidden="1" customHeight="1" outlineLevel="1">
      <c r="A17" s="166"/>
      <c r="B17" s="170" t="s">
        <v>1199</v>
      </c>
      <c r="C17" s="171" t="s">
        <v>1193</v>
      </c>
      <c r="D17" s="79">
        <v>0</v>
      </c>
      <c r="E17" s="188">
        <v>1000000</v>
      </c>
      <c r="F17" s="188">
        <f>D17*E17</f>
        <v>0</v>
      </c>
      <c r="G17" s="1109" t="s">
        <v>1200</v>
      </c>
      <c r="H17" s="155"/>
      <c r="I17" s="155"/>
      <c r="J17" s="155"/>
      <c r="K17" s="155"/>
    </row>
    <row r="18" spans="1:11" ht="21" hidden="1" customHeight="1" outlineLevel="1">
      <c r="A18" s="166"/>
      <c r="B18" s="170" t="s">
        <v>1201</v>
      </c>
      <c r="C18" s="171" t="s">
        <v>1193</v>
      </c>
      <c r="D18" s="79">
        <v>1</v>
      </c>
      <c r="E18" s="188">
        <v>0</v>
      </c>
      <c r="F18" s="188">
        <f>D18*E18</f>
        <v>0</v>
      </c>
      <c r="G18" s="975"/>
      <c r="H18" s="155"/>
      <c r="I18" s="155"/>
      <c r="J18" s="155"/>
      <c r="K18" s="155"/>
    </row>
    <row r="19" spans="1:11" ht="0.75" hidden="1" customHeight="1" outlineLevel="1">
      <c r="A19" s="166"/>
      <c r="B19" s="170" t="s">
        <v>1202</v>
      </c>
      <c r="C19" s="171" t="s">
        <v>1203</v>
      </c>
      <c r="D19" s="79">
        <v>0</v>
      </c>
      <c r="E19" s="188">
        <v>100000</v>
      </c>
      <c r="F19" s="188">
        <f>D19*E19</f>
        <v>0</v>
      </c>
      <c r="G19" s="976"/>
      <c r="H19" s="155"/>
      <c r="I19" s="155"/>
      <c r="J19" s="155"/>
      <c r="K19" s="155"/>
    </row>
    <row r="20" spans="1:11" ht="22.5" hidden="1" customHeight="1" outlineLevel="1">
      <c r="A20" s="166"/>
      <c r="B20" s="91" t="s">
        <v>1204</v>
      </c>
      <c r="C20" s="79" t="s">
        <v>1205</v>
      </c>
      <c r="D20" s="169">
        <v>100</v>
      </c>
      <c r="E20" s="192">
        <v>50000</v>
      </c>
      <c r="F20" s="188">
        <f>E20*D20</f>
        <v>5000000</v>
      </c>
      <c r="G20" s="193" t="s">
        <v>1206</v>
      </c>
      <c r="H20" s="155"/>
      <c r="I20" s="155"/>
      <c r="J20" s="155"/>
      <c r="K20" s="155"/>
    </row>
    <row r="21" spans="1:11" ht="15.75" hidden="1" customHeight="1" outlineLevel="1">
      <c r="A21" s="166"/>
      <c r="B21" s="91" t="s">
        <v>1207</v>
      </c>
      <c r="C21" s="79" t="s">
        <v>1208</v>
      </c>
      <c r="D21" s="169">
        <v>102</v>
      </c>
      <c r="E21" s="187">
        <v>30000</v>
      </c>
      <c r="F21" s="188">
        <f>E21*D21</f>
        <v>3060000</v>
      </c>
      <c r="G21" s="193" t="s">
        <v>1209</v>
      </c>
      <c r="H21" s="155"/>
      <c r="I21" s="155"/>
      <c r="J21" s="155"/>
      <c r="K21" s="155"/>
    </row>
    <row r="22" spans="1:11" ht="15.75" hidden="1" customHeight="1" outlineLevel="1">
      <c r="A22" s="166"/>
      <c r="B22" s="91" t="s">
        <v>1210</v>
      </c>
      <c r="C22" s="79" t="s">
        <v>1211</v>
      </c>
      <c r="D22" s="169">
        <v>1</v>
      </c>
      <c r="E22" s="192">
        <v>0</v>
      </c>
      <c r="F22" s="192">
        <f>E22*D22</f>
        <v>0</v>
      </c>
      <c r="G22" s="189" t="s">
        <v>1206</v>
      </c>
      <c r="H22" s="155"/>
      <c r="I22" s="155"/>
      <c r="J22" s="155"/>
      <c r="K22" s="155"/>
    </row>
    <row r="23" spans="1:11" ht="36.75" customHeight="1" collapsed="1">
      <c r="A23" s="159"/>
      <c r="B23" s="172" t="s">
        <v>193</v>
      </c>
      <c r="C23" s="173"/>
      <c r="D23" s="173"/>
      <c r="E23" s="194"/>
      <c r="F23" s="194">
        <f>F5+F12</f>
        <v>114300000</v>
      </c>
      <c r="G23" s="185"/>
      <c r="H23" s="155"/>
      <c r="I23" s="155"/>
      <c r="J23" s="155"/>
      <c r="K23" s="155"/>
    </row>
    <row r="24" spans="1:11" ht="15.75" customHeight="1">
      <c r="A24" s="154"/>
      <c r="B24" s="155"/>
      <c r="C24" s="156"/>
      <c r="D24" s="154"/>
      <c r="E24" s="174"/>
      <c r="F24" s="175"/>
      <c r="G24" s="176"/>
      <c r="H24" s="155"/>
      <c r="I24" s="155"/>
      <c r="J24" s="155"/>
      <c r="K24" s="155"/>
    </row>
    <row r="25" spans="1:11" ht="15.75" customHeight="1">
      <c r="A25" s="154"/>
      <c r="B25" s="155"/>
      <c r="C25" s="156"/>
      <c r="D25" s="154"/>
      <c r="E25" s="174"/>
      <c r="F25" s="175"/>
      <c r="G25" s="176"/>
      <c r="H25" s="155"/>
      <c r="I25" s="155"/>
      <c r="J25" s="155"/>
      <c r="K25" s="155"/>
    </row>
    <row r="26" spans="1:11" ht="15.75" customHeight="1">
      <c r="A26" s="154"/>
      <c r="B26" s="1108"/>
      <c r="C26" s="973"/>
      <c r="D26" s="973"/>
      <c r="E26" s="973"/>
      <c r="F26" s="973"/>
      <c r="G26" s="973"/>
      <c r="H26" s="155"/>
      <c r="I26" s="155"/>
      <c r="J26" s="155"/>
      <c r="K26" s="155"/>
    </row>
    <row r="27" spans="1:11" ht="15.75" customHeight="1">
      <c r="A27" s="154"/>
      <c r="B27" s="1108"/>
      <c r="C27" s="973"/>
      <c r="D27" s="973"/>
      <c r="E27" s="973"/>
      <c r="F27" s="973"/>
      <c r="G27" s="973"/>
      <c r="H27" s="155"/>
      <c r="I27" s="155"/>
      <c r="J27" s="155"/>
      <c r="K27" s="155"/>
    </row>
    <row r="28" spans="1:11" ht="15.75" customHeight="1">
      <c r="A28" s="154"/>
      <c r="B28" s="155"/>
      <c r="C28" s="156"/>
      <c r="D28" s="154"/>
      <c r="E28" s="174"/>
      <c r="F28" s="175"/>
      <c r="G28" s="176"/>
      <c r="H28" s="155"/>
      <c r="I28" s="155"/>
      <c r="J28" s="155"/>
      <c r="K28" s="155"/>
    </row>
    <row r="29" spans="1:11" ht="15.75" customHeight="1">
      <c r="A29" s="154"/>
      <c r="B29" s="155"/>
      <c r="C29" s="156"/>
      <c r="D29" s="154"/>
      <c r="E29" s="174"/>
      <c r="F29" s="175"/>
      <c r="G29" s="176"/>
      <c r="H29" s="155"/>
      <c r="I29" s="155"/>
      <c r="J29" s="155"/>
      <c r="K29" s="155"/>
    </row>
    <row r="30" spans="1:11" ht="15.75" customHeight="1">
      <c r="A30" s="154"/>
      <c r="B30" s="155"/>
      <c r="C30" s="156"/>
      <c r="D30" s="154"/>
      <c r="E30" s="174"/>
      <c r="F30" s="175"/>
      <c r="G30" s="176"/>
      <c r="H30" s="155"/>
      <c r="I30" s="155"/>
      <c r="J30" s="155"/>
      <c r="K30" s="155"/>
    </row>
    <row r="31" spans="1:11" ht="15.75" customHeight="1">
      <c r="A31" s="154"/>
      <c r="B31" s="155"/>
      <c r="C31" s="156"/>
      <c r="D31" s="154"/>
      <c r="E31" s="174"/>
      <c r="F31" s="175"/>
      <c r="G31" s="176"/>
      <c r="H31" s="155"/>
      <c r="I31" s="155"/>
      <c r="J31" s="155"/>
      <c r="K31" s="155"/>
    </row>
    <row r="32" spans="1:11" ht="15.75" customHeight="1">
      <c r="A32" s="154"/>
      <c r="B32" s="155"/>
      <c r="C32" s="156"/>
      <c r="D32" s="154"/>
      <c r="E32" s="174"/>
      <c r="F32" s="175"/>
      <c r="G32" s="176"/>
      <c r="H32" s="155"/>
      <c r="I32" s="155"/>
      <c r="J32" s="155"/>
      <c r="K32" s="155"/>
    </row>
    <row r="33" spans="1:11" ht="15.75" customHeight="1">
      <c r="A33" s="154"/>
      <c r="B33" s="155"/>
      <c r="C33" s="156"/>
      <c r="D33" s="154"/>
      <c r="E33" s="174"/>
      <c r="F33" s="175"/>
      <c r="G33" s="176"/>
      <c r="H33" s="155"/>
      <c r="I33" s="155"/>
      <c r="J33" s="155"/>
      <c r="K33" s="155"/>
    </row>
    <row r="34" spans="1:11" ht="15.75" customHeight="1">
      <c r="A34" s="154"/>
      <c r="B34" s="155"/>
      <c r="C34" s="156"/>
      <c r="D34" s="154"/>
      <c r="E34" s="174"/>
      <c r="F34" s="175"/>
      <c r="G34" s="176"/>
      <c r="H34" s="155"/>
      <c r="I34" s="155"/>
      <c r="J34" s="155"/>
      <c r="K34" s="155"/>
    </row>
    <row r="35" spans="1:11" ht="15.75" customHeight="1">
      <c r="A35" s="154"/>
      <c r="B35" s="155"/>
      <c r="C35" s="156"/>
      <c r="D35" s="154"/>
      <c r="E35" s="174"/>
      <c r="F35" s="175"/>
      <c r="G35" s="176"/>
      <c r="H35" s="155"/>
      <c r="I35" s="155"/>
      <c r="J35" s="155"/>
      <c r="K35" s="155"/>
    </row>
    <row r="36" spans="1:11" ht="15.75" customHeight="1">
      <c r="A36" s="154"/>
      <c r="B36" s="155"/>
      <c r="C36" s="156"/>
      <c r="D36" s="154"/>
      <c r="E36" s="174"/>
      <c r="F36" s="175"/>
      <c r="G36" s="176"/>
      <c r="H36" s="155"/>
      <c r="I36" s="155"/>
      <c r="J36" s="155"/>
      <c r="K36" s="155"/>
    </row>
    <row r="37" spans="1:11" ht="15.75" customHeight="1">
      <c r="A37" s="154"/>
      <c r="B37" s="155"/>
      <c r="C37" s="156"/>
      <c r="D37" s="154"/>
      <c r="E37" s="174"/>
      <c r="F37" s="175"/>
      <c r="G37" s="176"/>
      <c r="H37" s="155"/>
      <c r="I37" s="155"/>
      <c r="J37" s="155"/>
      <c r="K37" s="155"/>
    </row>
    <row r="38" spans="1:11" ht="15.75" customHeight="1">
      <c r="A38" s="154"/>
      <c r="B38" s="155"/>
      <c r="C38" s="156"/>
      <c r="D38" s="154"/>
      <c r="E38" s="174"/>
      <c r="F38" s="175"/>
      <c r="G38" s="176"/>
      <c r="H38" s="155"/>
      <c r="I38" s="155"/>
      <c r="J38" s="155"/>
      <c r="K38" s="155"/>
    </row>
    <row r="39" spans="1:11" ht="15.75" customHeight="1">
      <c r="A39" s="154"/>
      <c r="B39" s="155"/>
      <c r="C39" s="156"/>
      <c r="D39" s="154"/>
      <c r="E39" s="174"/>
      <c r="F39" s="175"/>
      <c r="G39" s="176"/>
      <c r="H39" s="155"/>
      <c r="I39" s="155"/>
      <c r="J39" s="155"/>
      <c r="K39" s="155"/>
    </row>
    <row r="40" spans="1:11" ht="15.75" customHeight="1">
      <c r="A40" s="154"/>
      <c r="B40" s="155"/>
      <c r="C40" s="156"/>
      <c r="D40" s="154"/>
      <c r="E40" s="174"/>
      <c r="F40" s="175"/>
      <c r="G40" s="176"/>
      <c r="H40" s="155"/>
      <c r="I40" s="155"/>
      <c r="J40" s="155"/>
      <c r="K40" s="155"/>
    </row>
    <row r="41" spans="1:11" ht="15.75" customHeight="1">
      <c r="A41" s="154"/>
      <c r="B41" s="155"/>
      <c r="C41" s="156"/>
      <c r="D41" s="154"/>
      <c r="E41" s="174"/>
      <c r="F41" s="175"/>
      <c r="G41" s="176"/>
      <c r="H41" s="155"/>
      <c r="I41" s="155"/>
      <c r="J41" s="155"/>
      <c r="K41" s="155"/>
    </row>
    <row r="42" spans="1:11" ht="15.75" customHeight="1">
      <c r="A42" s="154"/>
      <c r="B42" s="155"/>
      <c r="C42" s="156"/>
      <c r="D42" s="154"/>
      <c r="E42" s="174"/>
      <c r="F42" s="175"/>
      <c r="G42" s="176"/>
      <c r="H42" s="155"/>
      <c r="I42" s="155"/>
      <c r="J42" s="155"/>
      <c r="K42" s="155"/>
    </row>
    <row r="43" spans="1:11" ht="15.75" customHeight="1">
      <c r="A43" s="154"/>
      <c r="B43" s="155"/>
      <c r="C43" s="156"/>
      <c r="D43" s="154"/>
      <c r="E43" s="174"/>
      <c r="F43" s="175"/>
      <c r="G43" s="176"/>
      <c r="H43" s="155"/>
      <c r="I43" s="155"/>
      <c r="J43" s="155"/>
      <c r="K43" s="155"/>
    </row>
    <row r="44" spans="1:11" ht="15.75" customHeight="1">
      <c r="A44" s="154"/>
      <c r="B44" s="155"/>
      <c r="C44" s="156"/>
      <c r="D44" s="154"/>
      <c r="E44" s="174"/>
      <c r="F44" s="175"/>
      <c r="G44" s="176"/>
      <c r="H44" s="155"/>
      <c r="I44" s="155"/>
      <c r="J44" s="155"/>
      <c r="K44" s="155"/>
    </row>
    <row r="45" spans="1:11" ht="15.75" customHeight="1">
      <c r="A45" s="154"/>
      <c r="B45" s="155"/>
      <c r="C45" s="156"/>
      <c r="D45" s="154"/>
      <c r="E45" s="174"/>
      <c r="F45" s="175"/>
      <c r="G45" s="176"/>
      <c r="H45" s="155"/>
      <c r="I45" s="155"/>
      <c r="J45" s="155"/>
      <c r="K45" s="155"/>
    </row>
    <row r="46" spans="1:11" ht="15.75" customHeight="1">
      <c r="A46" s="154"/>
      <c r="B46" s="155"/>
      <c r="C46" s="156"/>
      <c r="D46" s="154"/>
      <c r="E46" s="174"/>
      <c r="F46" s="175"/>
      <c r="G46" s="176"/>
      <c r="H46" s="155"/>
      <c r="I46" s="155"/>
      <c r="J46" s="155"/>
      <c r="K46" s="155"/>
    </row>
    <row r="47" spans="1:11" ht="15.75" customHeight="1">
      <c r="A47" s="154"/>
      <c r="B47" s="155"/>
      <c r="C47" s="156"/>
      <c r="D47" s="154"/>
      <c r="E47" s="174"/>
      <c r="F47" s="175"/>
      <c r="G47" s="176"/>
      <c r="H47" s="155"/>
      <c r="I47" s="155"/>
      <c r="J47" s="155"/>
      <c r="K47" s="155"/>
    </row>
    <row r="48" spans="1:11" ht="15.75" customHeight="1">
      <c r="A48" s="154"/>
      <c r="B48" s="155"/>
      <c r="C48" s="156"/>
      <c r="D48" s="154"/>
      <c r="E48" s="174"/>
      <c r="F48" s="175"/>
      <c r="G48" s="176"/>
      <c r="H48" s="155"/>
      <c r="I48" s="155"/>
      <c r="J48" s="155"/>
      <c r="K48" s="155"/>
    </row>
    <row r="49" spans="1:11" ht="15.75" customHeight="1">
      <c r="A49" s="154"/>
      <c r="B49" s="155"/>
      <c r="C49" s="156"/>
      <c r="D49" s="154"/>
      <c r="E49" s="174"/>
      <c r="F49" s="175"/>
      <c r="G49" s="176"/>
      <c r="H49" s="155"/>
      <c r="I49" s="155"/>
      <c r="J49" s="155"/>
      <c r="K49" s="155"/>
    </row>
    <row r="50" spans="1:11" ht="15.75" customHeight="1">
      <c r="A50" s="154"/>
      <c r="B50" s="155"/>
      <c r="C50" s="156"/>
      <c r="D50" s="154"/>
      <c r="E50" s="174"/>
      <c r="F50" s="175"/>
      <c r="G50" s="176"/>
      <c r="H50" s="155"/>
      <c r="I50" s="155"/>
      <c r="J50" s="155"/>
      <c r="K50" s="155"/>
    </row>
    <row r="51" spans="1:11" ht="15.75" customHeight="1">
      <c r="A51" s="154"/>
      <c r="B51" s="155"/>
      <c r="C51" s="156"/>
      <c r="D51" s="154"/>
      <c r="E51" s="174"/>
      <c r="F51" s="175"/>
      <c r="G51" s="176"/>
      <c r="H51" s="155"/>
      <c r="I51" s="155"/>
      <c r="J51" s="155"/>
      <c r="K51" s="155"/>
    </row>
    <row r="52" spans="1:11" ht="15.75" customHeight="1">
      <c r="A52" s="154"/>
      <c r="B52" s="155"/>
      <c r="C52" s="156"/>
      <c r="D52" s="154"/>
      <c r="E52" s="174"/>
      <c r="F52" s="175"/>
      <c r="G52" s="176"/>
      <c r="H52" s="155"/>
      <c r="I52" s="155"/>
      <c r="J52" s="155"/>
      <c r="K52" s="155"/>
    </row>
    <row r="53" spans="1:11" ht="15.75" customHeight="1">
      <c r="A53" s="154"/>
      <c r="B53" s="155"/>
      <c r="C53" s="156"/>
      <c r="D53" s="154"/>
      <c r="E53" s="174"/>
      <c r="F53" s="175"/>
      <c r="G53" s="176"/>
      <c r="H53" s="155"/>
      <c r="I53" s="155"/>
      <c r="J53" s="155"/>
      <c r="K53" s="155"/>
    </row>
    <row r="54" spans="1:11" ht="15.75" customHeight="1">
      <c r="A54" s="154"/>
      <c r="B54" s="155"/>
      <c r="C54" s="156"/>
      <c r="D54" s="154"/>
      <c r="E54" s="174"/>
      <c r="F54" s="175"/>
      <c r="G54" s="176"/>
      <c r="H54" s="155"/>
      <c r="I54" s="155"/>
      <c r="J54" s="155"/>
      <c r="K54" s="155"/>
    </row>
    <row r="55" spans="1:11" ht="15.75" customHeight="1">
      <c r="A55" s="154"/>
      <c r="B55" s="155"/>
      <c r="C55" s="156"/>
      <c r="D55" s="154"/>
      <c r="E55" s="174"/>
      <c r="F55" s="175"/>
      <c r="G55" s="176"/>
      <c r="H55" s="155"/>
      <c r="I55" s="155"/>
      <c r="J55" s="155"/>
      <c r="K55" s="155"/>
    </row>
    <row r="56" spans="1:11" ht="15.75" customHeight="1">
      <c r="A56" s="154"/>
      <c r="B56" s="155"/>
      <c r="C56" s="156"/>
      <c r="D56" s="154"/>
      <c r="E56" s="174"/>
      <c r="F56" s="175"/>
      <c r="G56" s="176"/>
      <c r="H56" s="155"/>
      <c r="I56" s="155"/>
      <c r="J56" s="155"/>
      <c r="K56" s="155"/>
    </row>
    <row r="57" spans="1:11" ht="15.75" customHeight="1">
      <c r="A57" s="154"/>
      <c r="B57" s="155"/>
      <c r="C57" s="156"/>
      <c r="D57" s="154"/>
      <c r="E57" s="174"/>
      <c r="F57" s="175"/>
      <c r="G57" s="176"/>
      <c r="H57" s="155"/>
      <c r="I57" s="155"/>
      <c r="J57" s="155"/>
      <c r="K57" s="155"/>
    </row>
    <row r="58" spans="1:11" ht="15.75" customHeight="1">
      <c r="A58" s="154"/>
      <c r="B58" s="155"/>
      <c r="C58" s="156"/>
      <c r="D58" s="154"/>
      <c r="E58" s="174"/>
      <c r="F58" s="175"/>
      <c r="G58" s="176"/>
      <c r="H58" s="155"/>
      <c r="I58" s="155"/>
      <c r="J58" s="155"/>
      <c r="K58" s="155"/>
    </row>
    <row r="59" spans="1:11" ht="15.75" customHeight="1">
      <c r="A59" s="154"/>
      <c r="B59" s="155"/>
      <c r="C59" s="156"/>
      <c r="D59" s="154"/>
      <c r="E59" s="174"/>
      <c r="F59" s="175"/>
      <c r="G59" s="176"/>
      <c r="H59" s="155"/>
      <c r="I59" s="155"/>
      <c r="J59" s="155"/>
      <c r="K59" s="155"/>
    </row>
    <row r="60" spans="1:11" ht="15.75" customHeight="1">
      <c r="A60" s="154"/>
      <c r="B60" s="155"/>
      <c r="C60" s="156"/>
      <c r="D60" s="154"/>
      <c r="E60" s="174"/>
      <c r="F60" s="175"/>
      <c r="G60" s="176"/>
      <c r="H60" s="155"/>
      <c r="I60" s="155"/>
      <c r="J60" s="155"/>
      <c r="K60" s="155"/>
    </row>
    <row r="61" spans="1:11" ht="15.75" customHeight="1">
      <c r="A61" s="154"/>
      <c r="B61" s="155"/>
      <c r="C61" s="156"/>
      <c r="D61" s="154"/>
      <c r="E61" s="174"/>
      <c r="F61" s="175"/>
      <c r="G61" s="176"/>
      <c r="H61" s="155"/>
      <c r="I61" s="155"/>
      <c r="J61" s="155"/>
      <c r="K61" s="155"/>
    </row>
    <row r="62" spans="1:11" ht="15.75" customHeight="1">
      <c r="A62" s="154"/>
      <c r="B62" s="155"/>
      <c r="C62" s="156"/>
      <c r="D62" s="154"/>
      <c r="E62" s="174"/>
      <c r="F62" s="175"/>
      <c r="G62" s="176"/>
      <c r="H62" s="155"/>
      <c r="I62" s="155"/>
      <c r="J62" s="155"/>
      <c r="K62" s="155"/>
    </row>
    <row r="63" spans="1:11" ht="15.75" customHeight="1">
      <c r="A63" s="154"/>
      <c r="B63" s="155"/>
      <c r="C63" s="156"/>
      <c r="D63" s="154"/>
      <c r="E63" s="174"/>
      <c r="F63" s="175"/>
      <c r="G63" s="176"/>
      <c r="H63" s="155"/>
      <c r="I63" s="155"/>
      <c r="J63" s="155"/>
      <c r="K63" s="155"/>
    </row>
    <row r="64" spans="1:11" ht="15.75" customHeight="1">
      <c r="A64" s="154"/>
      <c r="B64" s="155"/>
      <c r="C64" s="156"/>
      <c r="D64" s="154"/>
      <c r="E64" s="174"/>
      <c r="F64" s="175"/>
      <c r="G64" s="176"/>
      <c r="H64" s="155"/>
      <c r="I64" s="155"/>
      <c r="J64" s="155"/>
      <c r="K64" s="155"/>
    </row>
    <row r="65" spans="1:11" ht="15.75" customHeight="1">
      <c r="A65" s="154"/>
      <c r="B65" s="155"/>
      <c r="C65" s="156"/>
      <c r="D65" s="154"/>
      <c r="E65" s="174"/>
      <c r="F65" s="175"/>
      <c r="G65" s="176"/>
      <c r="H65" s="155"/>
      <c r="I65" s="155"/>
      <c r="J65" s="155"/>
      <c r="K65" s="155"/>
    </row>
    <row r="66" spans="1:11" ht="15.75" customHeight="1">
      <c r="A66" s="154"/>
      <c r="B66" s="155"/>
      <c r="C66" s="156"/>
      <c r="D66" s="154"/>
      <c r="E66" s="174"/>
      <c r="F66" s="175"/>
      <c r="G66" s="176"/>
      <c r="H66" s="155"/>
      <c r="I66" s="155"/>
      <c r="J66" s="155"/>
      <c r="K66" s="155"/>
    </row>
    <row r="67" spans="1:11" ht="15.75" customHeight="1">
      <c r="A67" s="154"/>
      <c r="B67" s="155"/>
      <c r="C67" s="156"/>
      <c r="D67" s="154"/>
      <c r="E67" s="174"/>
      <c r="F67" s="175"/>
      <c r="G67" s="176"/>
      <c r="H67" s="155"/>
      <c r="I67" s="155"/>
      <c r="J67" s="155"/>
      <c r="K67" s="155"/>
    </row>
    <row r="68" spans="1:11" ht="15.75" customHeight="1">
      <c r="A68" s="154"/>
      <c r="B68" s="155"/>
      <c r="C68" s="156"/>
      <c r="D68" s="154"/>
      <c r="E68" s="174"/>
      <c r="F68" s="175"/>
      <c r="G68" s="176"/>
      <c r="H68" s="155"/>
      <c r="I68" s="155"/>
      <c r="J68" s="155"/>
      <c r="K68" s="155"/>
    </row>
    <row r="69" spans="1:11" ht="15.75" customHeight="1">
      <c r="A69" s="154"/>
      <c r="B69" s="155"/>
      <c r="C69" s="156"/>
      <c r="D69" s="154"/>
      <c r="E69" s="174"/>
      <c r="F69" s="175"/>
      <c r="G69" s="176"/>
      <c r="H69" s="155"/>
      <c r="I69" s="155"/>
      <c r="J69" s="155"/>
      <c r="K69" s="155"/>
    </row>
    <row r="70" spans="1:11" ht="15.75" customHeight="1">
      <c r="A70" s="154"/>
      <c r="B70" s="155"/>
      <c r="C70" s="156"/>
      <c r="D70" s="154"/>
      <c r="E70" s="174"/>
      <c r="F70" s="175"/>
      <c r="G70" s="176"/>
      <c r="H70" s="155"/>
      <c r="I70" s="155"/>
      <c r="J70" s="155"/>
      <c r="K70" s="155"/>
    </row>
    <row r="71" spans="1:11" ht="15.75" customHeight="1">
      <c r="A71" s="154"/>
      <c r="B71" s="155"/>
      <c r="C71" s="156"/>
      <c r="D71" s="154"/>
      <c r="E71" s="174"/>
      <c r="F71" s="175"/>
      <c r="G71" s="176"/>
      <c r="H71" s="155"/>
      <c r="I71" s="155"/>
      <c r="J71" s="155"/>
      <c r="K71" s="155"/>
    </row>
    <row r="72" spans="1:11" ht="15.75" customHeight="1">
      <c r="A72" s="154"/>
      <c r="B72" s="155"/>
      <c r="C72" s="156"/>
      <c r="D72" s="154"/>
      <c r="E72" s="174"/>
      <c r="F72" s="175"/>
      <c r="G72" s="176"/>
      <c r="H72" s="155"/>
      <c r="I72" s="155"/>
      <c r="J72" s="155"/>
      <c r="K72" s="155"/>
    </row>
    <row r="73" spans="1:11" ht="15.75" customHeight="1">
      <c r="A73" s="154"/>
      <c r="B73" s="155"/>
      <c r="C73" s="156"/>
      <c r="D73" s="154"/>
      <c r="E73" s="174"/>
      <c r="F73" s="175"/>
      <c r="G73" s="176"/>
      <c r="H73" s="155"/>
      <c r="I73" s="155"/>
      <c r="J73" s="155"/>
      <c r="K73" s="155"/>
    </row>
    <row r="74" spans="1:11" ht="15.75" customHeight="1">
      <c r="A74" s="154"/>
      <c r="B74" s="155"/>
      <c r="C74" s="156"/>
      <c r="D74" s="154"/>
      <c r="E74" s="174"/>
      <c r="F74" s="175"/>
      <c r="G74" s="176"/>
      <c r="H74" s="155"/>
      <c r="I74" s="155"/>
      <c r="J74" s="155"/>
      <c r="K74" s="155"/>
    </row>
    <row r="75" spans="1:11" ht="15.75" customHeight="1">
      <c r="A75" s="154"/>
      <c r="B75" s="155"/>
      <c r="C75" s="156"/>
      <c r="D75" s="154"/>
      <c r="E75" s="174"/>
      <c r="F75" s="175"/>
      <c r="G75" s="176"/>
      <c r="H75" s="155"/>
      <c r="I75" s="155"/>
      <c r="J75" s="155"/>
      <c r="K75" s="155"/>
    </row>
    <row r="76" spans="1:11" ht="15.75" customHeight="1">
      <c r="A76" s="154"/>
      <c r="B76" s="155"/>
      <c r="C76" s="156"/>
      <c r="D76" s="154"/>
      <c r="E76" s="174"/>
      <c r="F76" s="175"/>
      <c r="G76" s="176"/>
      <c r="H76" s="155"/>
      <c r="I76" s="155"/>
      <c r="J76" s="155"/>
      <c r="K76" s="155"/>
    </row>
    <row r="77" spans="1:11" ht="15.75" customHeight="1">
      <c r="A77" s="154"/>
      <c r="B77" s="155"/>
      <c r="C77" s="156"/>
      <c r="D77" s="154"/>
      <c r="E77" s="174"/>
      <c r="F77" s="175"/>
      <c r="G77" s="176"/>
      <c r="H77" s="155"/>
      <c r="I77" s="155"/>
      <c r="J77" s="155"/>
      <c r="K77" s="155"/>
    </row>
    <row r="78" spans="1:11" ht="15.75" customHeight="1">
      <c r="A78" s="154"/>
      <c r="B78" s="155"/>
      <c r="C78" s="156"/>
      <c r="D78" s="154"/>
      <c r="E78" s="174"/>
      <c r="F78" s="175"/>
      <c r="G78" s="176"/>
      <c r="H78" s="155"/>
      <c r="I78" s="155"/>
      <c r="J78" s="155"/>
      <c r="K78" s="155"/>
    </row>
    <row r="79" spans="1:11" ht="15.75" customHeight="1">
      <c r="A79" s="154"/>
      <c r="B79" s="155"/>
      <c r="C79" s="156"/>
      <c r="D79" s="154"/>
      <c r="E79" s="174"/>
      <c r="F79" s="175"/>
      <c r="G79" s="176"/>
      <c r="H79" s="155"/>
      <c r="I79" s="155"/>
      <c r="J79" s="155"/>
      <c r="K79" s="155"/>
    </row>
    <row r="80" spans="1:11" ht="15.75" customHeight="1">
      <c r="A80" s="154"/>
      <c r="B80" s="155"/>
      <c r="C80" s="156"/>
      <c r="D80" s="154"/>
      <c r="E80" s="174"/>
      <c r="F80" s="175"/>
      <c r="G80" s="176"/>
      <c r="H80" s="155"/>
      <c r="I80" s="155"/>
      <c r="J80" s="155"/>
      <c r="K80" s="155"/>
    </row>
    <row r="81" spans="1:11" ht="15.75" customHeight="1">
      <c r="A81" s="154"/>
      <c r="B81" s="155"/>
      <c r="C81" s="156"/>
      <c r="D81" s="154"/>
      <c r="E81" s="174"/>
      <c r="F81" s="175"/>
      <c r="G81" s="176"/>
      <c r="H81" s="155"/>
      <c r="I81" s="155"/>
      <c r="J81" s="155"/>
      <c r="K81" s="155"/>
    </row>
    <row r="82" spans="1:11" ht="15.75" customHeight="1">
      <c r="A82" s="154"/>
      <c r="B82" s="155"/>
      <c r="C82" s="156"/>
      <c r="D82" s="154"/>
      <c r="E82" s="174"/>
      <c r="F82" s="175"/>
      <c r="G82" s="176"/>
      <c r="H82" s="155"/>
      <c r="I82" s="155"/>
      <c r="J82" s="155"/>
      <c r="K82" s="155"/>
    </row>
    <row r="83" spans="1:11" ht="15.75" customHeight="1">
      <c r="A83" s="154"/>
      <c r="B83" s="155"/>
      <c r="C83" s="156"/>
      <c r="D83" s="154"/>
      <c r="E83" s="174"/>
      <c r="F83" s="175"/>
      <c r="G83" s="176"/>
      <c r="H83" s="155"/>
      <c r="I83" s="155"/>
      <c r="J83" s="155"/>
      <c r="K83" s="155"/>
    </row>
    <row r="84" spans="1:11" ht="15.75" customHeight="1">
      <c r="A84" s="154"/>
      <c r="B84" s="155"/>
      <c r="C84" s="156"/>
      <c r="D84" s="154"/>
      <c r="E84" s="174"/>
      <c r="F84" s="175"/>
      <c r="G84" s="176"/>
      <c r="H84" s="155"/>
      <c r="I84" s="155"/>
      <c r="J84" s="155"/>
      <c r="K84" s="155"/>
    </row>
    <row r="85" spans="1:11" ht="15.75" customHeight="1">
      <c r="A85" s="154"/>
      <c r="B85" s="155"/>
      <c r="C85" s="156"/>
      <c r="D85" s="154"/>
      <c r="E85" s="174"/>
      <c r="F85" s="175"/>
      <c r="G85" s="176"/>
      <c r="H85" s="155"/>
      <c r="I85" s="155"/>
      <c r="J85" s="155"/>
      <c r="K85" s="155"/>
    </row>
    <row r="86" spans="1:11" ht="15.75" customHeight="1">
      <c r="A86" s="154"/>
      <c r="B86" s="155"/>
      <c r="C86" s="156"/>
      <c r="D86" s="154"/>
      <c r="E86" s="174"/>
      <c r="F86" s="175"/>
      <c r="G86" s="176"/>
      <c r="H86" s="155"/>
      <c r="I86" s="155"/>
      <c r="J86" s="155"/>
      <c r="K86" s="155"/>
    </row>
    <row r="87" spans="1:11" ht="15.75" customHeight="1">
      <c r="A87" s="154"/>
      <c r="B87" s="155"/>
      <c r="C87" s="156"/>
      <c r="D87" s="154"/>
      <c r="E87" s="174"/>
      <c r="F87" s="175"/>
      <c r="G87" s="176"/>
      <c r="H87" s="155"/>
      <c r="I87" s="155"/>
      <c r="J87" s="155"/>
      <c r="K87" s="155"/>
    </row>
    <row r="88" spans="1:11" ht="15.75" customHeight="1">
      <c r="A88" s="154"/>
      <c r="B88" s="155"/>
      <c r="C88" s="156"/>
      <c r="D88" s="154"/>
      <c r="E88" s="174"/>
      <c r="F88" s="175"/>
      <c r="G88" s="176"/>
      <c r="H88" s="155"/>
      <c r="I88" s="155"/>
      <c r="J88" s="155"/>
      <c r="K88" s="155"/>
    </row>
    <row r="89" spans="1:11" ht="15.75" customHeight="1">
      <c r="A89" s="154"/>
      <c r="B89" s="155"/>
      <c r="C89" s="156"/>
      <c r="D89" s="154"/>
      <c r="E89" s="174"/>
      <c r="F89" s="175"/>
      <c r="G89" s="176"/>
      <c r="H89" s="155"/>
      <c r="I89" s="155"/>
      <c r="J89" s="155"/>
      <c r="K89" s="155"/>
    </row>
    <row r="90" spans="1:11" ht="15.75" customHeight="1">
      <c r="A90" s="154"/>
      <c r="B90" s="155"/>
      <c r="C90" s="156"/>
      <c r="D90" s="154"/>
      <c r="E90" s="174"/>
      <c r="F90" s="175"/>
      <c r="G90" s="176"/>
      <c r="H90" s="155"/>
      <c r="I90" s="155"/>
      <c r="J90" s="155"/>
      <c r="K90" s="155"/>
    </row>
    <row r="91" spans="1:11" ht="15.75" customHeight="1">
      <c r="A91" s="154"/>
      <c r="B91" s="155"/>
      <c r="C91" s="156"/>
      <c r="D91" s="154"/>
      <c r="E91" s="174"/>
      <c r="F91" s="175"/>
      <c r="G91" s="176"/>
      <c r="H91" s="155"/>
      <c r="I91" s="155"/>
      <c r="J91" s="155"/>
      <c r="K91" s="155"/>
    </row>
    <row r="92" spans="1:11" ht="15.75" customHeight="1">
      <c r="A92" s="154"/>
      <c r="B92" s="155"/>
      <c r="C92" s="156"/>
      <c r="D92" s="154"/>
      <c r="E92" s="174"/>
      <c r="F92" s="175"/>
      <c r="G92" s="176"/>
      <c r="H92" s="155"/>
      <c r="I92" s="155"/>
      <c r="J92" s="155"/>
      <c r="K92" s="155"/>
    </row>
    <row r="93" spans="1:11" ht="15.75" customHeight="1">
      <c r="A93" s="154"/>
      <c r="B93" s="155"/>
      <c r="C93" s="156"/>
      <c r="D93" s="154"/>
      <c r="E93" s="174"/>
      <c r="F93" s="175"/>
      <c r="G93" s="176"/>
      <c r="H93" s="155"/>
      <c r="I93" s="155"/>
      <c r="J93" s="155"/>
      <c r="K93" s="155"/>
    </row>
    <row r="94" spans="1:11" ht="15.75" customHeight="1">
      <c r="A94" s="154"/>
      <c r="B94" s="155"/>
      <c r="C94" s="156"/>
      <c r="D94" s="154"/>
      <c r="E94" s="174"/>
      <c r="F94" s="175"/>
      <c r="G94" s="176"/>
      <c r="H94" s="155"/>
      <c r="I94" s="155"/>
      <c r="J94" s="155"/>
      <c r="K94" s="155"/>
    </row>
    <row r="95" spans="1:11" ht="15.75" customHeight="1">
      <c r="A95" s="154"/>
      <c r="B95" s="155"/>
      <c r="C95" s="156"/>
      <c r="D95" s="154"/>
      <c r="E95" s="174"/>
      <c r="F95" s="175"/>
      <c r="G95" s="176"/>
      <c r="H95" s="155"/>
      <c r="I95" s="155"/>
      <c r="J95" s="155"/>
      <c r="K95" s="155"/>
    </row>
    <row r="96" spans="1:11" ht="15.75" customHeight="1">
      <c r="A96" s="154"/>
      <c r="B96" s="155"/>
      <c r="C96" s="156"/>
      <c r="D96" s="154"/>
      <c r="E96" s="174"/>
      <c r="F96" s="175"/>
      <c r="G96" s="176"/>
      <c r="H96" s="155"/>
      <c r="I96" s="155"/>
      <c r="J96" s="155"/>
      <c r="K96" s="155"/>
    </row>
    <row r="97" spans="1:11" ht="15.75" customHeight="1">
      <c r="A97" s="154"/>
      <c r="B97" s="155"/>
      <c r="C97" s="156"/>
      <c r="D97" s="154"/>
      <c r="E97" s="174"/>
      <c r="F97" s="175"/>
      <c r="G97" s="176"/>
      <c r="H97" s="155"/>
      <c r="I97" s="155"/>
      <c r="J97" s="155"/>
      <c r="K97" s="155"/>
    </row>
    <row r="98" spans="1:11" ht="15.75" customHeight="1">
      <c r="A98" s="154"/>
      <c r="B98" s="155"/>
      <c r="C98" s="156"/>
      <c r="D98" s="154"/>
      <c r="E98" s="174"/>
      <c r="F98" s="175"/>
      <c r="G98" s="176"/>
      <c r="H98" s="155"/>
      <c r="I98" s="155"/>
      <c r="J98" s="155"/>
      <c r="K98" s="155"/>
    </row>
    <row r="99" spans="1:11" ht="15.75" customHeight="1">
      <c r="A99" s="154"/>
      <c r="B99" s="155"/>
      <c r="C99" s="156"/>
      <c r="D99" s="154"/>
      <c r="E99" s="174"/>
      <c r="F99" s="175"/>
      <c r="G99" s="176"/>
      <c r="H99" s="155"/>
      <c r="I99" s="155"/>
      <c r="J99" s="155"/>
      <c r="K99" s="155"/>
    </row>
    <row r="100" spans="1:11" ht="15.75" customHeight="1">
      <c r="A100" s="154"/>
      <c r="B100" s="155"/>
      <c r="C100" s="156"/>
      <c r="D100" s="154"/>
      <c r="E100" s="174"/>
      <c r="F100" s="175"/>
      <c r="G100" s="176"/>
      <c r="H100" s="155"/>
      <c r="I100" s="155"/>
      <c r="J100" s="155"/>
      <c r="K100" s="155"/>
    </row>
  </sheetData>
  <mergeCells count="4">
    <mergeCell ref="B2:G2"/>
    <mergeCell ref="B26:G26"/>
    <mergeCell ref="B27:G27"/>
    <mergeCell ref="G17:G19"/>
  </mergeCells>
  <pageMargins left="0.7" right="0.7" top="0.75" bottom="0.75" header="0" footer="0"/>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00"/>
  <sheetViews>
    <sheetView zoomScale="85" zoomScaleNormal="85" workbookViewId="0">
      <selection activeCell="L38" sqref="L38"/>
    </sheetView>
  </sheetViews>
  <sheetFormatPr defaultColWidth="14.44140625" defaultRowHeight="14.4"/>
  <cols>
    <col min="1" max="1" width="5.88671875" customWidth="1"/>
    <col min="2" max="2" width="34.109375" customWidth="1"/>
    <col min="3" max="3" width="17.88671875" customWidth="1"/>
    <col min="4" max="4" width="18.109375" customWidth="1"/>
    <col min="5" max="5" width="19.5546875" customWidth="1"/>
    <col min="6" max="6" width="19.109375" customWidth="1"/>
    <col min="7" max="7" width="19.44140625" customWidth="1"/>
    <col min="8" max="8" width="18.44140625" customWidth="1"/>
    <col min="9" max="9" width="17.109375" customWidth="1"/>
    <col min="10" max="10" width="16" customWidth="1"/>
    <col min="11" max="11" width="20.44140625" customWidth="1"/>
    <col min="12" max="12" width="51.44140625" customWidth="1"/>
    <col min="13" max="14" width="9.88671875" customWidth="1"/>
  </cols>
  <sheetData>
    <row r="1" spans="1:14" ht="16.5" customHeight="1">
      <c r="A1" s="128"/>
      <c r="B1" s="1110" t="s">
        <v>1023</v>
      </c>
      <c r="C1" s="1111"/>
      <c r="D1" s="1111"/>
      <c r="E1" s="1111"/>
      <c r="F1" s="1111"/>
      <c r="G1" s="1111"/>
      <c r="H1" s="1111"/>
      <c r="I1" s="1111"/>
      <c r="J1" s="1111"/>
      <c r="K1" s="1111"/>
      <c r="L1" s="128"/>
      <c r="M1" s="128"/>
      <c r="N1" s="128"/>
    </row>
    <row r="2" spans="1:14" ht="16.5" customHeight="1">
      <c r="A2" s="128"/>
      <c r="B2" s="1112" t="s">
        <v>1212</v>
      </c>
      <c r="C2" s="1111"/>
      <c r="D2" s="1111"/>
      <c r="E2" s="1111"/>
      <c r="F2" s="1111"/>
      <c r="G2" s="1111"/>
      <c r="H2" s="1111"/>
      <c r="I2" s="1111"/>
      <c r="J2" s="1111"/>
      <c r="K2" s="1111"/>
      <c r="L2" s="128"/>
      <c r="M2" s="128"/>
      <c r="N2" s="128"/>
    </row>
    <row r="3" spans="1:14" ht="16.5" customHeight="1">
      <c r="A3" s="128"/>
      <c r="B3" s="129" t="s">
        <v>1213</v>
      </c>
      <c r="C3" s="130">
        <v>1490000</v>
      </c>
      <c r="D3" s="1113" t="s">
        <v>1214</v>
      </c>
      <c r="E3" s="1111"/>
      <c r="F3" s="1111"/>
      <c r="G3" s="1111"/>
      <c r="H3" s="1111"/>
      <c r="I3" s="1111"/>
      <c r="J3" s="1111"/>
      <c r="K3" s="1111"/>
      <c r="L3" s="1111"/>
      <c r="M3" s="128"/>
      <c r="N3" s="128"/>
    </row>
    <row r="4" spans="1:14" ht="16.5" customHeight="1">
      <c r="A4" s="128"/>
      <c r="B4" s="129" t="s">
        <v>1215</v>
      </c>
      <c r="C4" s="130">
        <v>26</v>
      </c>
      <c r="D4" s="128" t="s">
        <v>1216</v>
      </c>
      <c r="E4" s="128"/>
      <c r="F4" s="147"/>
      <c r="G4" s="128"/>
      <c r="H4" s="128"/>
      <c r="I4" s="128"/>
      <c r="J4" s="128"/>
      <c r="K4" s="128"/>
      <c r="L4" s="128"/>
      <c r="M4" s="128"/>
      <c r="N4" s="128"/>
    </row>
    <row r="5" spans="1:14" ht="16.5" customHeight="1">
      <c r="A5" s="128"/>
      <c r="B5" s="128"/>
      <c r="C5" s="128"/>
      <c r="D5" s="128"/>
      <c r="E5" s="128"/>
      <c r="F5" s="147"/>
      <c r="G5" s="128"/>
      <c r="H5" s="128"/>
      <c r="I5" s="128"/>
      <c r="J5" s="128"/>
      <c r="K5" s="128"/>
      <c r="L5" s="128"/>
      <c r="M5" s="128"/>
      <c r="N5" s="128"/>
    </row>
    <row r="6" spans="1:14" ht="16.5" customHeight="1">
      <c r="A6" s="131" t="s">
        <v>348</v>
      </c>
      <c r="B6" s="131" t="s">
        <v>1025</v>
      </c>
      <c r="C6" s="131" t="s">
        <v>1026</v>
      </c>
      <c r="D6" s="1114" t="s">
        <v>1027</v>
      </c>
      <c r="E6" s="1091"/>
      <c r="F6" s="1091"/>
      <c r="G6" s="1091"/>
      <c r="H6" s="1091"/>
      <c r="I6" s="1091"/>
      <c r="J6" s="1091"/>
      <c r="K6" s="1092"/>
      <c r="L6" s="150" t="s">
        <v>5</v>
      </c>
      <c r="M6" s="128"/>
      <c r="N6" s="128"/>
    </row>
    <row r="7" spans="1:14" ht="16.5" customHeight="1">
      <c r="A7" s="132">
        <v>1</v>
      </c>
      <c r="B7" s="133" t="s">
        <v>1054</v>
      </c>
      <c r="C7" s="133"/>
      <c r="D7" s="132" t="s">
        <v>1029</v>
      </c>
      <c r="E7" s="132" t="s">
        <v>1030</v>
      </c>
      <c r="F7" s="132" t="s">
        <v>1031</v>
      </c>
      <c r="G7" s="132" t="s">
        <v>1032</v>
      </c>
      <c r="H7" s="132" t="s">
        <v>1033</v>
      </c>
      <c r="I7" s="132" t="s">
        <v>1034</v>
      </c>
      <c r="J7" s="132" t="s">
        <v>1035</v>
      </c>
      <c r="K7" s="132" t="s">
        <v>1036</v>
      </c>
      <c r="L7" s="151"/>
      <c r="M7" s="128"/>
      <c r="N7" s="128"/>
    </row>
    <row r="8" spans="1:14" ht="16.5" customHeight="1">
      <c r="A8" s="132">
        <v>2</v>
      </c>
      <c r="B8" s="133" t="s">
        <v>1217</v>
      </c>
      <c r="C8" s="133"/>
      <c r="D8" s="134">
        <v>2.34</v>
      </c>
      <c r="E8" s="148">
        <v>2.65</v>
      </c>
      <c r="F8" s="148">
        <v>2.96</v>
      </c>
      <c r="G8" s="148">
        <v>3.27</v>
      </c>
      <c r="H8" s="148">
        <v>3.58</v>
      </c>
      <c r="I8" s="148">
        <v>3.89</v>
      </c>
      <c r="J8" s="148">
        <v>4.2</v>
      </c>
      <c r="K8" s="148">
        <v>4.51</v>
      </c>
      <c r="L8" s="968" t="s">
        <v>1218</v>
      </c>
      <c r="M8" s="128"/>
      <c r="N8" s="128"/>
    </row>
    <row r="9" spans="1:14" ht="16.5" customHeight="1">
      <c r="A9" s="132">
        <v>3</v>
      </c>
      <c r="B9" s="133" t="s">
        <v>1219</v>
      </c>
      <c r="C9" s="133"/>
      <c r="D9" s="134"/>
      <c r="E9" s="148"/>
      <c r="F9" s="148"/>
      <c r="G9" s="148"/>
      <c r="H9" s="148"/>
      <c r="I9" s="148"/>
      <c r="J9" s="148"/>
      <c r="K9" s="148"/>
      <c r="L9" s="152"/>
      <c r="M9" s="128"/>
      <c r="N9" s="128"/>
    </row>
    <row r="10" spans="1:14" ht="16.5" customHeight="1">
      <c r="A10" s="132">
        <v>4</v>
      </c>
      <c r="B10" s="133" t="s">
        <v>1075</v>
      </c>
      <c r="C10" s="133"/>
      <c r="D10" s="135">
        <v>0.9</v>
      </c>
      <c r="E10" s="135">
        <v>0.9</v>
      </c>
      <c r="F10" s="135">
        <v>0.9</v>
      </c>
      <c r="G10" s="135">
        <v>0.9</v>
      </c>
      <c r="H10" s="135">
        <v>0.9</v>
      </c>
      <c r="I10" s="135">
        <v>0.9</v>
      </c>
      <c r="J10" s="135">
        <v>0.9</v>
      </c>
      <c r="K10" s="135">
        <v>0.9</v>
      </c>
      <c r="L10" s="968" t="s">
        <v>1220</v>
      </c>
      <c r="M10" s="128"/>
      <c r="N10" s="128"/>
    </row>
    <row r="11" spans="1:14" ht="16.5" customHeight="1">
      <c r="A11" s="136">
        <v>5</v>
      </c>
      <c r="B11" s="137" t="s">
        <v>1048</v>
      </c>
      <c r="C11" s="137"/>
      <c r="D11" s="138">
        <f t="shared" ref="D11:K11" si="0">(D8+D9)*$C$3*(1+D10)</f>
        <v>6624540</v>
      </c>
      <c r="E11" s="138">
        <f t="shared" si="0"/>
        <v>7502150</v>
      </c>
      <c r="F11" s="138">
        <f t="shared" si="0"/>
        <v>8379760</v>
      </c>
      <c r="G11" s="138">
        <f t="shared" si="0"/>
        <v>9257370</v>
      </c>
      <c r="H11" s="138">
        <f t="shared" si="0"/>
        <v>10134980</v>
      </c>
      <c r="I11" s="138">
        <f t="shared" si="0"/>
        <v>11012590</v>
      </c>
      <c r="J11" s="138">
        <f t="shared" si="0"/>
        <v>11890200</v>
      </c>
      <c r="K11" s="138">
        <f t="shared" si="0"/>
        <v>12767810</v>
      </c>
      <c r="L11" s="152"/>
      <c r="M11" s="128"/>
      <c r="N11" s="128"/>
    </row>
    <row r="12" spans="1:14" ht="16.5" customHeight="1">
      <c r="A12" s="132">
        <v>6</v>
      </c>
      <c r="B12" s="139" t="s">
        <v>1221</v>
      </c>
      <c r="C12" s="133"/>
      <c r="D12" s="140">
        <f t="shared" ref="D12:K12" si="1">SUBTOTAL(9,D13:D16)</f>
        <v>1556766.9</v>
      </c>
      <c r="E12" s="140">
        <f t="shared" si="1"/>
        <v>1763005.25</v>
      </c>
      <c r="F12" s="140">
        <f t="shared" si="1"/>
        <v>1969243.6</v>
      </c>
      <c r="G12" s="140">
        <f t="shared" si="1"/>
        <v>2175481.9500000002</v>
      </c>
      <c r="H12" s="140">
        <f t="shared" si="1"/>
        <v>2381720.2999999998</v>
      </c>
      <c r="I12" s="140">
        <f t="shared" si="1"/>
        <v>2587958.6499999994</v>
      </c>
      <c r="J12" s="140">
        <f t="shared" si="1"/>
        <v>2794197</v>
      </c>
      <c r="K12" s="140">
        <f t="shared" si="1"/>
        <v>3000435.35</v>
      </c>
      <c r="L12" s="152"/>
      <c r="M12" s="128"/>
      <c r="N12" s="128"/>
    </row>
    <row r="13" spans="1:14" ht="16.5" customHeight="1">
      <c r="A13" s="132"/>
      <c r="B13" s="969" t="s">
        <v>1222</v>
      </c>
      <c r="C13" s="141">
        <v>0.17499999999999999</v>
      </c>
      <c r="D13" s="142">
        <f t="shared" ref="D13:K13" si="2">D11*$C$13</f>
        <v>1159294.5</v>
      </c>
      <c r="E13" s="142">
        <f t="shared" si="2"/>
        <v>1312876.25</v>
      </c>
      <c r="F13" s="142">
        <f t="shared" si="2"/>
        <v>1466458</v>
      </c>
      <c r="G13" s="142">
        <f t="shared" si="2"/>
        <v>1620039.75</v>
      </c>
      <c r="H13" s="142">
        <f t="shared" si="2"/>
        <v>1773621.5</v>
      </c>
      <c r="I13" s="142">
        <f t="shared" si="2"/>
        <v>1927203.2499999998</v>
      </c>
      <c r="J13" s="142">
        <f t="shared" si="2"/>
        <v>2080784.9999999998</v>
      </c>
      <c r="K13" s="142">
        <f t="shared" si="2"/>
        <v>2234366.75</v>
      </c>
      <c r="L13" s="152" t="s">
        <v>1223</v>
      </c>
      <c r="M13" s="128"/>
      <c r="N13" s="128"/>
    </row>
    <row r="14" spans="1:14" ht="16.5" customHeight="1">
      <c r="A14" s="132"/>
      <c r="B14" s="969" t="s">
        <v>1224</v>
      </c>
      <c r="C14" s="143">
        <v>0.03</v>
      </c>
      <c r="D14" s="144">
        <f t="shared" ref="D14:K14" si="3">D11*$C$14</f>
        <v>198736.19999999998</v>
      </c>
      <c r="E14" s="144">
        <f t="shared" si="3"/>
        <v>225064.5</v>
      </c>
      <c r="F14" s="144">
        <f t="shared" si="3"/>
        <v>251392.8</v>
      </c>
      <c r="G14" s="144">
        <f t="shared" si="3"/>
        <v>277721.09999999998</v>
      </c>
      <c r="H14" s="144">
        <f t="shared" si="3"/>
        <v>304049.39999999997</v>
      </c>
      <c r="I14" s="144">
        <f t="shared" si="3"/>
        <v>330377.7</v>
      </c>
      <c r="J14" s="144">
        <f t="shared" si="3"/>
        <v>356706</v>
      </c>
      <c r="K14" s="144">
        <f t="shared" si="3"/>
        <v>383034.3</v>
      </c>
      <c r="L14" s="968" t="s">
        <v>1225</v>
      </c>
      <c r="M14" s="128"/>
      <c r="N14" s="128"/>
    </row>
    <row r="15" spans="1:14" ht="16.5" customHeight="1">
      <c r="A15" s="132"/>
      <c r="B15" s="969" t="s">
        <v>1226</v>
      </c>
      <c r="C15" s="143">
        <v>0.01</v>
      </c>
      <c r="D15" s="144">
        <f t="shared" ref="D15:K15" si="4">D11*$C$15</f>
        <v>66245.399999999994</v>
      </c>
      <c r="E15" s="144">
        <f t="shared" si="4"/>
        <v>75021.5</v>
      </c>
      <c r="F15" s="144">
        <f t="shared" si="4"/>
        <v>83797.600000000006</v>
      </c>
      <c r="G15" s="144">
        <f t="shared" si="4"/>
        <v>92573.7</v>
      </c>
      <c r="H15" s="144">
        <f t="shared" si="4"/>
        <v>101349.8</v>
      </c>
      <c r="I15" s="144">
        <f t="shared" si="4"/>
        <v>110125.90000000001</v>
      </c>
      <c r="J15" s="144">
        <f t="shared" si="4"/>
        <v>118902</v>
      </c>
      <c r="K15" s="144">
        <f t="shared" si="4"/>
        <v>127678.1</v>
      </c>
      <c r="L15" s="968" t="s">
        <v>1227</v>
      </c>
      <c r="M15" s="128"/>
      <c r="N15" s="128"/>
    </row>
    <row r="16" spans="1:14" ht="16.5" customHeight="1">
      <c r="A16" s="132"/>
      <c r="B16" s="969" t="s">
        <v>1228</v>
      </c>
      <c r="C16" s="143">
        <v>0.02</v>
      </c>
      <c r="D16" s="144">
        <f t="shared" ref="D16:K16" si="5">D11*$C$16</f>
        <v>132490.79999999999</v>
      </c>
      <c r="E16" s="144">
        <f t="shared" si="5"/>
        <v>150043</v>
      </c>
      <c r="F16" s="144">
        <f t="shared" si="5"/>
        <v>167595.20000000001</v>
      </c>
      <c r="G16" s="144">
        <f t="shared" si="5"/>
        <v>185147.4</v>
      </c>
      <c r="H16" s="144">
        <f t="shared" si="5"/>
        <v>202699.6</v>
      </c>
      <c r="I16" s="144">
        <f t="shared" si="5"/>
        <v>220251.80000000002</v>
      </c>
      <c r="J16" s="144">
        <f t="shared" si="5"/>
        <v>237804</v>
      </c>
      <c r="K16" s="144">
        <f t="shared" si="5"/>
        <v>255356.2</v>
      </c>
      <c r="L16" s="153" t="s">
        <v>1229</v>
      </c>
      <c r="M16" s="128"/>
      <c r="N16" s="128"/>
    </row>
    <row r="17" spans="1:14" ht="16.5" customHeight="1">
      <c r="A17" s="136">
        <v>7</v>
      </c>
      <c r="B17" s="145" t="s">
        <v>1230</v>
      </c>
      <c r="C17" s="136"/>
      <c r="D17" s="146">
        <f t="shared" ref="D17:K17" si="6">D11+D12</f>
        <v>8181306.9000000004</v>
      </c>
      <c r="E17" s="149">
        <f t="shared" si="6"/>
        <v>9265155.25</v>
      </c>
      <c r="F17" s="146">
        <f t="shared" si="6"/>
        <v>10349003.6</v>
      </c>
      <c r="G17" s="146">
        <f t="shared" si="6"/>
        <v>11432851.949999999</v>
      </c>
      <c r="H17" s="146">
        <f t="shared" si="6"/>
        <v>12516700.300000001</v>
      </c>
      <c r="I17" s="146">
        <f t="shared" si="6"/>
        <v>13600548.649999999</v>
      </c>
      <c r="J17" s="146">
        <f t="shared" si="6"/>
        <v>14684397</v>
      </c>
      <c r="K17" s="146">
        <f t="shared" si="6"/>
        <v>15768245.35</v>
      </c>
      <c r="L17" s="151"/>
      <c r="M17" s="128"/>
      <c r="N17" s="128"/>
    </row>
    <row r="18" spans="1:14" ht="16.5" customHeight="1">
      <c r="A18" s="136">
        <v>8</v>
      </c>
      <c r="B18" s="145" t="s">
        <v>1231</v>
      </c>
      <c r="C18" s="136"/>
      <c r="D18" s="146">
        <f t="shared" ref="D18:K18" si="7">D17/26</f>
        <v>314665.65000000002</v>
      </c>
      <c r="E18" s="146">
        <f t="shared" si="7"/>
        <v>356352.125</v>
      </c>
      <c r="F18" s="146">
        <f t="shared" si="7"/>
        <v>398038.6</v>
      </c>
      <c r="G18" s="146">
        <f t="shared" si="7"/>
        <v>439725.07499999995</v>
      </c>
      <c r="H18" s="146">
        <f t="shared" si="7"/>
        <v>481411.55000000005</v>
      </c>
      <c r="I18" s="146">
        <f t="shared" si="7"/>
        <v>523098.02499999997</v>
      </c>
      <c r="J18" s="146">
        <f t="shared" si="7"/>
        <v>564784.5</v>
      </c>
      <c r="K18" s="146">
        <f t="shared" si="7"/>
        <v>606470.97499999998</v>
      </c>
      <c r="L18" s="968" t="s">
        <v>1050</v>
      </c>
      <c r="M18" s="128"/>
      <c r="N18" s="128"/>
    </row>
    <row r="19" spans="1:14" ht="16.5" customHeight="1">
      <c r="A19" s="136">
        <v>9</v>
      </c>
      <c r="B19" s="145" t="s">
        <v>1232</v>
      </c>
      <c r="C19" s="136"/>
      <c r="D19" s="146">
        <f t="shared" ref="D19:K19" si="8">ROUND(D18/8,0)</f>
        <v>39333</v>
      </c>
      <c r="E19" s="146">
        <f t="shared" si="8"/>
        <v>44544</v>
      </c>
      <c r="F19" s="146">
        <f t="shared" si="8"/>
        <v>49755</v>
      </c>
      <c r="G19" s="146">
        <f t="shared" si="8"/>
        <v>54966</v>
      </c>
      <c r="H19" s="146">
        <f t="shared" si="8"/>
        <v>60176</v>
      </c>
      <c r="I19" s="146">
        <f t="shared" si="8"/>
        <v>65387</v>
      </c>
      <c r="J19" s="146">
        <f t="shared" si="8"/>
        <v>70598</v>
      </c>
      <c r="K19" s="146">
        <f t="shared" si="8"/>
        <v>75809</v>
      </c>
      <c r="L19" s="968" t="s">
        <v>1052</v>
      </c>
      <c r="M19" s="128"/>
      <c r="N19" s="128"/>
    </row>
    <row r="20" spans="1:14" ht="16.5" customHeight="1">
      <c r="A20" s="128"/>
      <c r="B20" s="128"/>
      <c r="C20" s="128"/>
      <c r="D20" s="128"/>
      <c r="E20" s="128"/>
      <c r="F20" s="128"/>
      <c r="G20" s="128"/>
      <c r="H20" s="128"/>
      <c r="I20" s="128"/>
      <c r="J20" s="128"/>
      <c r="K20" s="128"/>
      <c r="L20" s="128"/>
      <c r="M20" s="128"/>
      <c r="N20" s="128"/>
    </row>
    <row r="21" spans="1:14" ht="16.5" customHeight="1">
      <c r="A21" s="128"/>
      <c r="B21" s="128"/>
      <c r="C21" s="128"/>
      <c r="D21" s="128"/>
      <c r="E21" s="147"/>
      <c r="F21" s="128"/>
      <c r="G21" s="128"/>
      <c r="H21" s="128"/>
      <c r="I21" s="128"/>
      <c r="J21" s="128"/>
      <c r="K21" s="128"/>
      <c r="L21" s="128"/>
      <c r="M21" s="128"/>
      <c r="N21" s="128"/>
    </row>
    <row r="22" spans="1:14" ht="16.5" customHeight="1">
      <c r="A22" s="128"/>
      <c r="B22" s="128"/>
      <c r="C22" s="128"/>
      <c r="D22" s="128"/>
      <c r="E22" s="128"/>
      <c r="F22" s="128"/>
      <c r="G22" s="128"/>
      <c r="H22" s="128"/>
      <c r="I22" s="128"/>
      <c r="J22" s="128"/>
      <c r="K22" s="128"/>
      <c r="L22" s="128"/>
      <c r="M22" s="128"/>
      <c r="N22" s="128"/>
    </row>
    <row r="23" spans="1:14" ht="16.5" customHeight="1">
      <c r="A23" s="128"/>
      <c r="B23" s="128"/>
      <c r="C23" s="128"/>
      <c r="D23" s="128"/>
      <c r="E23" s="128"/>
      <c r="F23" s="128"/>
      <c r="G23" s="128"/>
      <c r="H23" s="128"/>
      <c r="I23" s="128"/>
      <c r="J23" s="128"/>
      <c r="K23" s="128"/>
      <c r="L23" s="128"/>
      <c r="M23" s="128"/>
      <c r="N23" s="128"/>
    </row>
    <row r="24" spans="1:14" ht="16.5" customHeight="1">
      <c r="A24" s="128"/>
      <c r="B24" s="128"/>
      <c r="C24" s="128"/>
      <c r="D24" s="128"/>
      <c r="E24" s="128"/>
      <c r="F24" s="128"/>
      <c r="G24" s="128"/>
      <c r="H24" s="128"/>
      <c r="I24" s="128"/>
      <c r="J24" s="128"/>
      <c r="K24" s="128"/>
      <c r="L24" s="128"/>
      <c r="M24" s="128"/>
      <c r="N24" s="128"/>
    </row>
    <row r="25" spans="1:14" ht="16.5" customHeight="1">
      <c r="A25" s="128"/>
      <c r="B25" s="128"/>
      <c r="C25" s="128"/>
      <c r="D25" s="128"/>
      <c r="E25" s="128"/>
      <c r="F25" s="128"/>
      <c r="G25" s="128"/>
      <c r="H25" s="128"/>
      <c r="I25" s="128"/>
      <c r="J25" s="128"/>
      <c r="K25" s="128"/>
      <c r="L25" s="128"/>
      <c r="M25" s="128"/>
      <c r="N25" s="128"/>
    </row>
    <row r="26" spans="1:14" ht="16.5" customHeight="1">
      <c r="A26" s="128"/>
      <c r="B26" s="128"/>
      <c r="C26" s="128"/>
      <c r="D26" s="128"/>
      <c r="E26" s="128"/>
      <c r="F26" s="128"/>
      <c r="G26" s="128"/>
      <c r="H26" s="128"/>
      <c r="I26" s="128"/>
      <c r="J26" s="128"/>
      <c r="K26" s="128"/>
      <c r="L26" s="128"/>
      <c r="M26" s="128"/>
      <c r="N26" s="128"/>
    </row>
    <row r="27" spans="1:14" ht="16.5" customHeight="1">
      <c r="A27" s="128"/>
      <c r="B27" s="128"/>
      <c r="C27" s="128"/>
      <c r="D27" s="128"/>
      <c r="E27" s="128"/>
      <c r="F27" s="128"/>
      <c r="G27" s="128"/>
      <c r="H27" s="128"/>
      <c r="I27" s="128"/>
      <c r="J27" s="128"/>
      <c r="K27" s="128"/>
      <c r="L27" s="128"/>
      <c r="M27" s="128"/>
      <c r="N27" s="128"/>
    </row>
    <row r="28" spans="1:14" ht="16.5" customHeight="1">
      <c r="A28" s="128"/>
      <c r="B28" s="128"/>
      <c r="C28" s="128"/>
      <c r="D28" s="128"/>
      <c r="E28" s="128"/>
      <c r="F28" s="128"/>
      <c r="G28" s="128"/>
      <c r="H28" s="128"/>
      <c r="I28" s="128"/>
      <c r="J28" s="128"/>
      <c r="K28" s="128"/>
      <c r="L28" s="128"/>
      <c r="M28" s="128"/>
      <c r="N28" s="128"/>
    </row>
    <row r="29" spans="1:14" ht="16.5" customHeight="1">
      <c r="A29" s="128"/>
      <c r="B29" s="128"/>
      <c r="C29" s="128"/>
      <c r="D29" s="128"/>
      <c r="E29" s="128"/>
      <c r="F29" s="128"/>
      <c r="G29" s="128"/>
      <c r="H29" s="128"/>
      <c r="I29" s="128"/>
      <c r="J29" s="128"/>
      <c r="K29" s="128"/>
      <c r="L29" s="128"/>
      <c r="M29" s="128"/>
      <c r="N29" s="128"/>
    </row>
    <row r="30" spans="1:14" ht="16.5" customHeight="1">
      <c r="A30" s="128"/>
      <c r="B30" s="128"/>
      <c r="C30" s="128"/>
      <c r="D30" s="128"/>
      <c r="E30" s="128"/>
      <c r="F30" s="128"/>
      <c r="G30" s="128"/>
      <c r="H30" s="128"/>
      <c r="I30" s="128"/>
      <c r="J30" s="128"/>
      <c r="K30" s="128"/>
      <c r="L30" s="128"/>
      <c r="M30" s="128"/>
      <c r="N30" s="128"/>
    </row>
    <row r="31" spans="1:14" ht="16.5" customHeight="1">
      <c r="A31" s="128"/>
      <c r="B31" s="128"/>
      <c r="C31" s="128"/>
      <c r="D31" s="128"/>
      <c r="E31" s="128"/>
      <c r="F31" s="128"/>
      <c r="G31" s="128"/>
      <c r="H31" s="128"/>
      <c r="I31" s="128"/>
      <c r="J31" s="128"/>
      <c r="K31" s="128"/>
      <c r="L31" s="128"/>
      <c r="M31" s="128"/>
      <c r="N31" s="128"/>
    </row>
    <row r="32" spans="1:14" ht="16.5" customHeight="1">
      <c r="A32" s="128"/>
      <c r="B32" s="128"/>
      <c r="C32" s="128"/>
      <c r="D32" s="128"/>
      <c r="E32" s="128"/>
      <c r="F32" s="128"/>
      <c r="G32" s="128"/>
      <c r="H32" s="128"/>
      <c r="I32" s="128"/>
      <c r="J32" s="128"/>
      <c r="K32" s="128"/>
      <c r="L32" s="128"/>
      <c r="M32" s="128"/>
      <c r="N32" s="128"/>
    </row>
    <row r="33" spans="1:14" ht="16.5" customHeight="1">
      <c r="A33" s="128"/>
      <c r="B33" s="128"/>
      <c r="C33" s="128"/>
      <c r="D33" s="128"/>
      <c r="E33" s="128"/>
      <c r="F33" s="128"/>
      <c r="G33" s="128"/>
      <c r="H33" s="128"/>
      <c r="I33" s="128"/>
      <c r="J33" s="128"/>
      <c r="K33" s="128"/>
      <c r="L33" s="128"/>
      <c r="M33" s="128"/>
      <c r="N33" s="128"/>
    </row>
    <row r="34" spans="1:14" ht="16.5" customHeight="1">
      <c r="A34" s="128"/>
      <c r="B34" s="128"/>
      <c r="C34" s="128"/>
      <c r="D34" s="128"/>
      <c r="E34" s="128"/>
      <c r="F34" s="128"/>
      <c r="G34" s="128"/>
      <c r="H34" s="128"/>
      <c r="I34" s="128"/>
      <c r="J34" s="128"/>
      <c r="K34" s="128"/>
      <c r="L34" s="128"/>
      <c r="M34" s="128"/>
      <c r="N34" s="128"/>
    </row>
    <row r="35" spans="1:14" ht="16.5" customHeight="1">
      <c r="A35" s="128"/>
      <c r="B35" s="128"/>
      <c r="C35" s="128"/>
      <c r="D35" s="128"/>
      <c r="E35" s="128"/>
      <c r="F35" s="128"/>
      <c r="G35" s="128"/>
      <c r="H35" s="128"/>
      <c r="I35" s="128"/>
      <c r="J35" s="128"/>
      <c r="K35" s="128"/>
      <c r="L35" s="128"/>
      <c r="M35" s="128"/>
      <c r="N35" s="128"/>
    </row>
    <row r="36" spans="1:14" ht="16.5" customHeight="1">
      <c r="A36" s="128"/>
      <c r="B36" s="128"/>
      <c r="C36" s="128"/>
      <c r="D36" s="128"/>
      <c r="E36" s="128"/>
      <c r="F36" s="128"/>
      <c r="G36" s="128"/>
      <c r="H36" s="128"/>
      <c r="I36" s="128"/>
      <c r="J36" s="128"/>
      <c r="K36" s="128"/>
      <c r="L36" s="128"/>
      <c r="M36" s="128"/>
      <c r="N36" s="128"/>
    </row>
    <row r="37" spans="1:14" ht="16.5" customHeight="1">
      <c r="A37" s="128"/>
      <c r="B37" s="128"/>
      <c r="C37" s="128"/>
      <c r="D37" s="128"/>
      <c r="E37" s="128"/>
      <c r="F37" s="128"/>
      <c r="G37" s="128"/>
      <c r="H37" s="128"/>
      <c r="I37" s="128"/>
      <c r="J37" s="128"/>
      <c r="K37" s="128"/>
      <c r="L37" s="128"/>
      <c r="M37" s="128"/>
      <c r="N37" s="128"/>
    </row>
    <row r="38" spans="1:14" ht="16.5" customHeight="1">
      <c r="A38" s="128"/>
      <c r="B38" s="128"/>
      <c r="C38" s="128"/>
      <c r="D38" s="128"/>
      <c r="E38" s="128"/>
      <c r="F38" s="128"/>
      <c r="G38" s="128"/>
      <c r="H38" s="128"/>
      <c r="I38" s="128"/>
      <c r="J38" s="128"/>
      <c r="K38" s="128"/>
      <c r="L38" s="128"/>
      <c r="M38" s="128"/>
      <c r="N38" s="128"/>
    </row>
    <row r="39" spans="1:14" ht="16.5" customHeight="1">
      <c r="A39" s="128"/>
      <c r="B39" s="128"/>
      <c r="C39" s="128"/>
      <c r="D39" s="128"/>
      <c r="E39" s="128"/>
      <c r="F39" s="128"/>
      <c r="G39" s="128"/>
      <c r="H39" s="128"/>
      <c r="I39" s="128"/>
      <c r="J39" s="128"/>
      <c r="K39" s="128"/>
      <c r="L39" s="128"/>
      <c r="M39" s="128"/>
      <c r="N39" s="128"/>
    </row>
    <row r="40" spans="1:14" ht="16.5" customHeight="1">
      <c r="A40" s="128"/>
      <c r="B40" s="128"/>
      <c r="C40" s="128"/>
      <c r="D40" s="128"/>
      <c r="E40" s="128"/>
      <c r="F40" s="128"/>
      <c r="G40" s="128"/>
      <c r="H40" s="128"/>
      <c r="I40" s="128"/>
      <c r="J40" s="128"/>
      <c r="K40" s="128"/>
      <c r="L40" s="128"/>
      <c r="M40" s="128"/>
      <c r="N40" s="128"/>
    </row>
    <row r="41" spans="1:14" ht="16.5" customHeight="1">
      <c r="A41" s="128"/>
      <c r="B41" s="128"/>
      <c r="C41" s="128"/>
      <c r="D41" s="128"/>
      <c r="E41" s="128"/>
      <c r="F41" s="128"/>
      <c r="G41" s="128"/>
      <c r="H41" s="128"/>
      <c r="I41" s="128"/>
      <c r="J41" s="128"/>
      <c r="K41" s="128"/>
      <c r="L41" s="128"/>
      <c r="M41" s="128"/>
      <c r="N41" s="128"/>
    </row>
    <row r="42" spans="1:14" ht="16.5" customHeight="1">
      <c r="A42" s="128"/>
      <c r="B42" s="128"/>
      <c r="C42" s="128"/>
      <c r="D42" s="128"/>
      <c r="E42" s="128"/>
      <c r="F42" s="128"/>
      <c r="G42" s="128"/>
      <c r="H42" s="128"/>
      <c r="I42" s="128"/>
      <c r="J42" s="128"/>
      <c r="K42" s="128"/>
      <c r="L42" s="128"/>
      <c r="M42" s="128"/>
      <c r="N42" s="128"/>
    </row>
    <row r="43" spans="1:14" ht="16.5" customHeight="1">
      <c r="A43" s="128"/>
      <c r="B43" s="128"/>
      <c r="C43" s="128"/>
      <c r="D43" s="128"/>
      <c r="E43" s="128"/>
      <c r="F43" s="128"/>
      <c r="G43" s="128"/>
      <c r="H43" s="128"/>
      <c r="I43" s="128"/>
      <c r="J43" s="128"/>
      <c r="K43" s="128"/>
      <c r="L43" s="128"/>
      <c r="M43" s="128"/>
      <c r="N43" s="128"/>
    </row>
    <row r="44" spans="1:14" ht="16.5" customHeight="1">
      <c r="A44" s="128"/>
      <c r="B44" s="128"/>
      <c r="C44" s="128"/>
      <c r="D44" s="128"/>
      <c r="E44" s="128"/>
      <c r="F44" s="128"/>
      <c r="G44" s="128"/>
      <c r="H44" s="128"/>
      <c r="I44" s="128"/>
      <c r="J44" s="128"/>
      <c r="K44" s="128"/>
      <c r="L44" s="128"/>
      <c r="M44" s="128"/>
      <c r="N44" s="128"/>
    </row>
    <row r="45" spans="1:14" ht="16.5" customHeight="1">
      <c r="A45" s="128"/>
      <c r="B45" s="128"/>
      <c r="C45" s="128"/>
      <c r="D45" s="128"/>
      <c r="E45" s="128"/>
      <c r="F45" s="128"/>
      <c r="G45" s="128"/>
      <c r="H45" s="128"/>
      <c r="I45" s="128"/>
      <c r="J45" s="128"/>
      <c r="K45" s="128"/>
      <c r="L45" s="128"/>
      <c r="M45" s="128"/>
      <c r="N45" s="128"/>
    </row>
    <row r="46" spans="1:14" ht="16.5" customHeight="1">
      <c r="A46" s="128"/>
      <c r="B46" s="128"/>
      <c r="C46" s="128"/>
      <c r="D46" s="128"/>
      <c r="E46" s="128"/>
      <c r="F46" s="128"/>
      <c r="G46" s="128"/>
      <c r="H46" s="128"/>
      <c r="I46" s="128"/>
      <c r="J46" s="128"/>
      <c r="K46" s="128"/>
      <c r="L46" s="128"/>
      <c r="M46" s="128"/>
      <c r="N46" s="128"/>
    </row>
    <row r="47" spans="1:14" ht="16.5" customHeight="1">
      <c r="A47" s="128"/>
      <c r="B47" s="128"/>
      <c r="C47" s="128"/>
      <c r="D47" s="128"/>
      <c r="E47" s="128"/>
      <c r="F47" s="128"/>
      <c r="G47" s="128"/>
      <c r="H47" s="128"/>
      <c r="I47" s="128"/>
      <c r="J47" s="128"/>
      <c r="K47" s="128"/>
      <c r="L47" s="128"/>
      <c r="M47" s="128"/>
      <c r="N47" s="128"/>
    </row>
    <row r="48" spans="1:14" ht="16.5" customHeight="1">
      <c r="A48" s="128"/>
      <c r="B48" s="128"/>
      <c r="C48" s="128"/>
      <c r="D48" s="128"/>
      <c r="E48" s="128"/>
      <c r="F48" s="128"/>
      <c r="G48" s="128"/>
      <c r="H48" s="128"/>
      <c r="I48" s="128"/>
      <c r="J48" s="128"/>
      <c r="K48" s="128"/>
      <c r="L48" s="128"/>
      <c r="M48" s="128"/>
      <c r="N48" s="128"/>
    </row>
    <row r="49" spans="1:14" ht="16.5" customHeight="1">
      <c r="A49" s="128"/>
      <c r="B49" s="128"/>
      <c r="C49" s="128"/>
      <c r="D49" s="128"/>
      <c r="E49" s="128"/>
      <c r="F49" s="128"/>
      <c r="G49" s="128"/>
      <c r="H49" s="128"/>
      <c r="I49" s="128"/>
      <c r="J49" s="128"/>
      <c r="K49" s="128"/>
      <c r="L49" s="128"/>
      <c r="M49" s="128"/>
      <c r="N49" s="128"/>
    </row>
    <row r="50" spans="1:14" ht="16.5" customHeight="1">
      <c r="A50" s="128"/>
      <c r="B50" s="128"/>
      <c r="C50" s="128"/>
      <c r="D50" s="128"/>
      <c r="E50" s="128"/>
      <c r="F50" s="128"/>
      <c r="G50" s="128"/>
      <c r="H50" s="128"/>
      <c r="I50" s="128"/>
      <c r="J50" s="128"/>
      <c r="K50" s="128"/>
      <c r="L50" s="128"/>
      <c r="M50" s="128"/>
      <c r="N50" s="128"/>
    </row>
    <row r="51" spans="1:14" ht="16.5" customHeight="1">
      <c r="A51" s="128"/>
      <c r="B51" s="128"/>
      <c r="C51" s="128"/>
      <c r="D51" s="128"/>
      <c r="E51" s="128"/>
      <c r="F51" s="128"/>
      <c r="G51" s="128"/>
      <c r="H51" s="128"/>
      <c r="I51" s="128"/>
      <c r="J51" s="128"/>
      <c r="K51" s="128"/>
      <c r="L51" s="128"/>
      <c r="M51" s="128"/>
      <c r="N51" s="128"/>
    </row>
    <row r="52" spans="1:14" ht="16.5" customHeight="1">
      <c r="A52" s="128"/>
      <c r="B52" s="128"/>
      <c r="C52" s="128"/>
      <c r="D52" s="128"/>
      <c r="E52" s="128"/>
      <c r="F52" s="128"/>
      <c r="G52" s="128"/>
      <c r="H52" s="128"/>
      <c r="I52" s="128"/>
      <c r="J52" s="128"/>
      <c r="K52" s="128"/>
      <c r="L52" s="128"/>
      <c r="M52" s="128"/>
      <c r="N52" s="128"/>
    </row>
    <row r="53" spans="1:14" ht="16.5" customHeight="1">
      <c r="A53" s="128"/>
      <c r="B53" s="128"/>
      <c r="C53" s="128"/>
      <c r="D53" s="128"/>
      <c r="E53" s="128"/>
      <c r="F53" s="128"/>
      <c r="G53" s="128"/>
      <c r="H53" s="128"/>
      <c r="I53" s="128"/>
      <c r="J53" s="128"/>
      <c r="K53" s="128"/>
      <c r="L53" s="128"/>
      <c r="M53" s="128"/>
      <c r="N53" s="128"/>
    </row>
    <row r="54" spans="1:14" ht="16.5" customHeight="1">
      <c r="A54" s="128"/>
      <c r="B54" s="128"/>
      <c r="C54" s="128"/>
      <c r="D54" s="128"/>
      <c r="E54" s="128"/>
      <c r="F54" s="128"/>
      <c r="G54" s="128"/>
      <c r="H54" s="128"/>
      <c r="I54" s="128"/>
      <c r="J54" s="128"/>
      <c r="K54" s="128"/>
      <c r="L54" s="128"/>
      <c r="M54" s="128"/>
      <c r="N54" s="128"/>
    </row>
    <row r="55" spans="1:14" ht="16.5" customHeight="1">
      <c r="A55" s="128"/>
      <c r="B55" s="128"/>
      <c r="C55" s="128"/>
      <c r="D55" s="128"/>
      <c r="E55" s="128"/>
      <c r="F55" s="128"/>
      <c r="G55" s="128"/>
      <c r="H55" s="128"/>
      <c r="I55" s="128"/>
      <c r="J55" s="128"/>
      <c r="K55" s="128"/>
      <c r="L55" s="128"/>
      <c r="M55" s="128"/>
      <c r="N55" s="128"/>
    </row>
    <row r="56" spans="1:14" ht="16.5" customHeight="1">
      <c r="A56" s="128"/>
      <c r="B56" s="128"/>
      <c r="C56" s="128"/>
      <c r="D56" s="128"/>
      <c r="E56" s="128"/>
      <c r="F56" s="128"/>
      <c r="G56" s="128"/>
      <c r="H56" s="128"/>
      <c r="I56" s="128"/>
      <c r="J56" s="128"/>
      <c r="K56" s="128"/>
      <c r="L56" s="128"/>
      <c r="M56" s="128"/>
      <c r="N56" s="128"/>
    </row>
    <row r="57" spans="1:14" ht="16.5" customHeight="1">
      <c r="A57" s="128"/>
      <c r="B57" s="128"/>
      <c r="C57" s="128"/>
      <c r="D57" s="128"/>
      <c r="E57" s="128"/>
      <c r="F57" s="128"/>
      <c r="G57" s="128"/>
      <c r="H57" s="128"/>
      <c r="I57" s="128"/>
      <c r="J57" s="128"/>
      <c r="K57" s="128"/>
      <c r="L57" s="128"/>
      <c r="M57" s="128"/>
      <c r="N57" s="128"/>
    </row>
    <row r="58" spans="1:14" ht="16.5" customHeight="1">
      <c r="A58" s="128"/>
      <c r="B58" s="128"/>
      <c r="C58" s="128"/>
      <c r="D58" s="128"/>
      <c r="E58" s="128"/>
      <c r="F58" s="128"/>
      <c r="G58" s="128"/>
      <c r="H58" s="128"/>
      <c r="I58" s="128"/>
      <c r="J58" s="128"/>
      <c r="K58" s="128"/>
      <c r="L58" s="128"/>
      <c r="M58" s="128"/>
      <c r="N58" s="128"/>
    </row>
    <row r="59" spans="1:14" ht="16.5" customHeight="1">
      <c r="A59" s="128"/>
      <c r="B59" s="128"/>
      <c r="C59" s="128"/>
      <c r="D59" s="128"/>
      <c r="E59" s="128"/>
      <c r="F59" s="128"/>
      <c r="G59" s="128"/>
      <c r="H59" s="128"/>
      <c r="I59" s="128"/>
      <c r="J59" s="128"/>
      <c r="K59" s="128"/>
      <c r="L59" s="128"/>
      <c r="M59" s="128"/>
      <c r="N59" s="128"/>
    </row>
    <row r="60" spans="1:14" ht="16.5" customHeight="1">
      <c r="A60" s="128"/>
      <c r="B60" s="128"/>
      <c r="C60" s="128"/>
      <c r="D60" s="128"/>
      <c r="E60" s="128"/>
      <c r="F60" s="128"/>
      <c r="G60" s="128"/>
      <c r="H60" s="128"/>
      <c r="I60" s="128"/>
      <c r="J60" s="128"/>
      <c r="K60" s="128"/>
      <c r="L60" s="128"/>
      <c r="M60" s="128"/>
      <c r="N60" s="128"/>
    </row>
    <row r="61" spans="1:14" ht="16.5" customHeight="1">
      <c r="A61" s="128"/>
      <c r="B61" s="128"/>
      <c r="C61" s="128"/>
      <c r="D61" s="128"/>
      <c r="E61" s="128"/>
      <c r="F61" s="128"/>
      <c r="G61" s="128"/>
      <c r="H61" s="128"/>
      <c r="I61" s="128"/>
      <c r="J61" s="128"/>
      <c r="K61" s="128"/>
      <c r="L61" s="128"/>
      <c r="M61" s="128"/>
      <c r="N61" s="128"/>
    </row>
    <row r="62" spans="1:14" ht="16.5" customHeight="1">
      <c r="A62" s="128"/>
      <c r="B62" s="128"/>
      <c r="C62" s="128"/>
      <c r="D62" s="128"/>
      <c r="E62" s="128"/>
      <c r="F62" s="128"/>
      <c r="G62" s="128"/>
      <c r="H62" s="128"/>
      <c r="I62" s="128"/>
      <c r="J62" s="128"/>
      <c r="K62" s="128"/>
      <c r="L62" s="128"/>
      <c r="M62" s="128"/>
      <c r="N62" s="128"/>
    </row>
    <row r="63" spans="1:14" ht="16.5" customHeight="1">
      <c r="A63" s="128"/>
      <c r="B63" s="128"/>
      <c r="C63" s="128"/>
      <c r="D63" s="128"/>
      <c r="E63" s="128"/>
      <c r="F63" s="128"/>
      <c r="G63" s="128"/>
      <c r="H63" s="128"/>
      <c r="I63" s="128"/>
      <c r="J63" s="128"/>
      <c r="K63" s="128"/>
      <c r="L63" s="128"/>
      <c r="M63" s="128"/>
      <c r="N63" s="128"/>
    </row>
    <row r="64" spans="1:14" ht="16.5" customHeight="1">
      <c r="A64" s="128"/>
      <c r="B64" s="128"/>
      <c r="C64" s="128"/>
      <c r="D64" s="128"/>
      <c r="E64" s="128"/>
      <c r="F64" s="128"/>
      <c r="G64" s="128"/>
      <c r="H64" s="128"/>
      <c r="I64" s="128"/>
      <c r="J64" s="128"/>
      <c r="K64" s="128"/>
      <c r="L64" s="128"/>
      <c r="M64" s="128"/>
      <c r="N64" s="128"/>
    </row>
    <row r="65" spans="1:14" ht="16.5" customHeight="1">
      <c r="A65" s="128"/>
      <c r="B65" s="128"/>
      <c r="C65" s="128"/>
      <c r="D65" s="128"/>
      <c r="E65" s="128"/>
      <c r="F65" s="128"/>
      <c r="G65" s="128"/>
      <c r="H65" s="128"/>
      <c r="I65" s="128"/>
      <c r="J65" s="128"/>
      <c r="K65" s="128"/>
      <c r="L65" s="128"/>
      <c r="M65" s="128"/>
      <c r="N65" s="128"/>
    </row>
    <row r="66" spans="1:14" ht="16.5" customHeight="1">
      <c r="A66" s="128"/>
      <c r="B66" s="128"/>
      <c r="C66" s="128"/>
      <c r="D66" s="128"/>
      <c r="E66" s="128"/>
      <c r="F66" s="128"/>
      <c r="G66" s="128"/>
      <c r="H66" s="128"/>
      <c r="I66" s="128"/>
      <c r="J66" s="128"/>
      <c r="K66" s="128"/>
      <c r="L66" s="128"/>
      <c r="M66" s="128"/>
      <c r="N66" s="128"/>
    </row>
    <row r="67" spans="1:14" ht="16.5" customHeight="1">
      <c r="A67" s="128"/>
      <c r="B67" s="128"/>
      <c r="C67" s="128"/>
      <c r="D67" s="128"/>
      <c r="E67" s="128"/>
      <c r="F67" s="128"/>
      <c r="G67" s="128"/>
      <c r="H67" s="128"/>
      <c r="I67" s="128"/>
      <c r="J67" s="128"/>
      <c r="K67" s="128"/>
      <c r="L67" s="128"/>
      <c r="M67" s="128"/>
      <c r="N67" s="128"/>
    </row>
    <row r="68" spans="1:14" ht="16.5" customHeight="1">
      <c r="A68" s="128"/>
      <c r="B68" s="128"/>
      <c r="C68" s="128"/>
      <c r="D68" s="128"/>
      <c r="E68" s="128"/>
      <c r="F68" s="128"/>
      <c r="G68" s="128"/>
      <c r="H68" s="128"/>
      <c r="I68" s="128"/>
      <c r="J68" s="128"/>
      <c r="K68" s="128"/>
      <c r="L68" s="128"/>
      <c r="M68" s="128"/>
      <c r="N68" s="128"/>
    </row>
    <row r="69" spans="1:14" ht="16.5" customHeight="1">
      <c r="A69" s="128"/>
      <c r="B69" s="128"/>
      <c r="C69" s="128"/>
      <c r="D69" s="128"/>
      <c r="E69" s="128"/>
      <c r="F69" s="128"/>
      <c r="G69" s="128"/>
      <c r="H69" s="128"/>
      <c r="I69" s="128"/>
      <c r="J69" s="128"/>
      <c r="K69" s="128"/>
      <c r="L69" s="128"/>
      <c r="M69" s="128"/>
      <c r="N69" s="128"/>
    </row>
    <row r="70" spans="1:14" ht="16.5" customHeight="1">
      <c r="A70" s="128"/>
      <c r="B70" s="128"/>
      <c r="C70" s="128"/>
      <c r="D70" s="128"/>
      <c r="E70" s="128"/>
      <c r="F70" s="128"/>
      <c r="G70" s="128"/>
      <c r="H70" s="128"/>
      <c r="I70" s="128"/>
      <c r="J70" s="128"/>
      <c r="K70" s="128"/>
      <c r="L70" s="128"/>
      <c r="M70" s="128"/>
      <c r="N70" s="128"/>
    </row>
    <row r="71" spans="1:14" ht="16.5" customHeight="1">
      <c r="A71" s="128"/>
      <c r="B71" s="128"/>
      <c r="C71" s="128"/>
      <c r="D71" s="128"/>
      <c r="E71" s="128"/>
      <c r="F71" s="128"/>
      <c r="G71" s="128"/>
      <c r="H71" s="128"/>
      <c r="I71" s="128"/>
      <c r="J71" s="128"/>
      <c r="K71" s="128"/>
      <c r="L71" s="128"/>
      <c r="M71" s="128"/>
      <c r="N71" s="128"/>
    </row>
    <row r="72" spans="1:14" ht="16.5" customHeight="1">
      <c r="A72" s="128"/>
      <c r="B72" s="128"/>
      <c r="C72" s="128"/>
      <c r="D72" s="128"/>
      <c r="E72" s="128"/>
      <c r="F72" s="128"/>
      <c r="G72" s="128"/>
      <c r="H72" s="128"/>
      <c r="I72" s="128"/>
      <c r="J72" s="128"/>
      <c r="K72" s="128"/>
      <c r="L72" s="128"/>
      <c r="M72" s="128"/>
      <c r="N72" s="128"/>
    </row>
    <row r="73" spans="1:14" ht="16.5" customHeight="1">
      <c r="A73" s="128"/>
      <c r="B73" s="128"/>
      <c r="C73" s="128"/>
      <c r="D73" s="128"/>
      <c r="E73" s="128"/>
      <c r="F73" s="128"/>
      <c r="G73" s="128"/>
      <c r="H73" s="128"/>
      <c r="I73" s="128"/>
      <c r="J73" s="128"/>
      <c r="K73" s="128"/>
      <c r="L73" s="128"/>
      <c r="M73" s="128"/>
      <c r="N73" s="128"/>
    </row>
    <row r="74" spans="1:14" ht="16.5" customHeight="1">
      <c r="A74" s="128"/>
      <c r="B74" s="128"/>
      <c r="C74" s="128"/>
      <c r="D74" s="128"/>
      <c r="E74" s="128"/>
      <c r="F74" s="128"/>
      <c r="G74" s="128"/>
      <c r="H74" s="128"/>
      <c r="I74" s="128"/>
      <c r="J74" s="128"/>
      <c r="K74" s="128"/>
      <c r="L74" s="128"/>
      <c r="M74" s="128"/>
      <c r="N74" s="128"/>
    </row>
    <row r="75" spans="1:14" ht="16.5" customHeight="1">
      <c r="A75" s="128"/>
      <c r="B75" s="128"/>
      <c r="C75" s="128"/>
      <c r="D75" s="128"/>
      <c r="E75" s="128"/>
      <c r="F75" s="128"/>
      <c r="G75" s="128"/>
      <c r="H75" s="128"/>
      <c r="I75" s="128"/>
      <c r="J75" s="128"/>
      <c r="K75" s="128"/>
      <c r="L75" s="128"/>
      <c r="M75" s="128"/>
      <c r="N75" s="128"/>
    </row>
    <row r="76" spans="1:14" ht="16.5" customHeight="1">
      <c r="A76" s="128"/>
      <c r="B76" s="128"/>
      <c r="C76" s="128"/>
      <c r="D76" s="128"/>
      <c r="E76" s="128"/>
      <c r="F76" s="128"/>
      <c r="G76" s="128"/>
      <c r="H76" s="128"/>
      <c r="I76" s="128"/>
      <c r="J76" s="128"/>
      <c r="K76" s="128"/>
      <c r="L76" s="128"/>
      <c r="M76" s="128"/>
      <c r="N76" s="128"/>
    </row>
    <row r="77" spans="1:14" ht="16.5" customHeight="1">
      <c r="A77" s="128"/>
      <c r="B77" s="128"/>
      <c r="C77" s="128"/>
      <c r="D77" s="128"/>
      <c r="E77" s="128"/>
      <c r="F77" s="128"/>
      <c r="G77" s="128"/>
      <c r="H77" s="128"/>
      <c r="I77" s="128"/>
      <c r="J77" s="128"/>
      <c r="K77" s="128"/>
      <c r="L77" s="128"/>
      <c r="M77" s="128"/>
      <c r="N77" s="128"/>
    </row>
    <row r="78" spans="1:14" ht="16.5" customHeight="1">
      <c r="A78" s="128"/>
      <c r="B78" s="128"/>
      <c r="C78" s="128"/>
      <c r="D78" s="128"/>
      <c r="E78" s="128"/>
      <c r="F78" s="128"/>
      <c r="G78" s="128"/>
      <c r="H78" s="128"/>
      <c r="I78" s="128"/>
      <c r="J78" s="128"/>
      <c r="K78" s="128"/>
      <c r="L78" s="128"/>
      <c r="M78" s="128"/>
      <c r="N78" s="128"/>
    </row>
    <row r="79" spans="1:14" ht="16.5" customHeight="1">
      <c r="A79" s="128"/>
      <c r="B79" s="128"/>
      <c r="C79" s="128"/>
      <c r="D79" s="128"/>
      <c r="E79" s="128"/>
      <c r="F79" s="128"/>
      <c r="G79" s="128"/>
      <c r="H79" s="128"/>
      <c r="I79" s="128"/>
      <c r="J79" s="128"/>
      <c r="K79" s="128"/>
      <c r="L79" s="128"/>
      <c r="M79" s="128"/>
      <c r="N79" s="128"/>
    </row>
    <row r="80" spans="1:14" ht="16.5" customHeight="1">
      <c r="A80" s="128"/>
      <c r="B80" s="128"/>
      <c r="C80" s="128"/>
      <c r="D80" s="128"/>
      <c r="E80" s="128"/>
      <c r="F80" s="128"/>
      <c r="G80" s="128"/>
      <c r="H80" s="128"/>
      <c r="I80" s="128"/>
      <c r="J80" s="128"/>
      <c r="K80" s="128"/>
      <c r="L80" s="128"/>
      <c r="M80" s="128"/>
      <c r="N80" s="128"/>
    </row>
    <row r="81" spans="1:14" ht="16.5" customHeight="1">
      <c r="A81" s="128"/>
      <c r="B81" s="128"/>
      <c r="C81" s="128"/>
      <c r="D81" s="128"/>
      <c r="E81" s="128"/>
      <c r="F81" s="128"/>
      <c r="G81" s="128"/>
      <c r="H81" s="128"/>
      <c r="I81" s="128"/>
      <c r="J81" s="128"/>
      <c r="K81" s="128"/>
      <c r="L81" s="128"/>
      <c r="M81" s="128"/>
      <c r="N81" s="128"/>
    </row>
    <row r="82" spans="1:14" ht="16.5" customHeight="1">
      <c r="A82" s="128"/>
      <c r="B82" s="128"/>
      <c r="C82" s="128"/>
      <c r="D82" s="128"/>
      <c r="E82" s="128"/>
      <c r="F82" s="128"/>
      <c r="G82" s="128"/>
      <c r="H82" s="128"/>
      <c r="I82" s="128"/>
      <c r="J82" s="128"/>
      <c r="K82" s="128"/>
      <c r="L82" s="128"/>
      <c r="M82" s="128"/>
      <c r="N82" s="128"/>
    </row>
    <row r="83" spans="1:14" ht="16.5" customHeight="1">
      <c r="A83" s="128"/>
      <c r="B83" s="128"/>
      <c r="C83" s="128"/>
      <c r="D83" s="128"/>
      <c r="E83" s="128"/>
      <c r="F83" s="128"/>
      <c r="G83" s="128"/>
      <c r="H83" s="128"/>
      <c r="I83" s="128"/>
      <c r="J83" s="128"/>
      <c r="K83" s="128"/>
      <c r="L83" s="128"/>
      <c r="M83" s="128"/>
      <c r="N83" s="128"/>
    </row>
    <row r="84" spans="1:14" ht="16.5" customHeight="1">
      <c r="A84" s="128"/>
      <c r="B84" s="128"/>
      <c r="C84" s="128"/>
      <c r="D84" s="128"/>
      <c r="E84" s="128"/>
      <c r="F84" s="128"/>
      <c r="G84" s="128"/>
      <c r="H84" s="128"/>
      <c r="I84" s="128"/>
      <c r="J84" s="128"/>
      <c r="K84" s="128"/>
      <c r="L84" s="128"/>
      <c r="M84" s="128"/>
      <c r="N84" s="128"/>
    </row>
    <row r="85" spans="1:14" ht="16.5" customHeight="1">
      <c r="A85" s="128"/>
      <c r="B85" s="128"/>
      <c r="C85" s="128"/>
      <c r="D85" s="128"/>
      <c r="E85" s="128"/>
      <c r="F85" s="128"/>
      <c r="G85" s="128"/>
      <c r="H85" s="128"/>
      <c r="I85" s="128"/>
      <c r="J85" s="128"/>
      <c r="K85" s="128"/>
      <c r="L85" s="128"/>
      <c r="M85" s="128"/>
      <c r="N85" s="128"/>
    </row>
    <row r="86" spans="1:14" ht="16.5" customHeight="1">
      <c r="A86" s="128"/>
      <c r="B86" s="128"/>
      <c r="C86" s="128"/>
      <c r="D86" s="128"/>
      <c r="E86" s="128"/>
      <c r="F86" s="128"/>
      <c r="G86" s="128"/>
      <c r="H86" s="128"/>
      <c r="I86" s="128"/>
      <c r="J86" s="128"/>
      <c r="K86" s="128"/>
      <c r="L86" s="128"/>
      <c r="M86" s="128"/>
      <c r="N86" s="128"/>
    </row>
    <row r="87" spans="1:14" ht="16.5" customHeight="1">
      <c r="A87" s="128"/>
      <c r="B87" s="128"/>
      <c r="C87" s="128"/>
      <c r="D87" s="128"/>
      <c r="E87" s="128"/>
      <c r="F87" s="128"/>
      <c r="G87" s="128"/>
      <c r="H87" s="128"/>
      <c r="I87" s="128"/>
      <c r="J87" s="128"/>
      <c r="K87" s="128"/>
      <c r="L87" s="128"/>
      <c r="M87" s="128"/>
      <c r="N87" s="128"/>
    </row>
    <row r="88" spans="1:14" ht="16.5" customHeight="1">
      <c r="A88" s="128"/>
      <c r="B88" s="128"/>
      <c r="C88" s="128"/>
      <c r="D88" s="128"/>
      <c r="E88" s="128"/>
      <c r="F88" s="128"/>
      <c r="G88" s="128"/>
      <c r="H88" s="128"/>
      <c r="I88" s="128"/>
      <c r="J88" s="128"/>
      <c r="K88" s="128"/>
      <c r="L88" s="128"/>
      <c r="M88" s="128"/>
      <c r="N88" s="128"/>
    </row>
    <row r="89" spans="1:14" ht="16.5" customHeight="1">
      <c r="A89" s="128"/>
      <c r="B89" s="128"/>
      <c r="C89" s="128"/>
      <c r="D89" s="128"/>
      <c r="E89" s="128"/>
      <c r="F89" s="128"/>
      <c r="G89" s="128"/>
      <c r="H89" s="128"/>
      <c r="I89" s="128"/>
      <c r="J89" s="128"/>
      <c r="K89" s="128"/>
      <c r="L89" s="128"/>
      <c r="M89" s="128"/>
      <c r="N89" s="128"/>
    </row>
    <row r="90" spans="1:14" ht="16.5" customHeight="1">
      <c r="A90" s="128"/>
      <c r="B90" s="128"/>
      <c r="C90" s="128"/>
      <c r="D90" s="128"/>
      <c r="E90" s="128"/>
      <c r="F90" s="128"/>
      <c r="G90" s="128"/>
      <c r="H90" s="128"/>
      <c r="I90" s="128"/>
      <c r="J90" s="128"/>
      <c r="K90" s="128"/>
      <c r="L90" s="128"/>
      <c r="M90" s="128"/>
      <c r="N90" s="128"/>
    </row>
    <row r="91" spans="1:14" ht="16.5" customHeight="1">
      <c r="A91" s="128"/>
      <c r="B91" s="128"/>
      <c r="C91" s="128"/>
      <c r="D91" s="128"/>
      <c r="E91" s="128"/>
      <c r="F91" s="128"/>
      <c r="G91" s="128"/>
      <c r="H91" s="128"/>
      <c r="I91" s="128"/>
      <c r="J91" s="128"/>
      <c r="K91" s="128"/>
      <c r="L91" s="128"/>
      <c r="M91" s="128"/>
      <c r="N91" s="128"/>
    </row>
    <row r="92" spans="1:14" ht="16.5" customHeight="1">
      <c r="A92" s="128"/>
      <c r="B92" s="128"/>
      <c r="C92" s="128"/>
      <c r="D92" s="128"/>
      <c r="E92" s="128"/>
      <c r="F92" s="128"/>
      <c r="G92" s="128"/>
      <c r="H92" s="128"/>
      <c r="I92" s="128"/>
      <c r="J92" s="128"/>
      <c r="K92" s="128"/>
      <c r="L92" s="128"/>
      <c r="M92" s="128"/>
      <c r="N92" s="128"/>
    </row>
    <row r="93" spans="1:14" ht="16.5" customHeight="1">
      <c r="A93" s="128"/>
      <c r="B93" s="128"/>
      <c r="C93" s="128"/>
      <c r="D93" s="128"/>
      <c r="E93" s="128"/>
      <c r="F93" s="128"/>
      <c r="G93" s="128"/>
      <c r="H93" s="128"/>
      <c r="I93" s="128"/>
      <c r="J93" s="128"/>
      <c r="K93" s="128"/>
      <c r="L93" s="128"/>
      <c r="M93" s="128"/>
      <c r="N93" s="128"/>
    </row>
    <row r="94" spans="1:14" ht="16.5" customHeight="1">
      <c r="A94" s="128"/>
      <c r="B94" s="128"/>
      <c r="C94" s="128"/>
      <c r="D94" s="128"/>
      <c r="E94" s="128"/>
      <c r="F94" s="128"/>
      <c r="G94" s="128"/>
      <c r="H94" s="128"/>
      <c r="I94" s="128"/>
      <c r="J94" s="128"/>
      <c r="K94" s="128"/>
      <c r="L94" s="128"/>
      <c r="M94" s="128"/>
      <c r="N94" s="128"/>
    </row>
    <row r="95" spans="1:14" ht="16.5" customHeight="1">
      <c r="A95" s="128"/>
      <c r="B95" s="128"/>
      <c r="C95" s="128"/>
      <c r="D95" s="128"/>
      <c r="E95" s="128"/>
      <c r="F95" s="128"/>
      <c r="G95" s="128"/>
      <c r="H95" s="128"/>
      <c r="I95" s="128"/>
      <c r="J95" s="128"/>
      <c r="K95" s="128"/>
      <c r="L95" s="128"/>
      <c r="M95" s="128"/>
      <c r="N95" s="128"/>
    </row>
    <row r="96" spans="1:14" ht="16.5" customHeight="1">
      <c r="A96" s="128"/>
      <c r="B96" s="128"/>
      <c r="C96" s="128"/>
      <c r="D96" s="128"/>
      <c r="E96" s="128"/>
      <c r="F96" s="128"/>
      <c r="G96" s="128"/>
      <c r="H96" s="128"/>
      <c r="I96" s="128"/>
      <c r="J96" s="128"/>
      <c r="K96" s="128"/>
      <c r="L96" s="128"/>
      <c r="M96" s="128"/>
      <c r="N96" s="128"/>
    </row>
    <row r="97" spans="1:14" ht="16.5" customHeight="1">
      <c r="A97" s="128"/>
      <c r="B97" s="128"/>
      <c r="C97" s="128"/>
      <c r="D97" s="128"/>
      <c r="E97" s="128"/>
      <c r="F97" s="128"/>
      <c r="G97" s="128"/>
      <c r="H97" s="128"/>
      <c r="I97" s="128"/>
      <c r="J97" s="128"/>
      <c r="K97" s="128"/>
      <c r="L97" s="128"/>
      <c r="M97" s="128"/>
      <c r="N97" s="128"/>
    </row>
    <row r="98" spans="1:14" ht="16.5" customHeight="1">
      <c r="A98" s="128"/>
      <c r="B98" s="128"/>
      <c r="C98" s="128"/>
      <c r="D98" s="128"/>
      <c r="E98" s="128"/>
      <c r="F98" s="128"/>
      <c r="G98" s="128"/>
      <c r="H98" s="128"/>
      <c r="I98" s="128"/>
      <c r="J98" s="128"/>
      <c r="K98" s="128"/>
      <c r="L98" s="128"/>
      <c r="M98" s="128"/>
      <c r="N98" s="128"/>
    </row>
    <row r="99" spans="1:14" ht="16.5" customHeight="1">
      <c r="A99" s="128"/>
      <c r="B99" s="128"/>
      <c r="C99" s="128"/>
      <c r="D99" s="128"/>
      <c r="E99" s="128"/>
      <c r="F99" s="128"/>
      <c r="G99" s="128"/>
      <c r="H99" s="128"/>
      <c r="I99" s="128"/>
      <c r="J99" s="128"/>
      <c r="K99" s="128"/>
      <c r="L99" s="128"/>
      <c r="M99" s="128"/>
      <c r="N99" s="128"/>
    </row>
    <row r="100" spans="1:14" ht="16.5" customHeight="1">
      <c r="A100" s="128"/>
      <c r="B100" s="128"/>
      <c r="C100" s="128"/>
      <c r="D100" s="128"/>
      <c r="E100" s="128"/>
      <c r="F100" s="128"/>
      <c r="G100" s="128"/>
      <c r="H100" s="128"/>
      <c r="I100" s="128"/>
      <c r="J100" s="128"/>
      <c r="K100" s="128"/>
      <c r="L100" s="128"/>
      <c r="M100" s="128"/>
      <c r="N100" s="128"/>
    </row>
  </sheetData>
  <mergeCells count="4">
    <mergeCell ref="B1:K1"/>
    <mergeCell ref="B2:K2"/>
    <mergeCell ref="D3:L3"/>
    <mergeCell ref="D6:K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2" tint="-0.249977111117893"/>
  </sheetPr>
  <dimension ref="A2:G9"/>
  <sheetViews>
    <sheetView zoomScale="85" zoomScaleNormal="85" workbookViewId="0">
      <selection activeCell="C10" sqref="C10"/>
    </sheetView>
  </sheetViews>
  <sheetFormatPr defaultColWidth="8.88671875" defaultRowHeight="14.4"/>
  <cols>
    <col min="1" max="1" width="8.88671875" style="109"/>
    <col min="2" max="2" width="58.5546875" style="109" customWidth="1"/>
    <col min="3" max="4" width="11.5546875" style="110" customWidth="1"/>
    <col min="5" max="5" width="15" style="109" customWidth="1"/>
    <col min="6" max="6" width="16.109375" style="109" customWidth="1"/>
    <col min="7" max="7" width="18.109375" style="109" customWidth="1"/>
    <col min="8" max="16384" width="8.88671875" style="109"/>
  </cols>
  <sheetData>
    <row r="2" spans="1:7" ht="17.399999999999999">
      <c r="A2" s="111" t="s">
        <v>1233</v>
      </c>
      <c r="B2" s="112"/>
      <c r="C2" s="113"/>
      <c r="D2" s="113"/>
      <c r="E2" s="112"/>
      <c r="F2" s="112"/>
      <c r="G2" s="112"/>
    </row>
    <row r="3" spans="1:7" ht="33.6">
      <c r="A3" s="114" t="s">
        <v>348</v>
      </c>
      <c r="B3" s="114" t="s">
        <v>2</v>
      </c>
      <c r="C3" s="970" t="s">
        <v>146</v>
      </c>
      <c r="D3" s="970" t="s">
        <v>246</v>
      </c>
      <c r="E3" s="114" t="s">
        <v>1234</v>
      </c>
      <c r="F3" s="114" t="s">
        <v>1235</v>
      </c>
      <c r="G3" s="114" t="s">
        <v>5</v>
      </c>
    </row>
    <row r="4" spans="1:7" ht="16.8">
      <c r="A4" s="115" t="s">
        <v>11</v>
      </c>
      <c r="B4" s="116" t="s">
        <v>1236</v>
      </c>
      <c r="C4" s="116"/>
      <c r="D4" s="116"/>
      <c r="E4" s="116"/>
      <c r="F4" s="124">
        <f>F5+F6</f>
        <v>0</v>
      </c>
      <c r="G4" s="116"/>
    </row>
    <row r="5" spans="1:7" ht="16.8">
      <c r="A5" s="117">
        <v>1</v>
      </c>
      <c r="B5" s="118" t="s">
        <v>1237</v>
      </c>
      <c r="C5" s="119">
        <v>0</v>
      </c>
      <c r="D5" s="119" t="s">
        <v>1238</v>
      </c>
      <c r="E5" s="119">
        <f>'CP_Dao tao '!H20</f>
        <v>39070000</v>
      </c>
      <c r="F5" s="119">
        <f>E5*C5</f>
        <v>0</v>
      </c>
      <c r="G5" s="971" t="s">
        <v>1239</v>
      </c>
    </row>
    <row r="6" spans="1:7" ht="16.8">
      <c r="A6" s="117">
        <v>2</v>
      </c>
      <c r="B6" s="971" t="s">
        <v>1240</v>
      </c>
      <c r="C6" s="119">
        <v>0</v>
      </c>
      <c r="D6" s="119" t="s">
        <v>1238</v>
      </c>
      <c r="E6" s="119">
        <f>'CP_Dao tao '!H35</f>
        <v>9180000</v>
      </c>
      <c r="F6" s="119">
        <f>E6*C6</f>
        <v>0</v>
      </c>
      <c r="G6" s="971" t="s">
        <v>1239</v>
      </c>
    </row>
    <row r="7" spans="1:7" ht="16.8">
      <c r="A7" s="112"/>
      <c r="B7" s="120" t="s">
        <v>1241</v>
      </c>
      <c r="C7" s="113"/>
      <c r="D7" s="113"/>
      <c r="E7" s="112"/>
      <c r="F7" s="125">
        <f>F4</f>
        <v>0</v>
      </c>
      <c r="G7" s="112"/>
    </row>
    <row r="8" spans="1:7" ht="16.8">
      <c r="A8" s="112"/>
      <c r="B8" s="120" t="s">
        <v>1242</v>
      </c>
      <c r="C8" s="113"/>
      <c r="D8" s="113"/>
      <c r="E8" s="112"/>
      <c r="F8" s="125">
        <f>F7</f>
        <v>0</v>
      </c>
      <c r="G8" s="112"/>
    </row>
    <row r="9" spans="1:7" ht="16.8">
      <c r="A9" s="121"/>
      <c r="B9" s="122"/>
      <c r="C9" s="123"/>
      <c r="D9" s="123"/>
      <c r="E9" s="126"/>
      <c r="F9" s="127"/>
      <c r="G9" s="12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100"/>
  <sheetViews>
    <sheetView topLeftCell="A22" workbookViewId="0">
      <selection activeCell="H37" sqref="H37"/>
    </sheetView>
  </sheetViews>
  <sheetFormatPr defaultColWidth="14.44140625" defaultRowHeight="15" customHeight="1"/>
  <cols>
    <col min="1" max="1" width="7.88671875" customWidth="1"/>
    <col min="2" max="2" width="47" customWidth="1"/>
    <col min="3" max="3" width="9.109375" customWidth="1"/>
    <col min="4" max="4" width="8.5546875" customWidth="1"/>
    <col min="5" max="5" width="8.109375" customWidth="1"/>
    <col min="6" max="6" width="9.88671875" customWidth="1"/>
    <col min="7" max="7" width="14.109375" customWidth="1"/>
    <col min="8" max="8" width="18.109375" customWidth="1"/>
    <col min="9" max="9" width="24.5546875" customWidth="1"/>
    <col min="10" max="11" width="8.88671875" customWidth="1"/>
  </cols>
  <sheetData>
    <row r="1" spans="1:9" ht="14.4">
      <c r="A1" s="1010" t="s">
        <v>1243</v>
      </c>
      <c r="B1" s="973"/>
      <c r="C1" s="973"/>
      <c r="D1" s="973"/>
      <c r="E1" s="973"/>
      <c r="F1" s="973"/>
      <c r="G1" s="973"/>
      <c r="H1" s="973"/>
      <c r="I1" s="973"/>
    </row>
    <row r="2" spans="1:9" ht="14.4">
      <c r="A2" s="999" t="e">
        <f>#REF!</f>
        <v>#REF!</v>
      </c>
      <c r="B2" s="973"/>
      <c r="C2" s="973"/>
      <c r="D2" s="973"/>
      <c r="E2" s="973"/>
      <c r="F2" s="973"/>
      <c r="G2" s="973"/>
      <c r="H2" s="973"/>
      <c r="I2" s="973"/>
    </row>
    <row r="3" spans="1:9" ht="14.4">
      <c r="A3" s="76"/>
      <c r="B3" s="76"/>
      <c r="C3" s="76"/>
      <c r="D3" s="76"/>
      <c r="E3" s="76"/>
      <c r="F3" s="76"/>
      <c r="G3" s="76"/>
      <c r="H3" s="1117" t="s">
        <v>143</v>
      </c>
      <c r="I3" s="982"/>
    </row>
    <row r="4" spans="1:9" ht="15.6">
      <c r="A4" s="77" t="s">
        <v>1</v>
      </c>
      <c r="B4" s="77" t="s">
        <v>1244</v>
      </c>
      <c r="C4" s="1118" t="s">
        <v>1245</v>
      </c>
      <c r="D4" s="994"/>
      <c r="E4" s="994"/>
      <c r="F4" s="995"/>
      <c r="G4" s="77" t="s">
        <v>147</v>
      </c>
      <c r="H4" s="94" t="s">
        <v>249</v>
      </c>
      <c r="I4" s="77" t="s">
        <v>5</v>
      </c>
    </row>
    <row r="5" spans="1:9" ht="66" customHeight="1">
      <c r="A5" s="77" t="s">
        <v>11</v>
      </c>
      <c r="B5" s="1115" t="s">
        <v>1246</v>
      </c>
      <c r="C5" s="994"/>
      <c r="D5" s="994"/>
      <c r="E5" s="994"/>
      <c r="F5" s="994"/>
      <c r="G5" s="994"/>
      <c r="H5" s="994"/>
      <c r="I5" s="995"/>
    </row>
    <row r="6" spans="1:9" ht="15.6">
      <c r="A6" s="77" t="s">
        <v>1247</v>
      </c>
      <c r="B6" s="78" t="s">
        <v>1248</v>
      </c>
      <c r="C6" s="78"/>
      <c r="D6" s="78"/>
      <c r="E6" s="78"/>
      <c r="F6" s="78"/>
      <c r="G6" s="78"/>
      <c r="H6" s="95">
        <f>SUM(H7:H11)</f>
        <v>12320000</v>
      </c>
      <c r="I6" s="78"/>
    </row>
    <row r="7" spans="1:9" ht="15.6">
      <c r="A7" s="79">
        <v>1</v>
      </c>
      <c r="B7" s="80" t="s">
        <v>1249</v>
      </c>
      <c r="C7" s="79">
        <v>1</v>
      </c>
      <c r="D7" s="79" t="s">
        <v>254</v>
      </c>
      <c r="E7" s="79">
        <v>4</v>
      </c>
      <c r="F7" s="79" t="s">
        <v>1250</v>
      </c>
      <c r="G7" s="96">
        <v>800000</v>
      </c>
      <c r="H7" s="97">
        <f>C7*E7*G7</f>
        <v>3200000</v>
      </c>
      <c r="I7" s="1116" t="s">
        <v>1251</v>
      </c>
    </row>
    <row r="8" spans="1:9" ht="15.6">
      <c r="A8" s="79">
        <v>2</v>
      </c>
      <c r="B8" s="81" t="s">
        <v>1252</v>
      </c>
      <c r="C8" s="82">
        <v>2</v>
      </c>
      <c r="D8" s="82" t="s">
        <v>254</v>
      </c>
      <c r="E8" s="82">
        <v>4</v>
      </c>
      <c r="F8" s="82" t="str">
        <f>F7</f>
        <v>Buổi</v>
      </c>
      <c r="G8" s="98">
        <f>80%*G7</f>
        <v>640000</v>
      </c>
      <c r="H8" s="99">
        <f>C8*E8*G8</f>
        <v>5120000</v>
      </c>
      <c r="I8" s="976"/>
    </row>
    <row r="9" spans="1:9" ht="15.6">
      <c r="A9" s="79">
        <v>3</v>
      </c>
      <c r="B9" s="81" t="s">
        <v>1253</v>
      </c>
      <c r="C9" s="82">
        <v>3</v>
      </c>
      <c r="D9" s="82" t="s">
        <v>254</v>
      </c>
      <c r="E9" s="82">
        <v>2</v>
      </c>
      <c r="F9" s="82" t="s">
        <v>270</v>
      </c>
      <c r="G9" s="98">
        <v>150000</v>
      </c>
      <c r="H9" s="99">
        <f>C9*E9*G9</f>
        <v>900000</v>
      </c>
      <c r="I9" s="1116" t="s">
        <v>1254</v>
      </c>
    </row>
    <row r="10" spans="1:9" ht="15.6">
      <c r="A10" s="79">
        <v>4</v>
      </c>
      <c r="B10" s="83" t="s">
        <v>1255</v>
      </c>
      <c r="C10" s="84">
        <v>2</v>
      </c>
      <c r="D10" s="84" t="s">
        <v>1256</v>
      </c>
      <c r="E10" s="84">
        <v>2</v>
      </c>
      <c r="F10" s="84" t="s">
        <v>270</v>
      </c>
      <c r="G10" s="100">
        <v>250000</v>
      </c>
      <c r="H10" s="99">
        <f>C10*E10*G10</f>
        <v>1000000</v>
      </c>
      <c r="I10" s="976"/>
    </row>
    <row r="11" spans="1:9" ht="15.6">
      <c r="A11" s="79">
        <v>5</v>
      </c>
      <c r="B11" s="85" t="s">
        <v>1257</v>
      </c>
      <c r="C11" s="84">
        <v>3</v>
      </c>
      <c r="D11" s="84" t="s">
        <v>254</v>
      </c>
      <c r="E11" s="84">
        <v>2</v>
      </c>
      <c r="F11" s="84" t="s">
        <v>1258</v>
      </c>
      <c r="G11" s="100">
        <v>350000</v>
      </c>
      <c r="H11" s="99">
        <f>C11*E11*G11</f>
        <v>2100000</v>
      </c>
      <c r="I11" s="80"/>
    </row>
    <row r="12" spans="1:9" ht="15.6">
      <c r="A12" s="77" t="s">
        <v>1247</v>
      </c>
      <c r="B12" s="86" t="s">
        <v>1259</v>
      </c>
      <c r="C12" s="87"/>
      <c r="D12" s="87"/>
      <c r="E12" s="87"/>
      <c r="F12" s="87"/>
      <c r="G12" s="101"/>
      <c r="H12" s="102">
        <f>SUM(H13:H15)</f>
        <v>19500000</v>
      </c>
      <c r="I12" s="108"/>
    </row>
    <row r="13" spans="1:9" ht="15.6">
      <c r="A13" s="79">
        <v>1</v>
      </c>
      <c r="B13" s="81" t="s">
        <v>1260</v>
      </c>
      <c r="C13" s="82">
        <v>1</v>
      </c>
      <c r="D13" s="82" t="s">
        <v>1256</v>
      </c>
      <c r="E13" s="82">
        <v>2</v>
      </c>
      <c r="F13" s="82" t="s">
        <v>270</v>
      </c>
      <c r="G13" s="103">
        <v>1500000</v>
      </c>
      <c r="H13" s="99">
        <f>G13*E13*C13</f>
        <v>3000000</v>
      </c>
      <c r="I13" s="80"/>
    </row>
    <row r="14" spans="1:9" ht="15.6">
      <c r="A14" s="79">
        <v>2</v>
      </c>
      <c r="B14" s="81" t="s">
        <v>1261</v>
      </c>
      <c r="C14" s="82">
        <v>30</v>
      </c>
      <c r="D14" s="82" t="s">
        <v>1262</v>
      </c>
      <c r="E14" s="82">
        <v>5</v>
      </c>
      <c r="F14" s="82" t="s">
        <v>270</v>
      </c>
      <c r="G14" s="103">
        <v>100000</v>
      </c>
      <c r="H14" s="99">
        <f>G14*E14*C14</f>
        <v>15000000</v>
      </c>
      <c r="I14" s="80"/>
    </row>
    <row r="15" spans="1:9" ht="15.6">
      <c r="A15" s="79">
        <v>3</v>
      </c>
      <c r="B15" s="81" t="s">
        <v>1263</v>
      </c>
      <c r="C15" s="82">
        <f>C14</f>
        <v>30</v>
      </c>
      <c r="D15" s="82" t="s">
        <v>1262</v>
      </c>
      <c r="E15" s="82">
        <v>1</v>
      </c>
      <c r="F15" s="82" t="s">
        <v>1264</v>
      </c>
      <c r="G15" s="103">
        <v>50000</v>
      </c>
      <c r="H15" s="99">
        <f>G15*E15*C15</f>
        <v>1500000</v>
      </c>
      <c r="I15" s="80"/>
    </row>
    <row r="16" spans="1:9" ht="15.6">
      <c r="A16" s="79" t="s">
        <v>1247</v>
      </c>
      <c r="B16" s="88" t="s">
        <v>1265</v>
      </c>
      <c r="C16" s="82"/>
      <c r="D16" s="82"/>
      <c r="E16" s="82"/>
      <c r="F16" s="82"/>
      <c r="G16" s="103"/>
      <c r="H16" s="104">
        <f>SUM(H17:H19)</f>
        <v>7250000</v>
      </c>
      <c r="I16" s="80"/>
    </row>
    <row r="17" spans="1:9" ht="15.6">
      <c r="A17" s="79">
        <v>1</v>
      </c>
      <c r="B17" s="89" t="s">
        <v>1266</v>
      </c>
      <c r="C17" s="79">
        <f>C14</f>
        <v>30</v>
      </c>
      <c r="D17" s="79" t="s">
        <v>264</v>
      </c>
      <c r="E17" s="79">
        <v>1</v>
      </c>
      <c r="F17" s="79" t="s">
        <v>1264</v>
      </c>
      <c r="G17" s="105">
        <v>50000</v>
      </c>
      <c r="H17" s="97">
        <f>G17*E17*C17</f>
        <v>1500000</v>
      </c>
      <c r="I17" s="80"/>
    </row>
    <row r="18" spans="1:9" ht="31.2">
      <c r="A18" s="79">
        <v>2</v>
      </c>
      <c r="B18" s="80" t="s">
        <v>1267</v>
      </c>
      <c r="C18" s="82">
        <f>C14</f>
        <v>30</v>
      </c>
      <c r="D18" s="82" t="s">
        <v>254</v>
      </c>
      <c r="E18" s="82">
        <v>5</v>
      </c>
      <c r="F18" s="82" t="s">
        <v>270</v>
      </c>
      <c r="G18" s="103">
        <v>25000</v>
      </c>
      <c r="H18" s="99">
        <f>G18*E18*C18</f>
        <v>3750000</v>
      </c>
      <c r="I18" s="80"/>
    </row>
    <row r="19" spans="1:9" ht="31.2">
      <c r="A19" s="79">
        <v>3</v>
      </c>
      <c r="B19" s="80" t="s">
        <v>1268</v>
      </c>
      <c r="C19" s="82"/>
      <c r="D19" s="82"/>
      <c r="E19" s="82">
        <v>1</v>
      </c>
      <c r="F19" s="82" t="s">
        <v>1264</v>
      </c>
      <c r="G19" s="103">
        <v>2000000</v>
      </c>
      <c r="H19" s="99">
        <f>G19*E19</f>
        <v>2000000</v>
      </c>
      <c r="I19" s="80"/>
    </row>
    <row r="20" spans="1:9" ht="15.6">
      <c r="A20" s="79"/>
      <c r="B20" s="88" t="s">
        <v>1269</v>
      </c>
      <c r="C20" s="82"/>
      <c r="D20" s="82"/>
      <c r="E20" s="82"/>
      <c r="F20" s="82"/>
      <c r="G20" s="103"/>
      <c r="H20" s="104">
        <f>H16+H12+H6</f>
        <v>39070000</v>
      </c>
      <c r="I20" s="80"/>
    </row>
    <row r="21" spans="1:9" ht="36" customHeight="1">
      <c r="A21" s="77" t="s">
        <v>14</v>
      </c>
      <c r="B21" s="1115" t="s">
        <v>1270</v>
      </c>
      <c r="C21" s="994"/>
      <c r="D21" s="994"/>
      <c r="E21" s="994"/>
      <c r="F21" s="994"/>
      <c r="G21" s="994"/>
      <c r="H21" s="994"/>
      <c r="I21" s="995"/>
    </row>
    <row r="22" spans="1:9" ht="15.75" customHeight="1">
      <c r="A22" s="77" t="s">
        <v>1247</v>
      </c>
      <c r="B22" s="78" t="s">
        <v>1248</v>
      </c>
      <c r="C22" s="78"/>
      <c r="D22" s="78"/>
      <c r="E22" s="78"/>
      <c r="F22" s="78"/>
      <c r="G22" s="78"/>
      <c r="H22" s="95">
        <f>SUM(H23:H27)</f>
        <v>4930000</v>
      </c>
      <c r="I22" s="78"/>
    </row>
    <row r="23" spans="1:9" ht="15.75" customHeight="1">
      <c r="A23" s="90">
        <v>1</v>
      </c>
      <c r="B23" s="91" t="s">
        <v>1249</v>
      </c>
      <c r="C23" s="90">
        <v>1</v>
      </c>
      <c r="D23" s="90" t="s">
        <v>254</v>
      </c>
      <c r="E23" s="90">
        <v>2</v>
      </c>
      <c r="F23" s="90" t="s">
        <v>1250</v>
      </c>
      <c r="G23" s="106">
        <v>800000</v>
      </c>
      <c r="H23" s="107">
        <f>C23*E23*G23</f>
        <v>1600000</v>
      </c>
      <c r="I23" s="1116" t="s">
        <v>1251</v>
      </c>
    </row>
    <row r="24" spans="1:9" ht="15.75" customHeight="1">
      <c r="A24" s="79">
        <v>2</v>
      </c>
      <c r="B24" s="81" t="s">
        <v>1252</v>
      </c>
      <c r="C24" s="82">
        <v>1</v>
      </c>
      <c r="D24" s="82" t="s">
        <v>254</v>
      </c>
      <c r="E24" s="82">
        <v>2</v>
      </c>
      <c r="F24" s="82" t="str">
        <f>F23</f>
        <v>Buổi</v>
      </c>
      <c r="G24" s="98">
        <f>80%*G23</f>
        <v>640000</v>
      </c>
      <c r="H24" s="99">
        <f>C24*E24*G24</f>
        <v>1280000</v>
      </c>
      <c r="I24" s="976"/>
    </row>
    <row r="25" spans="1:9" ht="15.75" customHeight="1">
      <c r="A25" s="79">
        <v>3</v>
      </c>
      <c r="B25" s="81" t="s">
        <v>1253</v>
      </c>
      <c r="C25" s="82">
        <v>2</v>
      </c>
      <c r="D25" s="82" t="s">
        <v>254</v>
      </c>
      <c r="E25" s="82">
        <v>1</v>
      </c>
      <c r="F25" s="82" t="s">
        <v>270</v>
      </c>
      <c r="G25" s="98">
        <v>200000</v>
      </c>
      <c r="H25" s="99">
        <f>C25*E25*G25</f>
        <v>400000</v>
      </c>
      <c r="I25" s="1116" t="s">
        <v>1254</v>
      </c>
    </row>
    <row r="26" spans="1:9" ht="15.75" customHeight="1">
      <c r="A26" s="79">
        <v>4</v>
      </c>
      <c r="B26" s="83" t="s">
        <v>1255</v>
      </c>
      <c r="C26" s="84">
        <v>1</v>
      </c>
      <c r="D26" s="84" t="s">
        <v>1256</v>
      </c>
      <c r="E26" s="84">
        <v>1</v>
      </c>
      <c r="F26" s="84" t="s">
        <v>270</v>
      </c>
      <c r="G26" s="100">
        <v>250000</v>
      </c>
      <c r="H26" s="99">
        <f>C26*E26*G26</f>
        <v>250000</v>
      </c>
      <c r="I26" s="976"/>
    </row>
    <row r="27" spans="1:9" ht="15.75" customHeight="1">
      <c r="A27" s="79">
        <v>5</v>
      </c>
      <c r="B27" s="85" t="s">
        <v>1257</v>
      </c>
      <c r="C27" s="84">
        <v>2</v>
      </c>
      <c r="D27" s="84" t="s">
        <v>254</v>
      </c>
      <c r="E27" s="84">
        <v>2</v>
      </c>
      <c r="F27" s="84" t="s">
        <v>1258</v>
      </c>
      <c r="G27" s="100">
        <v>350000</v>
      </c>
      <c r="H27" s="99">
        <f>C27*E27*G27</f>
        <v>1400000</v>
      </c>
      <c r="I27" s="80"/>
    </row>
    <row r="28" spans="1:9" ht="15.75" customHeight="1">
      <c r="A28" s="77" t="s">
        <v>1247</v>
      </c>
      <c r="B28" s="86" t="s">
        <v>1259</v>
      </c>
      <c r="C28" s="87"/>
      <c r="D28" s="87"/>
      <c r="E28" s="87"/>
      <c r="F28" s="87"/>
      <c r="G28" s="101"/>
      <c r="H28" s="102">
        <f>SUM(H29:H31)</f>
        <v>3000000</v>
      </c>
      <c r="I28" s="108"/>
    </row>
    <row r="29" spans="1:9" ht="15.75" customHeight="1">
      <c r="A29" s="79">
        <v>1</v>
      </c>
      <c r="B29" s="81" t="s">
        <v>1260</v>
      </c>
      <c r="C29" s="82">
        <v>1</v>
      </c>
      <c r="D29" s="82" t="s">
        <v>1256</v>
      </c>
      <c r="E29" s="82">
        <v>1</v>
      </c>
      <c r="F29" s="82" t="s">
        <v>270</v>
      </c>
      <c r="G29" s="103">
        <v>1500000</v>
      </c>
      <c r="H29" s="99">
        <f>G29*E29*C29</f>
        <v>1500000</v>
      </c>
      <c r="I29" s="80"/>
    </row>
    <row r="30" spans="1:9" ht="15.75" customHeight="1">
      <c r="A30" s="79">
        <v>2</v>
      </c>
      <c r="B30" s="81" t="s">
        <v>1261</v>
      </c>
      <c r="C30" s="82">
        <v>10</v>
      </c>
      <c r="D30" s="82" t="s">
        <v>1262</v>
      </c>
      <c r="E30" s="82">
        <v>1</v>
      </c>
      <c r="F30" s="82" t="s">
        <v>270</v>
      </c>
      <c r="G30" s="103">
        <v>100000</v>
      </c>
      <c r="H30" s="99">
        <f>G30*E30*C30</f>
        <v>1000000</v>
      </c>
      <c r="I30" s="80"/>
    </row>
    <row r="31" spans="1:9" ht="15.75" customHeight="1">
      <c r="A31" s="79">
        <v>3</v>
      </c>
      <c r="B31" s="81" t="s">
        <v>1263</v>
      </c>
      <c r="C31" s="82">
        <f>C30</f>
        <v>10</v>
      </c>
      <c r="D31" s="82" t="s">
        <v>1262</v>
      </c>
      <c r="E31" s="82">
        <v>1</v>
      </c>
      <c r="F31" s="82" t="s">
        <v>1264</v>
      </c>
      <c r="G31" s="103">
        <v>50000</v>
      </c>
      <c r="H31" s="99">
        <f>G31*E31*C31</f>
        <v>500000</v>
      </c>
      <c r="I31" s="80"/>
    </row>
    <row r="32" spans="1:9" ht="15.75" customHeight="1">
      <c r="A32" s="79" t="s">
        <v>1247</v>
      </c>
      <c r="B32" s="88" t="s">
        <v>1265</v>
      </c>
      <c r="C32" s="82"/>
      <c r="D32" s="82"/>
      <c r="E32" s="82"/>
      <c r="F32" s="82"/>
      <c r="G32" s="103"/>
      <c r="H32" s="104">
        <f>SUM(H33:H34)</f>
        <v>1250000</v>
      </c>
      <c r="I32" s="80"/>
    </row>
    <row r="33" spans="1:9" ht="15.75" customHeight="1">
      <c r="A33" s="79">
        <v>1</v>
      </c>
      <c r="B33" s="81" t="s">
        <v>1266</v>
      </c>
      <c r="C33" s="82">
        <f>C30</f>
        <v>10</v>
      </c>
      <c r="D33" s="82" t="s">
        <v>264</v>
      </c>
      <c r="E33" s="82">
        <v>1</v>
      </c>
      <c r="F33" s="82" t="s">
        <v>1264</v>
      </c>
      <c r="G33" s="103">
        <v>100000</v>
      </c>
      <c r="H33" s="99">
        <f>G33*E33*C33</f>
        <v>1000000</v>
      </c>
      <c r="I33" s="80"/>
    </row>
    <row r="34" spans="1:9" ht="15.75" customHeight="1">
      <c r="A34" s="79">
        <v>2</v>
      </c>
      <c r="B34" s="80" t="s">
        <v>1267</v>
      </c>
      <c r="C34" s="82">
        <f>C30</f>
        <v>10</v>
      </c>
      <c r="D34" s="82" t="s">
        <v>254</v>
      </c>
      <c r="E34" s="82">
        <v>1</v>
      </c>
      <c r="F34" s="82" t="s">
        <v>270</v>
      </c>
      <c r="G34" s="103">
        <v>25000</v>
      </c>
      <c r="H34" s="99">
        <f>G34*E34*C34</f>
        <v>250000</v>
      </c>
      <c r="I34" s="80" t="s">
        <v>1254</v>
      </c>
    </row>
    <row r="35" spans="1:9" ht="15.75" customHeight="1">
      <c r="A35" s="79"/>
      <c r="B35" s="88" t="s">
        <v>1269</v>
      </c>
      <c r="C35" s="82"/>
      <c r="D35" s="82"/>
      <c r="E35" s="82"/>
      <c r="F35" s="82"/>
      <c r="G35" s="103"/>
      <c r="H35" s="104">
        <f>H32+H28+H22</f>
        <v>9180000</v>
      </c>
      <c r="I35" s="80"/>
    </row>
    <row r="36" spans="1:9" ht="15.75" customHeight="1">
      <c r="A36" s="92"/>
      <c r="B36" s="93" t="s">
        <v>1271</v>
      </c>
      <c r="C36" s="92"/>
      <c r="D36" s="92"/>
      <c r="E36" s="92"/>
      <c r="F36" s="92"/>
      <c r="G36" s="92"/>
      <c r="H36" s="94"/>
      <c r="I36" s="92"/>
    </row>
    <row r="37" spans="1:9" ht="15.75" customHeight="1"/>
    <row r="38" spans="1:9" ht="15.75" customHeight="1"/>
    <row r="39" spans="1:9" ht="15.75" customHeight="1"/>
    <row r="40" spans="1:9" ht="15.75" customHeight="1"/>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0">
    <mergeCell ref="A1:I1"/>
    <mergeCell ref="A2:I2"/>
    <mergeCell ref="H3:I3"/>
    <mergeCell ref="C4:F4"/>
    <mergeCell ref="B5:I5"/>
    <mergeCell ref="B21:I21"/>
    <mergeCell ref="I7:I8"/>
    <mergeCell ref="I9:I10"/>
    <mergeCell ref="I23:I24"/>
    <mergeCell ref="I25:I26"/>
  </mergeCell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21"/>
  <sheetViews>
    <sheetView workbookViewId="0">
      <selection activeCell="D13" sqref="D13"/>
    </sheetView>
  </sheetViews>
  <sheetFormatPr defaultColWidth="9" defaultRowHeight="15.6"/>
  <cols>
    <col min="1" max="1" width="6.109375" style="39" customWidth="1"/>
    <col min="2" max="2" width="45.44140625" style="40" customWidth="1"/>
    <col min="3" max="3" width="28.109375" style="39" customWidth="1"/>
    <col min="4" max="4" width="16.44140625" style="41" customWidth="1"/>
    <col min="5" max="5" width="12.5546875" style="40" customWidth="1"/>
    <col min="6" max="6" width="9.109375" style="40"/>
    <col min="7" max="7" width="9.44140625" style="40" customWidth="1"/>
    <col min="8" max="8" width="9.109375" style="40"/>
    <col min="9" max="9" width="22.109375" style="40" customWidth="1"/>
    <col min="10" max="11" width="9.109375" style="40"/>
    <col min="12" max="12" width="28.44140625" style="40" customWidth="1"/>
    <col min="13" max="256" width="9.109375" style="40"/>
    <col min="257" max="257" width="6.109375" style="40" customWidth="1"/>
    <col min="258" max="258" width="45.109375" style="40" customWidth="1"/>
    <col min="259" max="259" width="29.109375" style="40" customWidth="1"/>
    <col min="260" max="260" width="21.109375" style="40" customWidth="1"/>
    <col min="261" max="262" width="9.109375" style="40"/>
    <col min="263" max="263" width="9.44140625" style="40" customWidth="1"/>
    <col min="264" max="264" width="9.109375" style="40"/>
    <col min="265" max="265" width="22.109375" style="40" customWidth="1"/>
    <col min="266" max="267" width="9.109375" style="40"/>
    <col min="268" max="268" width="28.44140625" style="40" customWidth="1"/>
    <col min="269" max="512" width="9.109375" style="40"/>
    <col min="513" max="513" width="6.109375" style="40" customWidth="1"/>
    <col min="514" max="514" width="45.109375" style="40" customWidth="1"/>
    <col min="515" max="515" width="29.109375" style="40" customWidth="1"/>
    <col min="516" max="516" width="21.109375" style="40" customWidth="1"/>
    <col min="517" max="518" width="9.109375" style="40"/>
    <col min="519" max="519" width="9.44140625" style="40" customWidth="1"/>
    <col min="520" max="520" width="9.109375" style="40"/>
    <col min="521" max="521" width="22.109375" style="40" customWidth="1"/>
    <col min="522" max="523" width="9.109375" style="40"/>
    <col min="524" max="524" width="28.44140625" style="40" customWidth="1"/>
    <col min="525" max="768" width="9.109375" style="40"/>
    <col min="769" max="769" width="6.109375" style="40" customWidth="1"/>
    <col min="770" max="770" width="45.109375" style="40" customWidth="1"/>
    <col min="771" max="771" width="29.109375" style="40" customWidth="1"/>
    <col min="772" max="772" width="21.109375" style="40" customWidth="1"/>
    <col min="773" max="774" width="9.109375" style="40"/>
    <col min="775" max="775" width="9.44140625" style="40" customWidth="1"/>
    <col min="776" max="776" width="9.109375" style="40"/>
    <col min="777" max="777" width="22.109375" style="40" customWidth="1"/>
    <col min="778" max="779" width="9.109375" style="40"/>
    <col min="780" max="780" width="28.44140625" style="40" customWidth="1"/>
    <col min="781" max="1024" width="9.109375" style="40"/>
    <col min="1025" max="1025" width="6.109375" style="40" customWidth="1"/>
    <col min="1026" max="1026" width="45.109375" style="40" customWidth="1"/>
    <col min="1027" max="1027" width="29.109375" style="40" customWidth="1"/>
    <col min="1028" max="1028" width="21.109375" style="40" customWidth="1"/>
    <col min="1029" max="1030" width="9.109375" style="40"/>
    <col min="1031" max="1031" width="9.44140625" style="40" customWidth="1"/>
    <col min="1032" max="1032" width="9.109375" style="40"/>
    <col min="1033" max="1033" width="22.109375" style="40" customWidth="1"/>
    <col min="1034" max="1035" width="9.109375" style="40"/>
    <col min="1036" max="1036" width="28.44140625" style="40" customWidth="1"/>
    <col min="1037" max="1280" width="9.109375" style="40"/>
    <col min="1281" max="1281" width="6.109375" style="40" customWidth="1"/>
    <col min="1282" max="1282" width="45.109375" style="40" customWidth="1"/>
    <col min="1283" max="1283" width="29.109375" style="40" customWidth="1"/>
    <col min="1284" max="1284" width="21.109375" style="40" customWidth="1"/>
    <col min="1285" max="1286" width="9.109375" style="40"/>
    <col min="1287" max="1287" width="9.44140625" style="40" customWidth="1"/>
    <col min="1288" max="1288" width="9.109375" style="40"/>
    <col min="1289" max="1289" width="22.109375" style="40" customWidth="1"/>
    <col min="1290" max="1291" width="9.109375" style="40"/>
    <col min="1292" max="1292" width="28.44140625" style="40" customWidth="1"/>
    <col min="1293" max="1536" width="9.109375" style="40"/>
    <col min="1537" max="1537" width="6.109375" style="40" customWidth="1"/>
    <col min="1538" max="1538" width="45.109375" style="40" customWidth="1"/>
    <col min="1539" max="1539" width="29.109375" style="40" customWidth="1"/>
    <col min="1540" max="1540" width="21.109375" style="40" customWidth="1"/>
    <col min="1541" max="1542" width="9.109375" style="40"/>
    <col min="1543" max="1543" width="9.44140625" style="40" customWidth="1"/>
    <col min="1544" max="1544" width="9.109375" style="40"/>
    <col min="1545" max="1545" width="22.109375" style="40" customWidth="1"/>
    <col min="1546" max="1547" width="9.109375" style="40"/>
    <col min="1548" max="1548" width="28.44140625" style="40" customWidth="1"/>
    <col min="1549" max="1792" width="9.109375" style="40"/>
    <col min="1793" max="1793" width="6.109375" style="40" customWidth="1"/>
    <col min="1794" max="1794" width="45.109375" style="40" customWidth="1"/>
    <col min="1795" max="1795" width="29.109375" style="40" customWidth="1"/>
    <col min="1796" max="1796" width="21.109375" style="40" customWidth="1"/>
    <col min="1797" max="1798" width="9.109375" style="40"/>
    <col min="1799" max="1799" width="9.44140625" style="40" customWidth="1"/>
    <col min="1800" max="1800" width="9.109375" style="40"/>
    <col min="1801" max="1801" width="22.109375" style="40" customWidth="1"/>
    <col min="1802" max="1803" width="9.109375" style="40"/>
    <col min="1804" max="1804" width="28.44140625" style="40" customWidth="1"/>
    <col min="1805" max="2048" width="9.109375" style="40"/>
    <col min="2049" max="2049" width="6.109375" style="40" customWidth="1"/>
    <col min="2050" max="2050" width="45.109375" style="40" customWidth="1"/>
    <col min="2051" max="2051" width="29.109375" style="40" customWidth="1"/>
    <col min="2052" max="2052" width="21.109375" style="40" customWidth="1"/>
    <col min="2053" max="2054" width="9.109375" style="40"/>
    <col min="2055" max="2055" width="9.44140625" style="40" customWidth="1"/>
    <col min="2056" max="2056" width="9.109375" style="40"/>
    <col min="2057" max="2057" width="22.109375" style="40" customWidth="1"/>
    <col min="2058" max="2059" width="9.109375" style="40"/>
    <col min="2060" max="2060" width="28.44140625" style="40" customWidth="1"/>
    <col min="2061" max="2304" width="9.109375" style="40"/>
    <col min="2305" max="2305" width="6.109375" style="40" customWidth="1"/>
    <col min="2306" max="2306" width="45.109375" style="40" customWidth="1"/>
    <col min="2307" max="2307" width="29.109375" style="40" customWidth="1"/>
    <col min="2308" max="2308" width="21.109375" style="40" customWidth="1"/>
    <col min="2309" max="2310" width="9.109375" style="40"/>
    <col min="2311" max="2311" width="9.44140625" style="40" customWidth="1"/>
    <col min="2312" max="2312" width="9.109375" style="40"/>
    <col min="2313" max="2313" width="22.109375" style="40" customWidth="1"/>
    <col min="2314" max="2315" width="9.109375" style="40"/>
    <col min="2316" max="2316" width="28.44140625" style="40" customWidth="1"/>
    <col min="2317" max="2560" width="9.109375" style="40"/>
    <col min="2561" max="2561" width="6.109375" style="40" customWidth="1"/>
    <col min="2562" max="2562" width="45.109375" style="40" customWidth="1"/>
    <col min="2563" max="2563" width="29.109375" style="40" customWidth="1"/>
    <col min="2564" max="2564" width="21.109375" style="40" customWidth="1"/>
    <col min="2565" max="2566" width="9.109375" style="40"/>
    <col min="2567" max="2567" width="9.44140625" style="40" customWidth="1"/>
    <col min="2568" max="2568" width="9.109375" style="40"/>
    <col min="2569" max="2569" width="22.109375" style="40" customWidth="1"/>
    <col min="2570" max="2571" width="9.109375" style="40"/>
    <col min="2572" max="2572" width="28.44140625" style="40" customWidth="1"/>
    <col min="2573" max="2816" width="9.109375" style="40"/>
    <col min="2817" max="2817" width="6.109375" style="40" customWidth="1"/>
    <col min="2818" max="2818" width="45.109375" style="40" customWidth="1"/>
    <col min="2819" max="2819" width="29.109375" style="40" customWidth="1"/>
    <col min="2820" max="2820" width="21.109375" style="40" customWidth="1"/>
    <col min="2821" max="2822" width="9.109375" style="40"/>
    <col min="2823" max="2823" width="9.44140625" style="40" customWidth="1"/>
    <col min="2824" max="2824" width="9.109375" style="40"/>
    <col min="2825" max="2825" width="22.109375" style="40" customWidth="1"/>
    <col min="2826" max="2827" width="9.109375" style="40"/>
    <col min="2828" max="2828" width="28.44140625" style="40" customWidth="1"/>
    <col min="2829" max="3072" width="9.109375" style="40"/>
    <col min="3073" max="3073" width="6.109375" style="40" customWidth="1"/>
    <col min="3074" max="3074" width="45.109375" style="40" customWidth="1"/>
    <col min="3075" max="3075" width="29.109375" style="40" customWidth="1"/>
    <col min="3076" max="3076" width="21.109375" style="40" customWidth="1"/>
    <col min="3077" max="3078" width="9.109375" style="40"/>
    <col min="3079" max="3079" width="9.44140625" style="40" customWidth="1"/>
    <col min="3080" max="3080" width="9.109375" style="40"/>
    <col min="3081" max="3081" width="22.109375" style="40" customWidth="1"/>
    <col min="3082" max="3083" width="9.109375" style="40"/>
    <col min="3084" max="3084" width="28.44140625" style="40" customWidth="1"/>
    <col min="3085" max="3328" width="9.109375" style="40"/>
    <col min="3329" max="3329" width="6.109375" style="40" customWidth="1"/>
    <col min="3330" max="3330" width="45.109375" style="40" customWidth="1"/>
    <col min="3331" max="3331" width="29.109375" style="40" customWidth="1"/>
    <col min="3332" max="3332" width="21.109375" style="40" customWidth="1"/>
    <col min="3333" max="3334" width="9.109375" style="40"/>
    <col min="3335" max="3335" width="9.44140625" style="40" customWidth="1"/>
    <col min="3336" max="3336" width="9.109375" style="40"/>
    <col min="3337" max="3337" width="22.109375" style="40" customWidth="1"/>
    <col min="3338" max="3339" width="9.109375" style="40"/>
    <col min="3340" max="3340" width="28.44140625" style="40" customWidth="1"/>
    <col min="3341" max="3584" width="9.109375" style="40"/>
    <col min="3585" max="3585" width="6.109375" style="40" customWidth="1"/>
    <col min="3586" max="3586" width="45.109375" style="40" customWidth="1"/>
    <col min="3587" max="3587" width="29.109375" style="40" customWidth="1"/>
    <col min="3588" max="3588" width="21.109375" style="40" customWidth="1"/>
    <col min="3589" max="3590" width="9.109375" style="40"/>
    <col min="3591" max="3591" width="9.44140625" style="40" customWidth="1"/>
    <col min="3592" max="3592" width="9.109375" style="40"/>
    <col min="3593" max="3593" width="22.109375" style="40" customWidth="1"/>
    <col min="3594" max="3595" width="9.109375" style="40"/>
    <col min="3596" max="3596" width="28.44140625" style="40" customWidth="1"/>
    <col min="3597" max="3840" width="9.109375" style="40"/>
    <col min="3841" max="3841" width="6.109375" style="40" customWidth="1"/>
    <col min="3842" max="3842" width="45.109375" style="40" customWidth="1"/>
    <col min="3843" max="3843" width="29.109375" style="40" customWidth="1"/>
    <col min="3844" max="3844" width="21.109375" style="40" customWidth="1"/>
    <col min="3845" max="3846" width="9.109375" style="40"/>
    <col min="3847" max="3847" width="9.44140625" style="40" customWidth="1"/>
    <col min="3848" max="3848" width="9.109375" style="40"/>
    <col min="3849" max="3849" width="22.109375" style="40" customWidth="1"/>
    <col min="3850" max="3851" width="9.109375" style="40"/>
    <col min="3852" max="3852" width="28.44140625" style="40" customWidth="1"/>
    <col min="3853" max="4096" width="9.109375" style="40"/>
    <col min="4097" max="4097" width="6.109375" style="40" customWidth="1"/>
    <col min="4098" max="4098" width="45.109375" style="40" customWidth="1"/>
    <col min="4099" max="4099" width="29.109375" style="40" customWidth="1"/>
    <col min="4100" max="4100" width="21.109375" style="40" customWidth="1"/>
    <col min="4101" max="4102" width="9.109375" style="40"/>
    <col min="4103" max="4103" width="9.44140625" style="40" customWidth="1"/>
    <col min="4104" max="4104" width="9.109375" style="40"/>
    <col min="4105" max="4105" width="22.109375" style="40" customWidth="1"/>
    <col min="4106" max="4107" width="9.109375" style="40"/>
    <col min="4108" max="4108" width="28.44140625" style="40" customWidth="1"/>
    <col min="4109" max="4352" width="9.109375" style="40"/>
    <col min="4353" max="4353" width="6.109375" style="40" customWidth="1"/>
    <col min="4354" max="4354" width="45.109375" style="40" customWidth="1"/>
    <col min="4355" max="4355" width="29.109375" style="40" customWidth="1"/>
    <col min="4356" max="4356" width="21.109375" style="40" customWidth="1"/>
    <col min="4357" max="4358" width="9.109375" style="40"/>
    <col min="4359" max="4359" width="9.44140625" style="40" customWidth="1"/>
    <col min="4360" max="4360" width="9.109375" style="40"/>
    <col min="4361" max="4361" width="22.109375" style="40" customWidth="1"/>
    <col min="4362" max="4363" width="9.109375" style="40"/>
    <col min="4364" max="4364" width="28.44140625" style="40" customWidth="1"/>
    <col min="4365" max="4608" width="9.109375" style="40"/>
    <col min="4609" max="4609" width="6.109375" style="40" customWidth="1"/>
    <col min="4610" max="4610" width="45.109375" style="40" customWidth="1"/>
    <col min="4611" max="4611" width="29.109375" style="40" customWidth="1"/>
    <col min="4612" max="4612" width="21.109375" style="40" customWidth="1"/>
    <col min="4613" max="4614" width="9.109375" style="40"/>
    <col min="4615" max="4615" width="9.44140625" style="40" customWidth="1"/>
    <col min="4616" max="4616" width="9.109375" style="40"/>
    <col min="4617" max="4617" width="22.109375" style="40" customWidth="1"/>
    <col min="4618" max="4619" width="9.109375" style="40"/>
    <col min="4620" max="4620" width="28.44140625" style="40" customWidth="1"/>
    <col min="4621" max="4864" width="9.109375" style="40"/>
    <col min="4865" max="4865" width="6.109375" style="40" customWidth="1"/>
    <col min="4866" max="4866" width="45.109375" style="40" customWidth="1"/>
    <col min="4867" max="4867" width="29.109375" style="40" customWidth="1"/>
    <col min="4868" max="4868" width="21.109375" style="40" customWidth="1"/>
    <col min="4869" max="4870" width="9.109375" style="40"/>
    <col min="4871" max="4871" width="9.44140625" style="40" customWidth="1"/>
    <col min="4872" max="4872" width="9.109375" style="40"/>
    <col min="4873" max="4873" width="22.109375" style="40" customWidth="1"/>
    <col min="4874" max="4875" width="9.109375" style="40"/>
    <col min="4876" max="4876" width="28.44140625" style="40" customWidth="1"/>
    <col min="4877" max="5120" width="9.109375" style="40"/>
    <col min="5121" max="5121" width="6.109375" style="40" customWidth="1"/>
    <col min="5122" max="5122" width="45.109375" style="40" customWidth="1"/>
    <col min="5123" max="5123" width="29.109375" style="40" customWidth="1"/>
    <col min="5124" max="5124" width="21.109375" style="40" customWidth="1"/>
    <col min="5125" max="5126" width="9.109375" style="40"/>
    <col min="5127" max="5127" width="9.44140625" style="40" customWidth="1"/>
    <col min="5128" max="5128" width="9.109375" style="40"/>
    <col min="5129" max="5129" width="22.109375" style="40" customWidth="1"/>
    <col min="5130" max="5131" width="9.109375" style="40"/>
    <col min="5132" max="5132" width="28.44140625" style="40" customWidth="1"/>
    <col min="5133" max="5376" width="9.109375" style="40"/>
    <col min="5377" max="5377" width="6.109375" style="40" customWidth="1"/>
    <col min="5378" max="5378" width="45.109375" style="40" customWidth="1"/>
    <col min="5379" max="5379" width="29.109375" style="40" customWidth="1"/>
    <col min="5380" max="5380" width="21.109375" style="40" customWidth="1"/>
    <col min="5381" max="5382" width="9.109375" style="40"/>
    <col min="5383" max="5383" width="9.44140625" style="40" customWidth="1"/>
    <col min="5384" max="5384" width="9.109375" style="40"/>
    <col min="5385" max="5385" width="22.109375" style="40" customWidth="1"/>
    <col min="5386" max="5387" width="9.109375" style="40"/>
    <col min="5388" max="5388" width="28.44140625" style="40" customWidth="1"/>
    <col min="5389" max="5632" width="9.109375" style="40"/>
    <col min="5633" max="5633" width="6.109375" style="40" customWidth="1"/>
    <col min="5634" max="5634" width="45.109375" style="40" customWidth="1"/>
    <col min="5635" max="5635" width="29.109375" style="40" customWidth="1"/>
    <col min="5636" max="5636" width="21.109375" style="40" customWidth="1"/>
    <col min="5637" max="5638" width="9.109375" style="40"/>
    <col min="5639" max="5639" width="9.44140625" style="40" customWidth="1"/>
    <col min="5640" max="5640" width="9.109375" style="40"/>
    <col min="5641" max="5641" width="22.109375" style="40" customWidth="1"/>
    <col min="5642" max="5643" width="9.109375" style="40"/>
    <col min="5644" max="5644" width="28.44140625" style="40" customWidth="1"/>
    <col min="5645" max="5888" width="9.109375" style="40"/>
    <col min="5889" max="5889" width="6.109375" style="40" customWidth="1"/>
    <col min="5890" max="5890" width="45.109375" style="40" customWidth="1"/>
    <col min="5891" max="5891" width="29.109375" style="40" customWidth="1"/>
    <col min="5892" max="5892" width="21.109375" style="40" customWidth="1"/>
    <col min="5893" max="5894" width="9.109375" style="40"/>
    <col min="5895" max="5895" width="9.44140625" style="40" customWidth="1"/>
    <col min="5896" max="5896" width="9.109375" style="40"/>
    <col min="5897" max="5897" width="22.109375" style="40" customWidth="1"/>
    <col min="5898" max="5899" width="9.109375" style="40"/>
    <col min="5900" max="5900" width="28.44140625" style="40" customWidth="1"/>
    <col min="5901" max="6144" width="9.109375" style="40"/>
    <col min="6145" max="6145" width="6.109375" style="40" customWidth="1"/>
    <col min="6146" max="6146" width="45.109375" style="40" customWidth="1"/>
    <col min="6147" max="6147" width="29.109375" style="40" customWidth="1"/>
    <col min="6148" max="6148" width="21.109375" style="40" customWidth="1"/>
    <col min="6149" max="6150" width="9.109375" style="40"/>
    <col min="6151" max="6151" width="9.44140625" style="40" customWidth="1"/>
    <col min="6152" max="6152" width="9.109375" style="40"/>
    <col min="6153" max="6153" width="22.109375" style="40" customWidth="1"/>
    <col min="6154" max="6155" width="9.109375" style="40"/>
    <col min="6156" max="6156" width="28.44140625" style="40" customWidth="1"/>
    <col min="6157" max="6400" width="9.109375" style="40"/>
    <col min="6401" max="6401" width="6.109375" style="40" customWidth="1"/>
    <col min="6402" max="6402" width="45.109375" style="40" customWidth="1"/>
    <col min="6403" max="6403" width="29.109375" style="40" customWidth="1"/>
    <col min="6404" max="6404" width="21.109375" style="40" customWidth="1"/>
    <col min="6405" max="6406" width="9.109375" style="40"/>
    <col min="6407" max="6407" width="9.44140625" style="40" customWidth="1"/>
    <col min="6408" max="6408" width="9.109375" style="40"/>
    <col min="6409" max="6409" width="22.109375" style="40" customWidth="1"/>
    <col min="6410" max="6411" width="9.109375" style="40"/>
    <col min="6412" max="6412" width="28.44140625" style="40" customWidth="1"/>
    <col min="6413" max="6656" width="9.109375" style="40"/>
    <col min="6657" max="6657" width="6.109375" style="40" customWidth="1"/>
    <col min="6658" max="6658" width="45.109375" style="40" customWidth="1"/>
    <col min="6659" max="6659" width="29.109375" style="40" customWidth="1"/>
    <col min="6660" max="6660" width="21.109375" style="40" customWidth="1"/>
    <col min="6661" max="6662" width="9.109375" style="40"/>
    <col min="6663" max="6663" width="9.44140625" style="40" customWidth="1"/>
    <col min="6664" max="6664" width="9.109375" style="40"/>
    <col min="6665" max="6665" width="22.109375" style="40" customWidth="1"/>
    <col min="6666" max="6667" width="9.109375" style="40"/>
    <col min="6668" max="6668" width="28.44140625" style="40" customWidth="1"/>
    <col min="6669" max="6912" width="9.109375" style="40"/>
    <col min="6913" max="6913" width="6.109375" style="40" customWidth="1"/>
    <col min="6914" max="6914" width="45.109375" style="40" customWidth="1"/>
    <col min="6915" max="6915" width="29.109375" style="40" customWidth="1"/>
    <col min="6916" max="6916" width="21.109375" style="40" customWidth="1"/>
    <col min="6917" max="6918" width="9.109375" style="40"/>
    <col min="6919" max="6919" width="9.44140625" style="40" customWidth="1"/>
    <col min="6920" max="6920" width="9.109375" style="40"/>
    <col min="6921" max="6921" width="22.109375" style="40" customWidth="1"/>
    <col min="6922" max="6923" width="9.109375" style="40"/>
    <col min="6924" max="6924" width="28.44140625" style="40" customWidth="1"/>
    <col min="6925" max="7168" width="9.109375" style="40"/>
    <col min="7169" max="7169" width="6.109375" style="40" customWidth="1"/>
    <col min="7170" max="7170" width="45.109375" style="40" customWidth="1"/>
    <col min="7171" max="7171" width="29.109375" style="40" customWidth="1"/>
    <col min="7172" max="7172" width="21.109375" style="40" customWidth="1"/>
    <col min="7173" max="7174" width="9.109375" style="40"/>
    <col min="7175" max="7175" width="9.44140625" style="40" customWidth="1"/>
    <col min="7176" max="7176" width="9.109375" style="40"/>
    <col min="7177" max="7177" width="22.109375" style="40" customWidth="1"/>
    <col min="7178" max="7179" width="9.109375" style="40"/>
    <col min="7180" max="7180" width="28.44140625" style="40" customWidth="1"/>
    <col min="7181" max="7424" width="9.109375" style="40"/>
    <col min="7425" max="7425" width="6.109375" style="40" customWidth="1"/>
    <col min="7426" max="7426" width="45.109375" style="40" customWidth="1"/>
    <col min="7427" max="7427" width="29.109375" style="40" customWidth="1"/>
    <col min="7428" max="7428" width="21.109375" style="40" customWidth="1"/>
    <col min="7429" max="7430" width="9.109375" style="40"/>
    <col min="7431" max="7431" width="9.44140625" style="40" customWidth="1"/>
    <col min="7432" max="7432" width="9.109375" style="40"/>
    <col min="7433" max="7433" width="22.109375" style="40" customWidth="1"/>
    <col min="7434" max="7435" width="9.109375" style="40"/>
    <col min="7436" max="7436" width="28.44140625" style="40" customWidth="1"/>
    <col min="7437" max="7680" width="9.109375" style="40"/>
    <col min="7681" max="7681" width="6.109375" style="40" customWidth="1"/>
    <col min="7682" max="7682" width="45.109375" style="40" customWidth="1"/>
    <col min="7683" max="7683" width="29.109375" style="40" customWidth="1"/>
    <col min="7684" max="7684" width="21.109375" style="40" customWidth="1"/>
    <col min="7685" max="7686" width="9.109375" style="40"/>
    <col min="7687" max="7687" width="9.44140625" style="40" customWidth="1"/>
    <col min="7688" max="7688" width="9.109375" style="40"/>
    <col min="7689" max="7689" width="22.109375" style="40" customWidth="1"/>
    <col min="7690" max="7691" width="9.109375" style="40"/>
    <col min="7692" max="7692" width="28.44140625" style="40" customWidth="1"/>
    <col min="7693" max="7936" width="9.109375" style="40"/>
    <col min="7937" max="7937" width="6.109375" style="40" customWidth="1"/>
    <col min="7938" max="7938" width="45.109375" style="40" customWidth="1"/>
    <col min="7939" max="7939" width="29.109375" style="40" customWidth="1"/>
    <col min="7940" max="7940" width="21.109375" style="40" customWidth="1"/>
    <col min="7941" max="7942" width="9.109375" style="40"/>
    <col min="7943" max="7943" width="9.44140625" style="40" customWidth="1"/>
    <col min="7944" max="7944" width="9.109375" style="40"/>
    <col min="7945" max="7945" width="22.109375" style="40" customWidth="1"/>
    <col min="7946" max="7947" width="9.109375" style="40"/>
    <col min="7948" max="7948" width="28.44140625" style="40" customWidth="1"/>
    <col min="7949" max="8192" width="9.109375" style="40"/>
    <col min="8193" max="8193" width="6.109375" style="40" customWidth="1"/>
    <col min="8194" max="8194" width="45.109375" style="40" customWidth="1"/>
    <col min="8195" max="8195" width="29.109375" style="40" customWidth="1"/>
    <col min="8196" max="8196" width="21.109375" style="40" customWidth="1"/>
    <col min="8197" max="8198" width="9.109375" style="40"/>
    <col min="8199" max="8199" width="9.44140625" style="40" customWidth="1"/>
    <col min="8200" max="8200" width="9.109375" style="40"/>
    <col min="8201" max="8201" width="22.109375" style="40" customWidth="1"/>
    <col min="8202" max="8203" width="9.109375" style="40"/>
    <col min="8204" max="8204" width="28.44140625" style="40" customWidth="1"/>
    <col min="8205" max="8448" width="9.109375" style="40"/>
    <col min="8449" max="8449" width="6.109375" style="40" customWidth="1"/>
    <col min="8450" max="8450" width="45.109375" style="40" customWidth="1"/>
    <col min="8451" max="8451" width="29.109375" style="40" customWidth="1"/>
    <col min="8452" max="8452" width="21.109375" style="40" customWidth="1"/>
    <col min="8453" max="8454" width="9.109375" style="40"/>
    <col min="8455" max="8455" width="9.44140625" style="40" customWidth="1"/>
    <col min="8456" max="8456" width="9.109375" style="40"/>
    <col min="8457" max="8457" width="22.109375" style="40" customWidth="1"/>
    <col min="8458" max="8459" width="9.109375" style="40"/>
    <col min="8460" max="8460" width="28.44140625" style="40" customWidth="1"/>
    <col min="8461" max="8704" width="9.109375" style="40"/>
    <col min="8705" max="8705" width="6.109375" style="40" customWidth="1"/>
    <col min="8706" max="8706" width="45.109375" style="40" customWidth="1"/>
    <col min="8707" max="8707" width="29.109375" style="40" customWidth="1"/>
    <col min="8708" max="8708" width="21.109375" style="40" customWidth="1"/>
    <col min="8709" max="8710" width="9.109375" style="40"/>
    <col min="8711" max="8711" width="9.44140625" style="40" customWidth="1"/>
    <col min="8712" max="8712" width="9.109375" style="40"/>
    <col min="8713" max="8713" width="22.109375" style="40" customWidth="1"/>
    <col min="8714" max="8715" width="9.109375" style="40"/>
    <col min="8716" max="8716" width="28.44140625" style="40" customWidth="1"/>
    <col min="8717" max="8960" width="9.109375" style="40"/>
    <col min="8961" max="8961" width="6.109375" style="40" customWidth="1"/>
    <col min="8962" max="8962" width="45.109375" style="40" customWidth="1"/>
    <col min="8963" max="8963" width="29.109375" style="40" customWidth="1"/>
    <col min="8964" max="8964" width="21.109375" style="40" customWidth="1"/>
    <col min="8965" max="8966" width="9.109375" style="40"/>
    <col min="8967" max="8967" width="9.44140625" style="40" customWidth="1"/>
    <col min="8968" max="8968" width="9.109375" style="40"/>
    <col min="8969" max="8969" width="22.109375" style="40" customWidth="1"/>
    <col min="8970" max="8971" width="9.109375" style="40"/>
    <col min="8972" max="8972" width="28.44140625" style="40" customWidth="1"/>
    <col min="8973" max="9216" width="9.109375" style="40"/>
    <col min="9217" max="9217" width="6.109375" style="40" customWidth="1"/>
    <col min="9218" max="9218" width="45.109375" style="40" customWidth="1"/>
    <col min="9219" max="9219" width="29.109375" style="40" customWidth="1"/>
    <col min="9220" max="9220" width="21.109375" style="40" customWidth="1"/>
    <col min="9221" max="9222" width="9.109375" style="40"/>
    <col min="9223" max="9223" width="9.44140625" style="40" customWidth="1"/>
    <col min="9224" max="9224" width="9.109375" style="40"/>
    <col min="9225" max="9225" width="22.109375" style="40" customWidth="1"/>
    <col min="9226" max="9227" width="9.109375" style="40"/>
    <col min="9228" max="9228" width="28.44140625" style="40" customWidth="1"/>
    <col min="9229" max="9472" width="9.109375" style="40"/>
    <col min="9473" max="9473" width="6.109375" style="40" customWidth="1"/>
    <col min="9474" max="9474" width="45.109375" style="40" customWidth="1"/>
    <col min="9475" max="9475" width="29.109375" style="40" customWidth="1"/>
    <col min="9476" max="9476" width="21.109375" style="40" customWidth="1"/>
    <col min="9477" max="9478" width="9.109375" style="40"/>
    <col min="9479" max="9479" width="9.44140625" style="40" customWidth="1"/>
    <col min="9480" max="9480" width="9.109375" style="40"/>
    <col min="9481" max="9481" width="22.109375" style="40" customWidth="1"/>
    <col min="9482" max="9483" width="9.109375" style="40"/>
    <col min="9484" max="9484" width="28.44140625" style="40" customWidth="1"/>
    <col min="9485" max="9728" width="9.109375" style="40"/>
    <col min="9729" max="9729" width="6.109375" style="40" customWidth="1"/>
    <col min="9730" max="9730" width="45.109375" style="40" customWidth="1"/>
    <col min="9731" max="9731" width="29.109375" style="40" customWidth="1"/>
    <col min="9732" max="9732" width="21.109375" style="40" customWidth="1"/>
    <col min="9733" max="9734" width="9.109375" style="40"/>
    <col min="9735" max="9735" width="9.44140625" style="40" customWidth="1"/>
    <col min="9736" max="9736" width="9.109375" style="40"/>
    <col min="9737" max="9737" width="22.109375" style="40" customWidth="1"/>
    <col min="9738" max="9739" width="9.109375" style="40"/>
    <col min="9740" max="9740" width="28.44140625" style="40" customWidth="1"/>
    <col min="9741" max="9984" width="9.109375" style="40"/>
    <col min="9985" max="9985" width="6.109375" style="40" customWidth="1"/>
    <col min="9986" max="9986" width="45.109375" style="40" customWidth="1"/>
    <col min="9987" max="9987" width="29.109375" style="40" customWidth="1"/>
    <col min="9988" max="9988" width="21.109375" style="40" customWidth="1"/>
    <col min="9989" max="9990" width="9.109375" style="40"/>
    <col min="9991" max="9991" width="9.44140625" style="40" customWidth="1"/>
    <col min="9992" max="9992" width="9.109375" style="40"/>
    <col min="9993" max="9993" width="22.109375" style="40" customWidth="1"/>
    <col min="9994" max="9995" width="9.109375" style="40"/>
    <col min="9996" max="9996" width="28.44140625" style="40" customWidth="1"/>
    <col min="9997" max="10240" width="9.109375" style="40"/>
    <col min="10241" max="10241" width="6.109375" style="40" customWidth="1"/>
    <col min="10242" max="10242" width="45.109375" style="40" customWidth="1"/>
    <col min="10243" max="10243" width="29.109375" style="40" customWidth="1"/>
    <col min="10244" max="10244" width="21.109375" style="40" customWidth="1"/>
    <col min="10245" max="10246" width="9.109375" style="40"/>
    <col min="10247" max="10247" width="9.44140625" style="40" customWidth="1"/>
    <col min="10248" max="10248" width="9.109375" style="40"/>
    <col min="10249" max="10249" width="22.109375" style="40" customWidth="1"/>
    <col min="10250" max="10251" width="9.109375" style="40"/>
    <col min="10252" max="10252" width="28.44140625" style="40" customWidth="1"/>
    <col min="10253" max="10496" width="9.109375" style="40"/>
    <col min="10497" max="10497" width="6.109375" style="40" customWidth="1"/>
    <col min="10498" max="10498" width="45.109375" style="40" customWidth="1"/>
    <col min="10499" max="10499" width="29.109375" style="40" customWidth="1"/>
    <col min="10500" max="10500" width="21.109375" style="40" customWidth="1"/>
    <col min="10501" max="10502" width="9.109375" style="40"/>
    <col min="10503" max="10503" width="9.44140625" style="40" customWidth="1"/>
    <col min="10504" max="10504" width="9.109375" style="40"/>
    <col min="10505" max="10505" width="22.109375" style="40" customWidth="1"/>
    <col min="10506" max="10507" width="9.109375" style="40"/>
    <col min="10508" max="10508" width="28.44140625" style="40" customWidth="1"/>
    <col min="10509" max="10752" width="9.109375" style="40"/>
    <col min="10753" max="10753" width="6.109375" style="40" customWidth="1"/>
    <col min="10754" max="10754" width="45.109375" style="40" customWidth="1"/>
    <col min="10755" max="10755" width="29.109375" style="40" customWidth="1"/>
    <col min="10756" max="10756" width="21.109375" style="40" customWidth="1"/>
    <col min="10757" max="10758" width="9.109375" style="40"/>
    <col min="10759" max="10759" width="9.44140625" style="40" customWidth="1"/>
    <col min="10760" max="10760" width="9.109375" style="40"/>
    <col min="10761" max="10761" width="22.109375" style="40" customWidth="1"/>
    <col min="10762" max="10763" width="9.109375" style="40"/>
    <col min="10764" max="10764" width="28.44140625" style="40" customWidth="1"/>
    <col min="10765" max="11008" width="9.109375" style="40"/>
    <col min="11009" max="11009" width="6.109375" style="40" customWidth="1"/>
    <col min="11010" max="11010" width="45.109375" style="40" customWidth="1"/>
    <col min="11011" max="11011" width="29.109375" style="40" customWidth="1"/>
    <col min="11012" max="11012" width="21.109375" style="40" customWidth="1"/>
    <col min="11013" max="11014" width="9.109375" style="40"/>
    <col min="11015" max="11015" width="9.44140625" style="40" customWidth="1"/>
    <col min="11016" max="11016" width="9.109375" style="40"/>
    <col min="11017" max="11017" width="22.109375" style="40" customWidth="1"/>
    <col min="11018" max="11019" width="9.109375" style="40"/>
    <col min="11020" max="11020" width="28.44140625" style="40" customWidth="1"/>
    <col min="11021" max="11264" width="9.109375" style="40"/>
    <col min="11265" max="11265" width="6.109375" style="40" customWidth="1"/>
    <col min="11266" max="11266" width="45.109375" style="40" customWidth="1"/>
    <col min="11267" max="11267" width="29.109375" style="40" customWidth="1"/>
    <col min="11268" max="11268" width="21.109375" style="40" customWidth="1"/>
    <col min="11269" max="11270" width="9.109375" style="40"/>
    <col min="11271" max="11271" width="9.44140625" style="40" customWidth="1"/>
    <col min="11272" max="11272" width="9.109375" style="40"/>
    <col min="11273" max="11273" width="22.109375" style="40" customWidth="1"/>
    <col min="11274" max="11275" width="9.109375" style="40"/>
    <col min="11276" max="11276" width="28.44140625" style="40" customWidth="1"/>
    <col min="11277" max="11520" width="9.109375" style="40"/>
    <col min="11521" max="11521" width="6.109375" style="40" customWidth="1"/>
    <col min="11522" max="11522" width="45.109375" style="40" customWidth="1"/>
    <col min="11523" max="11523" width="29.109375" style="40" customWidth="1"/>
    <col min="11524" max="11524" width="21.109375" style="40" customWidth="1"/>
    <col min="11525" max="11526" width="9.109375" style="40"/>
    <col min="11527" max="11527" width="9.44140625" style="40" customWidth="1"/>
    <col min="11528" max="11528" width="9.109375" style="40"/>
    <col min="11529" max="11529" width="22.109375" style="40" customWidth="1"/>
    <col min="11530" max="11531" width="9.109375" style="40"/>
    <col min="11532" max="11532" width="28.44140625" style="40" customWidth="1"/>
    <col min="11533" max="11776" width="9.109375" style="40"/>
    <col min="11777" max="11777" width="6.109375" style="40" customWidth="1"/>
    <col min="11778" max="11778" width="45.109375" style="40" customWidth="1"/>
    <col min="11779" max="11779" width="29.109375" style="40" customWidth="1"/>
    <col min="11780" max="11780" width="21.109375" style="40" customWidth="1"/>
    <col min="11781" max="11782" width="9.109375" style="40"/>
    <col min="11783" max="11783" width="9.44140625" style="40" customWidth="1"/>
    <col min="11784" max="11784" width="9.109375" style="40"/>
    <col min="11785" max="11785" width="22.109375" style="40" customWidth="1"/>
    <col min="11786" max="11787" width="9.109375" style="40"/>
    <col min="11788" max="11788" width="28.44140625" style="40" customWidth="1"/>
    <col min="11789" max="12032" width="9.109375" style="40"/>
    <col min="12033" max="12033" width="6.109375" style="40" customWidth="1"/>
    <col min="12034" max="12034" width="45.109375" style="40" customWidth="1"/>
    <col min="12035" max="12035" width="29.109375" style="40" customWidth="1"/>
    <col min="12036" max="12036" width="21.109375" style="40" customWidth="1"/>
    <col min="12037" max="12038" width="9.109375" style="40"/>
    <col min="12039" max="12039" width="9.44140625" style="40" customWidth="1"/>
    <col min="12040" max="12040" width="9.109375" style="40"/>
    <col min="12041" max="12041" width="22.109375" style="40" customWidth="1"/>
    <col min="12042" max="12043" width="9.109375" style="40"/>
    <col min="12044" max="12044" width="28.44140625" style="40" customWidth="1"/>
    <col min="12045" max="12288" width="9.109375" style="40"/>
    <col min="12289" max="12289" width="6.109375" style="40" customWidth="1"/>
    <col min="12290" max="12290" width="45.109375" style="40" customWidth="1"/>
    <col min="12291" max="12291" width="29.109375" style="40" customWidth="1"/>
    <col min="12292" max="12292" width="21.109375" style="40" customWidth="1"/>
    <col min="12293" max="12294" width="9.109375" style="40"/>
    <col min="12295" max="12295" width="9.44140625" style="40" customWidth="1"/>
    <col min="12296" max="12296" width="9.109375" style="40"/>
    <col min="12297" max="12297" width="22.109375" style="40" customWidth="1"/>
    <col min="12298" max="12299" width="9.109375" style="40"/>
    <col min="12300" max="12300" width="28.44140625" style="40" customWidth="1"/>
    <col min="12301" max="12544" width="9.109375" style="40"/>
    <col min="12545" max="12545" width="6.109375" style="40" customWidth="1"/>
    <col min="12546" max="12546" width="45.109375" style="40" customWidth="1"/>
    <col min="12547" max="12547" width="29.109375" style="40" customWidth="1"/>
    <col min="12548" max="12548" width="21.109375" style="40" customWidth="1"/>
    <col min="12549" max="12550" width="9.109375" style="40"/>
    <col min="12551" max="12551" width="9.44140625" style="40" customWidth="1"/>
    <col min="12552" max="12552" width="9.109375" style="40"/>
    <col min="12553" max="12553" width="22.109375" style="40" customWidth="1"/>
    <col min="12554" max="12555" width="9.109375" style="40"/>
    <col min="12556" max="12556" width="28.44140625" style="40" customWidth="1"/>
    <col min="12557" max="12800" width="9.109375" style="40"/>
    <col min="12801" max="12801" width="6.109375" style="40" customWidth="1"/>
    <col min="12802" max="12802" width="45.109375" style="40" customWidth="1"/>
    <col min="12803" max="12803" width="29.109375" style="40" customWidth="1"/>
    <col min="12804" max="12804" width="21.109375" style="40" customWidth="1"/>
    <col min="12805" max="12806" width="9.109375" style="40"/>
    <col min="12807" max="12807" width="9.44140625" style="40" customWidth="1"/>
    <col min="12808" max="12808" width="9.109375" style="40"/>
    <col min="12809" max="12809" width="22.109375" style="40" customWidth="1"/>
    <col min="12810" max="12811" width="9.109375" style="40"/>
    <col min="12812" max="12812" width="28.44140625" style="40" customWidth="1"/>
    <col min="12813" max="13056" width="9.109375" style="40"/>
    <col min="13057" max="13057" width="6.109375" style="40" customWidth="1"/>
    <col min="13058" max="13058" width="45.109375" style="40" customWidth="1"/>
    <col min="13059" max="13059" width="29.109375" style="40" customWidth="1"/>
    <col min="13060" max="13060" width="21.109375" style="40" customWidth="1"/>
    <col min="13061" max="13062" width="9.109375" style="40"/>
    <col min="13063" max="13063" width="9.44140625" style="40" customWidth="1"/>
    <col min="13064" max="13064" width="9.109375" style="40"/>
    <col min="13065" max="13065" width="22.109375" style="40" customWidth="1"/>
    <col min="13066" max="13067" width="9.109375" style="40"/>
    <col min="13068" max="13068" width="28.44140625" style="40" customWidth="1"/>
    <col min="13069" max="13312" width="9.109375" style="40"/>
    <col min="13313" max="13313" width="6.109375" style="40" customWidth="1"/>
    <col min="13314" max="13314" width="45.109375" style="40" customWidth="1"/>
    <col min="13315" max="13315" width="29.109375" style="40" customWidth="1"/>
    <col min="13316" max="13316" width="21.109375" style="40" customWidth="1"/>
    <col min="13317" max="13318" width="9.109375" style="40"/>
    <col min="13319" max="13319" width="9.44140625" style="40" customWidth="1"/>
    <col min="13320" max="13320" width="9.109375" style="40"/>
    <col min="13321" max="13321" width="22.109375" style="40" customWidth="1"/>
    <col min="13322" max="13323" width="9.109375" style="40"/>
    <col min="13324" max="13324" width="28.44140625" style="40" customWidth="1"/>
    <col min="13325" max="13568" width="9.109375" style="40"/>
    <col min="13569" max="13569" width="6.109375" style="40" customWidth="1"/>
    <col min="13570" max="13570" width="45.109375" style="40" customWidth="1"/>
    <col min="13571" max="13571" width="29.109375" style="40" customWidth="1"/>
    <col min="13572" max="13572" width="21.109375" style="40" customWidth="1"/>
    <col min="13573" max="13574" width="9.109375" style="40"/>
    <col min="13575" max="13575" width="9.44140625" style="40" customWidth="1"/>
    <col min="13576" max="13576" width="9.109375" style="40"/>
    <col min="13577" max="13577" width="22.109375" style="40" customWidth="1"/>
    <col min="13578" max="13579" width="9.109375" style="40"/>
    <col min="13580" max="13580" width="28.44140625" style="40" customWidth="1"/>
    <col min="13581" max="13824" width="9.109375" style="40"/>
    <col min="13825" max="13825" width="6.109375" style="40" customWidth="1"/>
    <col min="13826" max="13826" width="45.109375" style="40" customWidth="1"/>
    <col min="13827" max="13827" width="29.109375" style="40" customWidth="1"/>
    <col min="13828" max="13828" width="21.109375" style="40" customWidth="1"/>
    <col min="13829" max="13830" width="9.109375" style="40"/>
    <col min="13831" max="13831" width="9.44140625" style="40" customWidth="1"/>
    <col min="13832" max="13832" width="9.109375" style="40"/>
    <col min="13833" max="13833" width="22.109375" style="40" customWidth="1"/>
    <col min="13834" max="13835" width="9.109375" style="40"/>
    <col min="13836" max="13836" width="28.44140625" style="40" customWidth="1"/>
    <col min="13837" max="14080" width="9.109375" style="40"/>
    <col min="14081" max="14081" width="6.109375" style="40" customWidth="1"/>
    <col min="14082" max="14082" width="45.109375" style="40" customWidth="1"/>
    <col min="14083" max="14083" width="29.109375" style="40" customWidth="1"/>
    <col min="14084" max="14084" width="21.109375" style="40" customWidth="1"/>
    <col min="14085" max="14086" width="9.109375" style="40"/>
    <col min="14087" max="14087" width="9.44140625" style="40" customWidth="1"/>
    <col min="14088" max="14088" width="9.109375" style="40"/>
    <col min="14089" max="14089" width="22.109375" style="40" customWidth="1"/>
    <col min="14090" max="14091" width="9.109375" style="40"/>
    <col min="14092" max="14092" width="28.44140625" style="40" customWidth="1"/>
    <col min="14093" max="14336" width="9.109375" style="40"/>
    <col min="14337" max="14337" width="6.109375" style="40" customWidth="1"/>
    <col min="14338" max="14338" width="45.109375" style="40" customWidth="1"/>
    <col min="14339" max="14339" width="29.109375" style="40" customWidth="1"/>
    <col min="14340" max="14340" width="21.109375" style="40" customWidth="1"/>
    <col min="14341" max="14342" width="9.109375" style="40"/>
    <col min="14343" max="14343" width="9.44140625" style="40" customWidth="1"/>
    <col min="14344" max="14344" width="9.109375" style="40"/>
    <col min="14345" max="14345" width="22.109375" style="40" customWidth="1"/>
    <col min="14346" max="14347" width="9.109375" style="40"/>
    <col min="14348" max="14348" width="28.44140625" style="40" customWidth="1"/>
    <col min="14349" max="14592" width="9.109375" style="40"/>
    <col min="14593" max="14593" width="6.109375" style="40" customWidth="1"/>
    <col min="14594" max="14594" width="45.109375" style="40" customWidth="1"/>
    <col min="14595" max="14595" width="29.109375" style="40" customWidth="1"/>
    <col min="14596" max="14596" width="21.109375" style="40" customWidth="1"/>
    <col min="14597" max="14598" width="9.109375" style="40"/>
    <col min="14599" max="14599" width="9.44140625" style="40" customWidth="1"/>
    <col min="14600" max="14600" width="9.109375" style="40"/>
    <col min="14601" max="14601" width="22.109375" style="40" customWidth="1"/>
    <col min="14602" max="14603" width="9.109375" style="40"/>
    <col min="14604" max="14604" width="28.44140625" style="40" customWidth="1"/>
    <col min="14605" max="14848" width="9.109375" style="40"/>
    <col min="14849" max="14849" width="6.109375" style="40" customWidth="1"/>
    <col min="14850" max="14850" width="45.109375" style="40" customWidth="1"/>
    <col min="14851" max="14851" width="29.109375" style="40" customWidth="1"/>
    <col min="14852" max="14852" width="21.109375" style="40" customWidth="1"/>
    <col min="14853" max="14854" width="9.109375" style="40"/>
    <col min="14855" max="14855" width="9.44140625" style="40" customWidth="1"/>
    <col min="14856" max="14856" width="9.109375" style="40"/>
    <col min="14857" max="14857" width="22.109375" style="40" customWidth="1"/>
    <col min="14858" max="14859" width="9.109375" style="40"/>
    <col min="14860" max="14860" width="28.44140625" style="40" customWidth="1"/>
    <col min="14861" max="15104" width="9.109375" style="40"/>
    <col min="15105" max="15105" width="6.109375" style="40" customWidth="1"/>
    <col min="15106" max="15106" width="45.109375" style="40" customWidth="1"/>
    <col min="15107" max="15107" width="29.109375" style="40" customWidth="1"/>
    <col min="15108" max="15108" width="21.109375" style="40" customWidth="1"/>
    <col min="15109" max="15110" width="9.109375" style="40"/>
    <col min="15111" max="15111" width="9.44140625" style="40" customWidth="1"/>
    <col min="15112" max="15112" width="9.109375" style="40"/>
    <col min="15113" max="15113" width="22.109375" style="40" customWidth="1"/>
    <col min="15114" max="15115" width="9.109375" style="40"/>
    <col min="15116" max="15116" width="28.44140625" style="40" customWidth="1"/>
    <col min="15117" max="15360" width="9.109375" style="40"/>
    <col min="15361" max="15361" width="6.109375" style="40" customWidth="1"/>
    <col min="15362" max="15362" width="45.109375" style="40" customWidth="1"/>
    <col min="15363" max="15363" width="29.109375" style="40" customWidth="1"/>
    <col min="15364" max="15364" width="21.109375" style="40" customWidth="1"/>
    <col min="15365" max="15366" width="9.109375" style="40"/>
    <col min="15367" max="15367" width="9.44140625" style="40" customWidth="1"/>
    <col min="15368" max="15368" width="9.109375" style="40"/>
    <col min="15369" max="15369" width="22.109375" style="40" customWidth="1"/>
    <col min="15370" max="15371" width="9.109375" style="40"/>
    <col min="15372" max="15372" width="28.44140625" style="40" customWidth="1"/>
    <col min="15373" max="15616" width="9.109375" style="40"/>
    <col min="15617" max="15617" width="6.109375" style="40" customWidth="1"/>
    <col min="15618" max="15618" width="45.109375" style="40" customWidth="1"/>
    <col min="15619" max="15619" width="29.109375" style="40" customWidth="1"/>
    <col min="15620" max="15620" width="21.109375" style="40" customWidth="1"/>
    <col min="15621" max="15622" width="9.109375" style="40"/>
    <col min="15623" max="15623" width="9.44140625" style="40" customWidth="1"/>
    <col min="15624" max="15624" width="9.109375" style="40"/>
    <col min="15625" max="15625" width="22.109375" style="40" customWidth="1"/>
    <col min="15626" max="15627" width="9.109375" style="40"/>
    <col min="15628" max="15628" width="28.44140625" style="40" customWidth="1"/>
    <col min="15629" max="15872" width="9.109375" style="40"/>
    <col min="15873" max="15873" width="6.109375" style="40" customWidth="1"/>
    <col min="15874" max="15874" width="45.109375" style="40" customWidth="1"/>
    <col min="15875" max="15875" width="29.109375" style="40" customWidth="1"/>
    <col min="15876" max="15876" width="21.109375" style="40" customWidth="1"/>
    <col min="15877" max="15878" width="9.109375" style="40"/>
    <col min="15879" max="15879" width="9.44140625" style="40" customWidth="1"/>
    <col min="15880" max="15880" width="9.109375" style="40"/>
    <col min="15881" max="15881" width="22.109375" style="40" customWidth="1"/>
    <col min="15882" max="15883" width="9.109375" style="40"/>
    <col min="15884" max="15884" width="28.44140625" style="40" customWidth="1"/>
    <col min="15885" max="16128" width="9.109375" style="40"/>
    <col min="16129" max="16129" width="6.109375" style="40" customWidth="1"/>
    <col min="16130" max="16130" width="45.109375" style="40" customWidth="1"/>
    <col min="16131" max="16131" width="29.109375" style="40" customWidth="1"/>
    <col min="16132" max="16132" width="21.109375" style="40" customWidth="1"/>
    <col min="16133" max="16134" width="9.109375" style="40"/>
    <col min="16135" max="16135" width="9.44140625" style="40" customWidth="1"/>
    <col min="16136" max="16136" width="9.109375" style="40"/>
    <col min="16137" max="16137" width="22.109375" style="40" customWidth="1"/>
    <col min="16138" max="16139" width="9.109375" style="40"/>
    <col min="16140" max="16140" width="28.44140625" style="40" customWidth="1"/>
    <col min="16141" max="16384" width="9.109375" style="40"/>
  </cols>
  <sheetData>
    <row r="1" spans="1:9" ht="18">
      <c r="A1" s="42"/>
      <c r="B1" s="1119" t="s">
        <v>1272</v>
      </c>
      <c r="C1" s="1119"/>
      <c r="D1" s="1119"/>
      <c r="E1" s="1119"/>
    </row>
    <row r="2" spans="1:9" ht="18">
      <c r="A2" s="42"/>
      <c r="B2" s="43"/>
      <c r="C2" s="42"/>
      <c r="D2" s="44"/>
      <c r="E2" s="43"/>
    </row>
    <row r="3" spans="1:9" ht="16.8">
      <c r="A3" s="45" t="s">
        <v>348</v>
      </c>
      <c r="B3" s="45" t="s">
        <v>196</v>
      </c>
      <c r="C3" s="45" t="s">
        <v>401</v>
      </c>
      <c r="D3" s="46" t="s">
        <v>169</v>
      </c>
      <c r="E3" s="45" t="s">
        <v>5</v>
      </c>
    </row>
    <row r="4" spans="1:9" ht="20.25" customHeight="1">
      <c r="A4" s="45" t="s">
        <v>11</v>
      </c>
      <c r="B4" s="47" t="s">
        <v>1273</v>
      </c>
      <c r="C4" s="45"/>
      <c r="D4" s="48"/>
      <c r="E4" s="45"/>
    </row>
    <row r="5" spans="1:9" ht="16.8">
      <c r="A5" s="49">
        <v>1</v>
      </c>
      <c r="B5" s="50" t="s">
        <v>1274</v>
      </c>
      <c r="C5" s="49"/>
      <c r="D5" s="51">
        <f>'B2.PMUD'!D7</f>
        <v>6</v>
      </c>
      <c r="E5" s="50"/>
    </row>
    <row r="6" spans="1:9" ht="16.8">
      <c r="A6" s="49">
        <v>2</v>
      </c>
      <c r="B6" s="50" t="s">
        <v>1275</v>
      </c>
      <c r="C6" s="49"/>
      <c r="D6" s="51">
        <f>'B2.PMUD'!D8</f>
        <v>1355</v>
      </c>
      <c r="E6" s="50"/>
      <c r="I6" s="71"/>
    </row>
    <row r="7" spans="1:9" ht="16.8">
      <c r="A7" s="49">
        <v>3</v>
      </c>
      <c r="B7" s="50" t="s">
        <v>408</v>
      </c>
      <c r="C7" s="49" t="s">
        <v>1276</v>
      </c>
      <c r="D7" s="51">
        <f>D5+D6</f>
        <v>1361</v>
      </c>
      <c r="E7" s="50"/>
    </row>
    <row r="8" spans="1:9" ht="16.8">
      <c r="A8" s="49">
        <v>4</v>
      </c>
      <c r="B8" s="50" t="s">
        <v>411</v>
      </c>
      <c r="C8" s="49" t="s">
        <v>1277</v>
      </c>
      <c r="D8" s="52">
        <f>'B2.PMUD'!D10</f>
        <v>0.90999999999999992</v>
      </c>
      <c r="E8" s="50"/>
      <c r="I8" s="72"/>
    </row>
    <row r="9" spans="1:9" ht="16.8">
      <c r="A9" s="49">
        <v>5</v>
      </c>
      <c r="B9" s="50" t="s">
        <v>1278</v>
      </c>
      <c r="C9" s="49" t="s">
        <v>1279</v>
      </c>
      <c r="D9" s="52">
        <f>'B2.PMUD'!D11</f>
        <v>0.92749999999999999</v>
      </c>
      <c r="E9" s="50"/>
      <c r="I9" s="73"/>
    </row>
    <row r="10" spans="1:9" ht="33.6">
      <c r="A10" s="49">
        <v>6</v>
      </c>
      <c r="B10" s="50" t="s">
        <v>417</v>
      </c>
      <c r="C10" s="49" t="s">
        <v>1280</v>
      </c>
      <c r="D10" s="52">
        <f>D7*D8*D9</f>
        <v>1148.7180249999999</v>
      </c>
      <c r="E10" s="50"/>
      <c r="I10" s="72"/>
    </row>
    <row r="11" spans="1:9" ht="16.8">
      <c r="A11" s="53" t="s">
        <v>14</v>
      </c>
      <c r="B11" s="54" t="s">
        <v>420</v>
      </c>
      <c r="C11" s="55" t="s">
        <v>1281</v>
      </c>
      <c r="D11" s="56">
        <v>5</v>
      </c>
      <c r="E11" s="50"/>
      <c r="F11" s="68"/>
      <c r="I11" s="72"/>
    </row>
    <row r="12" spans="1:9" ht="16.8">
      <c r="A12" s="57" t="s">
        <v>16</v>
      </c>
      <c r="B12" s="54" t="s">
        <v>422</v>
      </c>
      <c r="C12" s="55" t="s">
        <v>1282</v>
      </c>
      <c r="D12" s="51">
        <f>D10*D11</f>
        <v>5743.5901249999997</v>
      </c>
      <c r="E12" s="49"/>
      <c r="I12" s="72"/>
    </row>
    <row r="13" spans="1:9" ht="16.8">
      <c r="A13" s="57" t="s">
        <v>18</v>
      </c>
      <c r="B13" s="54" t="s">
        <v>425</v>
      </c>
      <c r="C13" s="55" t="s">
        <v>1283</v>
      </c>
      <c r="D13" s="51">
        <f>'B6.Luong'!C19</f>
        <v>39184</v>
      </c>
      <c r="E13" s="49" t="s">
        <v>1284</v>
      </c>
      <c r="I13" s="72"/>
    </row>
    <row r="14" spans="1:9" ht="16.8">
      <c r="A14" s="57" t="s">
        <v>20</v>
      </c>
      <c r="B14" s="54" t="s">
        <v>1285</v>
      </c>
      <c r="C14" s="55" t="s">
        <v>1286</v>
      </c>
      <c r="D14" s="48">
        <f>D12*D13</f>
        <v>225056835.45799997</v>
      </c>
      <c r="E14" s="49" t="s">
        <v>1284</v>
      </c>
      <c r="I14" s="72"/>
    </row>
    <row r="15" spans="1:9" ht="16.8">
      <c r="A15" s="58">
        <v>1</v>
      </c>
      <c r="B15" s="59" t="s">
        <v>435</v>
      </c>
      <c r="C15" s="60" t="s">
        <v>436</v>
      </c>
      <c r="D15" s="51">
        <f>D14*65%</f>
        <v>146286943.04769999</v>
      </c>
      <c r="E15" s="60" t="s">
        <v>284</v>
      </c>
      <c r="I15" s="72"/>
    </row>
    <row r="16" spans="1:9" ht="16.8">
      <c r="A16" s="58">
        <v>2</v>
      </c>
      <c r="B16" s="59" t="s">
        <v>437</v>
      </c>
      <c r="C16" s="60" t="s">
        <v>1287</v>
      </c>
      <c r="D16" s="51">
        <f>(D14+D15)*6%</f>
        <v>22280626.710341997</v>
      </c>
      <c r="E16" s="60" t="s">
        <v>439</v>
      </c>
    </row>
    <row r="17" spans="1:5" ht="16.8">
      <c r="A17" s="61" t="s">
        <v>22</v>
      </c>
      <c r="B17" s="62" t="s">
        <v>1288</v>
      </c>
      <c r="C17" s="63" t="s">
        <v>441</v>
      </c>
      <c r="D17" s="48">
        <f>D14+D15+D16</f>
        <v>393624405.21604198</v>
      </c>
      <c r="E17" s="60" t="s">
        <v>1289</v>
      </c>
    </row>
    <row r="18" spans="1:5" ht="17.399999999999999">
      <c r="A18" s="64"/>
      <c r="B18" s="65" t="s">
        <v>1290</v>
      </c>
      <c r="C18" s="66"/>
      <c r="D18" s="48">
        <f>ROUND(D17,-3)</f>
        <v>393624000</v>
      </c>
      <c r="E18" s="70"/>
    </row>
    <row r="19" spans="1:5" ht="16.2">
      <c r="A19" s="67"/>
      <c r="B19" s="68"/>
      <c r="C19" s="67"/>
      <c r="D19" s="69"/>
      <c r="E19" s="68"/>
    </row>
    <row r="20" spans="1:5" ht="16.2">
      <c r="A20" s="67"/>
      <c r="B20" s="68"/>
      <c r="C20" s="67"/>
      <c r="D20" s="69"/>
      <c r="E20" s="68"/>
    </row>
    <row r="21" spans="1:5" ht="16.2">
      <c r="A21" s="67"/>
      <c r="B21" s="68"/>
      <c r="C21" s="67"/>
      <c r="D21" s="69"/>
      <c r="E21" s="68"/>
    </row>
  </sheetData>
  <mergeCells count="1">
    <mergeCell ref="B1:E1"/>
  </mergeCells>
  <pageMargins left="0.7" right="0.7" top="0.75" bottom="0.75" header="0.3" footer="0.3"/>
  <pageSetup paperSize="9" orientation="portrait" horizontalDpi="96" verticalDpi="96"/>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100"/>
  <sheetViews>
    <sheetView topLeftCell="A22" workbookViewId="0">
      <selection activeCell="B19" sqref="B19"/>
    </sheetView>
  </sheetViews>
  <sheetFormatPr defaultColWidth="14.44140625" defaultRowHeight="14.4"/>
  <cols>
    <col min="1" max="1" width="7.6640625" style="2" customWidth="1"/>
    <col min="2" max="2" width="47" style="2" customWidth="1"/>
    <col min="3" max="3" width="9.109375" style="2" customWidth="1"/>
    <col min="4" max="4" width="8.5546875" style="2" customWidth="1"/>
    <col min="5" max="5" width="8.33203125" style="2" customWidth="1"/>
    <col min="6" max="6" width="9.6640625" style="2" customWidth="1"/>
    <col min="7" max="7" width="14.33203125" style="2" customWidth="1"/>
    <col min="8" max="8" width="18.33203125" style="2" customWidth="1"/>
    <col min="9" max="9" width="24.5546875" style="2" customWidth="1"/>
    <col min="10" max="11" width="8.6640625" style="2" customWidth="1"/>
    <col min="12" max="16384" width="14.44140625" style="2"/>
  </cols>
  <sheetData>
    <row r="1" spans="1:10">
      <c r="A1" s="1125" t="s">
        <v>1243</v>
      </c>
      <c r="B1" s="1126"/>
      <c r="C1" s="1126"/>
      <c r="D1" s="1126"/>
      <c r="E1" s="1126"/>
      <c r="F1" s="1126"/>
      <c r="G1" s="1126"/>
      <c r="H1" s="1126"/>
      <c r="I1" s="1126"/>
    </row>
    <row r="2" spans="1:10" ht="14.4" customHeight="1">
      <c r="A2" s="1023" t="s">
        <v>347</v>
      </c>
      <c r="B2" s="1023"/>
      <c r="C2" s="1023"/>
      <c r="D2" s="1023"/>
      <c r="E2" s="1023"/>
      <c r="F2" s="1023"/>
      <c r="G2" s="1023"/>
      <c r="H2" s="1023"/>
      <c r="I2" s="1023"/>
      <c r="J2" s="37"/>
    </row>
    <row r="3" spans="1:10">
      <c r="A3" s="3"/>
      <c r="B3" s="3"/>
      <c r="C3" s="3"/>
      <c r="D3" s="3"/>
      <c r="E3" s="3"/>
      <c r="F3" s="3"/>
      <c r="G3" s="3"/>
      <c r="H3" s="1127" t="s">
        <v>143</v>
      </c>
      <c r="I3" s="1128"/>
    </row>
    <row r="4" spans="1:10" ht="15.6">
      <c r="A4" s="4" t="s">
        <v>1</v>
      </c>
      <c r="B4" s="4" t="s">
        <v>1244</v>
      </c>
      <c r="C4" s="1129" t="s">
        <v>1245</v>
      </c>
      <c r="D4" s="1130"/>
      <c r="E4" s="1130"/>
      <c r="F4" s="1131"/>
      <c r="G4" s="4" t="s">
        <v>147</v>
      </c>
      <c r="H4" s="22" t="s">
        <v>249</v>
      </c>
      <c r="I4" s="4" t="s">
        <v>5</v>
      </c>
    </row>
    <row r="5" spans="1:10" s="1" customFormat="1" ht="66" customHeight="1">
      <c r="A5" s="5" t="s">
        <v>11</v>
      </c>
      <c r="B5" s="1120" t="s">
        <v>1291</v>
      </c>
      <c r="C5" s="1121"/>
      <c r="D5" s="1121"/>
      <c r="E5" s="1121"/>
      <c r="F5" s="1121"/>
      <c r="G5" s="1121"/>
      <c r="H5" s="1121"/>
      <c r="I5" s="1122"/>
    </row>
    <row r="6" spans="1:10" s="1" customFormat="1" ht="15.6">
      <c r="A6" s="5" t="s">
        <v>1247</v>
      </c>
      <c r="B6" s="6" t="s">
        <v>1248</v>
      </c>
      <c r="C6" s="6"/>
      <c r="D6" s="6"/>
      <c r="E6" s="6"/>
      <c r="F6" s="6"/>
      <c r="G6" s="6"/>
      <c r="H6" s="23">
        <f>SUM(H7:H11)</f>
        <v>12320000</v>
      </c>
      <c r="I6" s="6"/>
    </row>
    <row r="7" spans="1:10" s="1" customFormat="1" ht="15.6">
      <c r="A7" s="7">
        <v>1</v>
      </c>
      <c r="B7" s="6" t="s">
        <v>1248</v>
      </c>
      <c r="C7" s="7">
        <v>1</v>
      </c>
      <c r="D7" s="7" t="s">
        <v>254</v>
      </c>
      <c r="E7" s="7">
        <v>4</v>
      </c>
      <c r="F7" s="7" t="s">
        <v>1250</v>
      </c>
      <c r="G7" s="24">
        <v>800000</v>
      </c>
      <c r="H7" s="25">
        <f>C7*E7*G7</f>
        <v>3200000</v>
      </c>
      <c r="I7" s="1123" t="s">
        <v>1251</v>
      </c>
    </row>
    <row r="8" spans="1:10" s="1" customFormat="1" ht="15.6">
      <c r="A8" s="7">
        <v>2</v>
      </c>
      <c r="B8" s="8" t="s">
        <v>1252</v>
      </c>
      <c r="C8" s="9">
        <v>2</v>
      </c>
      <c r="D8" s="9" t="s">
        <v>254</v>
      </c>
      <c r="E8" s="9">
        <v>4</v>
      </c>
      <c r="F8" s="9" t="str">
        <f>F7</f>
        <v>Buổi</v>
      </c>
      <c r="G8" s="26">
        <f>80%*G7</f>
        <v>640000</v>
      </c>
      <c r="H8" s="27">
        <f>C8*E8*G8</f>
        <v>5120000</v>
      </c>
      <c r="I8" s="1124"/>
    </row>
    <row r="9" spans="1:10" s="1" customFormat="1" ht="15.6">
      <c r="A9" s="7">
        <v>3</v>
      </c>
      <c r="B9" s="8" t="s">
        <v>1253</v>
      </c>
      <c r="C9" s="9">
        <v>3</v>
      </c>
      <c r="D9" s="9" t="s">
        <v>254</v>
      </c>
      <c r="E9" s="9">
        <v>2</v>
      </c>
      <c r="F9" s="9" t="s">
        <v>270</v>
      </c>
      <c r="G9" s="26">
        <v>150000</v>
      </c>
      <c r="H9" s="27">
        <f>C9*E9*G9</f>
        <v>900000</v>
      </c>
      <c r="I9" s="1123" t="s">
        <v>1254</v>
      </c>
    </row>
    <row r="10" spans="1:10" s="1" customFormat="1" ht="15.6">
      <c r="A10" s="7">
        <v>4</v>
      </c>
      <c r="B10" s="10" t="s">
        <v>1255</v>
      </c>
      <c r="C10" s="11">
        <v>2</v>
      </c>
      <c r="D10" s="11" t="s">
        <v>1256</v>
      </c>
      <c r="E10" s="11">
        <v>2</v>
      </c>
      <c r="F10" s="11" t="s">
        <v>270</v>
      </c>
      <c r="G10" s="28">
        <v>250000</v>
      </c>
      <c r="H10" s="27">
        <f>C10*E10*G10</f>
        <v>1000000</v>
      </c>
      <c r="I10" s="1124"/>
    </row>
    <row r="11" spans="1:10" s="1" customFormat="1" ht="15.6">
      <c r="A11" s="7">
        <v>5</v>
      </c>
      <c r="B11" s="12" t="s">
        <v>1257</v>
      </c>
      <c r="C11" s="11">
        <v>3</v>
      </c>
      <c r="D11" s="11" t="s">
        <v>254</v>
      </c>
      <c r="E11" s="11">
        <v>2</v>
      </c>
      <c r="F11" s="11" t="s">
        <v>1258</v>
      </c>
      <c r="G11" s="28">
        <v>350000</v>
      </c>
      <c r="H11" s="27">
        <f>C11*E11*G11</f>
        <v>2100000</v>
      </c>
      <c r="I11" s="17"/>
    </row>
    <row r="12" spans="1:10" s="1" customFormat="1" ht="15.6">
      <c r="A12" s="5" t="s">
        <v>1247</v>
      </c>
      <c r="B12" s="13" t="s">
        <v>1259</v>
      </c>
      <c r="C12" s="14"/>
      <c r="D12" s="14"/>
      <c r="E12" s="14"/>
      <c r="F12" s="14"/>
      <c r="G12" s="29"/>
      <c r="H12" s="30">
        <f>SUM(H13:H15)</f>
        <v>20600000</v>
      </c>
      <c r="I12" s="38"/>
    </row>
    <row r="13" spans="1:10" s="1" customFormat="1" ht="15.6">
      <c r="A13" s="7">
        <v>1</v>
      </c>
      <c r="B13" s="8" t="s">
        <v>1260</v>
      </c>
      <c r="C13" s="9">
        <v>1</v>
      </c>
      <c r="D13" s="9" t="s">
        <v>1256</v>
      </c>
      <c r="E13" s="9">
        <v>2</v>
      </c>
      <c r="F13" s="9" t="s">
        <v>270</v>
      </c>
      <c r="G13" s="31">
        <v>1500000</v>
      </c>
      <c r="H13" s="27">
        <f>G13*E13*C13</f>
        <v>3000000</v>
      </c>
      <c r="I13" s="17"/>
    </row>
    <row r="14" spans="1:10" s="1" customFormat="1" ht="15.6">
      <c r="A14" s="7">
        <v>2</v>
      </c>
      <c r="B14" s="8" t="s">
        <v>1261</v>
      </c>
      <c r="C14" s="9">
        <v>32</v>
      </c>
      <c r="D14" s="9" t="s">
        <v>1262</v>
      </c>
      <c r="E14" s="9">
        <v>5</v>
      </c>
      <c r="F14" s="9" t="s">
        <v>270</v>
      </c>
      <c r="G14" s="31">
        <v>100000</v>
      </c>
      <c r="H14" s="27">
        <f>G14*E14*C14</f>
        <v>16000000</v>
      </c>
      <c r="I14" s="17"/>
    </row>
    <row r="15" spans="1:10" s="1" customFormat="1" ht="15.6">
      <c r="A15" s="7">
        <v>3</v>
      </c>
      <c r="B15" s="8" t="s">
        <v>1263</v>
      </c>
      <c r="C15" s="9">
        <v>32</v>
      </c>
      <c r="D15" s="9" t="s">
        <v>1262</v>
      </c>
      <c r="E15" s="9">
        <v>1</v>
      </c>
      <c r="F15" s="9" t="s">
        <v>1264</v>
      </c>
      <c r="G15" s="31">
        <v>50000</v>
      </c>
      <c r="H15" s="27">
        <f>G15*E15*C15</f>
        <v>1600000</v>
      </c>
      <c r="I15" s="17"/>
    </row>
    <row r="16" spans="1:10" s="1" customFormat="1" ht="15.6">
      <c r="A16" s="7" t="s">
        <v>1247</v>
      </c>
      <c r="B16" s="15" t="s">
        <v>1265</v>
      </c>
      <c r="C16" s="9"/>
      <c r="D16" s="9"/>
      <c r="E16" s="9"/>
      <c r="F16" s="9"/>
      <c r="G16" s="31"/>
      <c r="H16" s="32">
        <f>SUM(H17:H19)</f>
        <v>7600000</v>
      </c>
      <c r="I16" s="17"/>
    </row>
    <row r="17" spans="1:9" s="1" customFormat="1" ht="15.6">
      <c r="A17" s="7">
        <v>1</v>
      </c>
      <c r="B17" s="16" t="s">
        <v>1266</v>
      </c>
      <c r="C17" s="7">
        <v>32</v>
      </c>
      <c r="D17" s="7" t="s">
        <v>264</v>
      </c>
      <c r="E17" s="7">
        <v>1</v>
      </c>
      <c r="F17" s="7" t="s">
        <v>1264</v>
      </c>
      <c r="G17" s="33">
        <v>50000</v>
      </c>
      <c r="H17" s="25">
        <f>G17*E17*C17</f>
        <v>1600000</v>
      </c>
      <c r="I17" s="17"/>
    </row>
    <row r="18" spans="1:9" s="1" customFormat="1" ht="31.2">
      <c r="A18" s="7">
        <v>2</v>
      </c>
      <c r="B18" s="17" t="s">
        <v>1267</v>
      </c>
      <c r="C18" s="9">
        <v>32</v>
      </c>
      <c r="D18" s="9" t="s">
        <v>254</v>
      </c>
      <c r="E18" s="9">
        <v>5</v>
      </c>
      <c r="F18" s="9" t="s">
        <v>270</v>
      </c>
      <c r="G18" s="31">
        <v>25000</v>
      </c>
      <c r="H18" s="27">
        <f>G18*E18*C18</f>
        <v>4000000</v>
      </c>
      <c r="I18" s="17"/>
    </row>
    <row r="19" spans="1:9" s="1" customFormat="1" ht="31.2">
      <c r="A19" s="7">
        <v>3</v>
      </c>
      <c r="B19" s="17" t="s">
        <v>1268</v>
      </c>
      <c r="C19" s="9"/>
      <c r="D19" s="9"/>
      <c r="E19" s="7">
        <v>1</v>
      </c>
      <c r="F19" s="7" t="s">
        <v>1264</v>
      </c>
      <c r="G19" s="33">
        <v>2000000</v>
      </c>
      <c r="H19" s="25">
        <f>G19*E19</f>
        <v>2000000</v>
      </c>
      <c r="I19" s="17"/>
    </row>
    <row r="20" spans="1:9" s="1" customFormat="1" ht="15.6">
      <c r="A20" s="7"/>
      <c r="B20" s="15" t="s">
        <v>1269</v>
      </c>
      <c r="C20" s="9"/>
      <c r="D20" s="9"/>
      <c r="E20" s="9"/>
      <c r="F20" s="9"/>
      <c r="G20" s="31"/>
      <c r="H20" s="32">
        <f>H16+H12+H6</f>
        <v>40520000</v>
      </c>
      <c r="I20" s="17"/>
    </row>
    <row r="21" spans="1:9" s="1" customFormat="1" ht="36" customHeight="1">
      <c r="A21" s="5" t="s">
        <v>14</v>
      </c>
      <c r="B21" s="1120" t="s">
        <v>1292</v>
      </c>
      <c r="C21" s="1121"/>
      <c r="D21" s="1121"/>
      <c r="E21" s="1121"/>
      <c r="F21" s="1121"/>
      <c r="G21" s="1121"/>
      <c r="H21" s="1121"/>
      <c r="I21" s="1122"/>
    </row>
    <row r="22" spans="1:9" s="1" customFormat="1" ht="15.75" customHeight="1">
      <c r="A22" s="5" t="s">
        <v>1247</v>
      </c>
      <c r="B22" s="6" t="s">
        <v>1248</v>
      </c>
      <c r="C22" s="6"/>
      <c r="D22" s="6"/>
      <c r="E22" s="6"/>
      <c r="F22" s="6"/>
      <c r="G22" s="6"/>
      <c r="H22" s="23">
        <f>SUM(H23:H27)</f>
        <v>4930000</v>
      </c>
      <c r="I22" s="6"/>
    </row>
    <row r="23" spans="1:9" s="1" customFormat="1" ht="15.75" customHeight="1">
      <c r="A23" s="18">
        <v>1</v>
      </c>
      <c r="B23" s="19" t="s">
        <v>1249</v>
      </c>
      <c r="C23" s="18">
        <v>1</v>
      </c>
      <c r="D23" s="18" t="s">
        <v>254</v>
      </c>
      <c r="E23" s="18">
        <v>2</v>
      </c>
      <c r="F23" s="18" t="s">
        <v>1250</v>
      </c>
      <c r="G23" s="34">
        <v>800000</v>
      </c>
      <c r="H23" s="35">
        <f>C23*E23*G23</f>
        <v>1600000</v>
      </c>
      <c r="I23" s="1123" t="s">
        <v>1251</v>
      </c>
    </row>
    <row r="24" spans="1:9" s="1" customFormat="1" ht="15.75" customHeight="1">
      <c r="A24" s="7">
        <v>2</v>
      </c>
      <c r="B24" s="8" t="s">
        <v>1252</v>
      </c>
      <c r="C24" s="9">
        <v>1</v>
      </c>
      <c r="D24" s="9" t="s">
        <v>254</v>
      </c>
      <c r="E24" s="9">
        <v>2</v>
      </c>
      <c r="F24" s="9" t="str">
        <f>F23</f>
        <v>Buổi</v>
      </c>
      <c r="G24" s="26">
        <f>80%*G23</f>
        <v>640000</v>
      </c>
      <c r="H24" s="27">
        <f>C24*E24*G24</f>
        <v>1280000</v>
      </c>
      <c r="I24" s="1124"/>
    </row>
    <row r="25" spans="1:9" s="1" customFormat="1" ht="15.75" customHeight="1">
      <c r="A25" s="7">
        <v>3</v>
      </c>
      <c r="B25" s="8" t="s">
        <v>1253</v>
      </c>
      <c r="C25" s="9">
        <v>2</v>
      </c>
      <c r="D25" s="9" t="s">
        <v>254</v>
      </c>
      <c r="E25" s="9">
        <v>1</v>
      </c>
      <c r="F25" s="9" t="s">
        <v>270</v>
      </c>
      <c r="G25" s="26">
        <v>200000</v>
      </c>
      <c r="H25" s="27">
        <f>C25*E25*G25</f>
        <v>400000</v>
      </c>
      <c r="I25" s="1123" t="s">
        <v>1254</v>
      </c>
    </row>
    <row r="26" spans="1:9" s="1" customFormat="1" ht="15.75" customHeight="1">
      <c r="A26" s="7">
        <v>4</v>
      </c>
      <c r="B26" s="10" t="s">
        <v>1255</v>
      </c>
      <c r="C26" s="11">
        <v>1</v>
      </c>
      <c r="D26" s="11" t="s">
        <v>1256</v>
      </c>
      <c r="E26" s="11">
        <v>1</v>
      </c>
      <c r="F26" s="11" t="s">
        <v>270</v>
      </c>
      <c r="G26" s="28">
        <v>250000</v>
      </c>
      <c r="H26" s="27">
        <f>C26*E26*G26</f>
        <v>250000</v>
      </c>
      <c r="I26" s="1124"/>
    </row>
    <row r="27" spans="1:9" s="1" customFormat="1" ht="15.75" customHeight="1">
      <c r="A27" s="7">
        <v>5</v>
      </c>
      <c r="B27" s="12" t="s">
        <v>1257</v>
      </c>
      <c r="C27" s="11">
        <v>2</v>
      </c>
      <c r="D27" s="11" t="s">
        <v>254</v>
      </c>
      <c r="E27" s="11">
        <v>2</v>
      </c>
      <c r="F27" s="11" t="s">
        <v>1258</v>
      </c>
      <c r="G27" s="28">
        <v>350000</v>
      </c>
      <c r="H27" s="27">
        <f>C27*E27*G27</f>
        <v>1400000</v>
      </c>
      <c r="I27" s="17"/>
    </row>
    <row r="28" spans="1:9" s="1" customFormat="1" ht="15.75" customHeight="1">
      <c r="A28" s="5" t="s">
        <v>1247</v>
      </c>
      <c r="B28" s="13" t="s">
        <v>1259</v>
      </c>
      <c r="C28" s="14"/>
      <c r="D28" s="14"/>
      <c r="E28" s="14"/>
      <c r="F28" s="14"/>
      <c r="G28" s="29"/>
      <c r="H28" s="30">
        <f>SUM(H29:H31)</f>
        <v>2400000</v>
      </c>
      <c r="I28" s="38"/>
    </row>
    <row r="29" spans="1:9" s="1" customFormat="1" ht="15.75" customHeight="1">
      <c r="A29" s="7">
        <v>1</v>
      </c>
      <c r="B29" s="8" t="s">
        <v>1260</v>
      </c>
      <c r="C29" s="9">
        <v>1</v>
      </c>
      <c r="D29" s="9" t="s">
        <v>1256</v>
      </c>
      <c r="E29" s="9">
        <v>1</v>
      </c>
      <c r="F29" s="9" t="s">
        <v>270</v>
      </c>
      <c r="G29" s="31">
        <v>1500000</v>
      </c>
      <c r="H29" s="27">
        <f>G29*E29*C29</f>
        <v>1500000</v>
      </c>
      <c r="I29" s="17"/>
    </row>
    <row r="30" spans="1:9" s="1" customFormat="1" ht="15.75" customHeight="1">
      <c r="A30" s="7">
        <v>2</v>
      </c>
      <c r="B30" s="8" t="s">
        <v>1261</v>
      </c>
      <c r="C30" s="9">
        <v>6</v>
      </c>
      <c r="D30" s="9" t="s">
        <v>1262</v>
      </c>
      <c r="E30" s="9">
        <v>1</v>
      </c>
      <c r="F30" s="9" t="s">
        <v>270</v>
      </c>
      <c r="G30" s="31">
        <v>100000</v>
      </c>
      <c r="H30" s="27">
        <f>G30*E30*C30</f>
        <v>600000</v>
      </c>
      <c r="I30" s="17"/>
    </row>
    <row r="31" spans="1:9" s="1" customFormat="1" ht="15.75" customHeight="1">
      <c r="A31" s="7">
        <v>3</v>
      </c>
      <c r="B31" s="8" t="s">
        <v>1263</v>
      </c>
      <c r="C31" s="9">
        <v>6</v>
      </c>
      <c r="D31" s="9" t="s">
        <v>1262</v>
      </c>
      <c r="E31" s="9">
        <v>1</v>
      </c>
      <c r="F31" s="9" t="s">
        <v>1264</v>
      </c>
      <c r="G31" s="31">
        <v>50000</v>
      </c>
      <c r="H31" s="27">
        <f>G31*E31*C31</f>
        <v>300000</v>
      </c>
      <c r="I31" s="17"/>
    </row>
    <row r="32" spans="1:9" s="1" customFormat="1" ht="15.75" customHeight="1">
      <c r="A32" s="7" t="s">
        <v>1247</v>
      </c>
      <c r="B32" s="15" t="s">
        <v>1265</v>
      </c>
      <c r="C32" s="9"/>
      <c r="D32" s="9"/>
      <c r="E32" s="9"/>
      <c r="F32" s="9"/>
      <c r="G32" s="31"/>
      <c r="H32" s="32">
        <f>SUM(H33:H34)</f>
        <v>750000</v>
      </c>
      <c r="I32" s="17"/>
    </row>
    <row r="33" spans="1:9" s="1" customFormat="1" ht="15.75" customHeight="1">
      <c r="A33" s="7">
        <v>1</v>
      </c>
      <c r="B33" s="8" t="s">
        <v>1266</v>
      </c>
      <c r="C33" s="9">
        <v>6</v>
      </c>
      <c r="D33" s="9" t="s">
        <v>264</v>
      </c>
      <c r="E33" s="9">
        <v>1</v>
      </c>
      <c r="F33" s="9" t="s">
        <v>1264</v>
      </c>
      <c r="G33" s="31">
        <v>100000</v>
      </c>
      <c r="H33" s="27">
        <f>G33*E33*C33</f>
        <v>600000</v>
      </c>
      <c r="I33" s="17"/>
    </row>
    <row r="34" spans="1:9" s="1" customFormat="1" ht="15.75" customHeight="1">
      <c r="A34" s="7">
        <v>2</v>
      </c>
      <c r="B34" s="17" t="s">
        <v>1267</v>
      </c>
      <c r="C34" s="9">
        <v>6</v>
      </c>
      <c r="D34" s="9" t="s">
        <v>254</v>
      </c>
      <c r="E34" s="9">
        <v>1</v>
      </c>
      <c r="F34" s="9" t="s">
        <v>270</v>
      </c>
      <c r="G34" s="31">
        <v>25000</v>
      </c>
      <c r="H34" s="27">
        <f>G34*E34*C34</f>
        <v>150000</v>
      </c>
      <c r="I34" s="17" t="s">
        <v>1254</v>
      </c>
    </row>
    <row r="35" spans="1:9" s="1" customFormat="1" ht="15.75" customHeight="1">
      <c r="A35" s="7"/>
      <c r="B35" s="15" t="s">
        <v>1269</v>
      </c>
      <c r="C35" s="9"/>
      <c r="D35" s="9"/>
      <c r="E35" s="9"/>
      <c r="F35" s="9"/>
      <c r="G35" s="31"/>
      <c r="H35" s="32">
        <f>H32+H28+H22</f>
        <v>8080000</v>
      </c>
      <c r="I35" s="17"/>
    </row>
    <row r="36" spans="1:9" s="1" customFormat="1" ht="15.75" customHeight="1">
      <c r="A36" s="20"/>
      <c r="B36" s="21" t="s">
        <v>1293</v>
      </c>
      <c r="C36" s="20"/>
      <c r="D36" s="20"/>
      <c r="E36" s="20"/>
      <c r="F36" s="20"/>
      <c r="G36" s="20"/>
      <c r="H36" s="36">
        <f>H35+H20</f>
        <v>48600000</v>
      </c>
      <c r="I36" s="20"/>
    </row>
    <row r="37" spans="1:9" s="1" customFormat="1" ht="15.75" customHeight="1"/>
    <row r="38" spans="1:9" s="1" customFormat="1" ht="15.75" customHeight="1"/>
    <row r="39" spans="1:9" s="1" customFormat="1" ht="15.75" customHeight="1"/>
    <row r="40" spans="1:9" s="1" customFormat="1" ht="15.75" customHeight="1"/>
    <row r="41" spans="1:9" s="1" customFormat="1"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0">
    <mergeCell ref="A1:I1"/>
    <mergeCell ref="A2:I2"/>
    <mergeCell ref="H3:I3"/>
    <mergeCell ref="C4:F4"/>
    <mergeCell ref="B5:I5"/>
    <mergeCell ref="B21:I21"/>
    <mergeCell ref="I7:I8"/>
    <mergeCell ref="I9:I10"/>
    <mergeCell ref="I23:I24"/>
    <mergeCell ref="I25:I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0"/>
  <sheetViews>
    <sheetView workbookViewId="0">
      <selection sqref="A1:G1"/>
    </sheetView>
  </sheetViews>
  <sheetFormatPr defaultColWidth="14.44140625" defaultRowHeight="15" customHeight="1"/>
  <cols>
    <col min="1" max="1" width="6.109375" customWidth="1"/>
    <col min="2" max="2" width="36.44140625" customWidth="1"/>
    <col min="3" max="3" width="11" customWidth="1"/>
    <col min="4" max="4" width="37.88671875" customWidth="1"/>
    <col min="5" max="5" width="17.109375" customWidth="1"/>
    <col min="6" max="6" width="15.109375" customWidth="1"/>
    <col min="7" max="7" width="16.5546875" customWidth="1"/>
    <col min="8" max="8" width="14.88671875" customWidth="1"/>
    <col min="9" max="9" width="23.44140625" customWidth="1"/>
    <col min="10" max="11" width="8.88671875" customWidth="1"/>
  </cols>
  <sheetData>
    <row r="1" spans="1:11" ht="15.6">
      <c r="A1" s="992" t="s">
        <v>70</v>
      </c>
      <c r="B1" s="973"/>
      <c r="C1" s="973"/>
      <c r="D1" s="973"/>
      <c r="E1" s="973"/>
      <c r="F1" s="973"/>
      <c r="G1" s="973"/>
    </row>
    <row r="2" spans="1:11" ht="15.6">
      <c r="A2" s="809"/>
      <c r="E2" s="819"/>
      <c r="F2" s="819"/>
      <c r="G2" s="889" t="s">
        <v>71</v>
      </c>
    </row>
    <row r="3" spans="1:11" ht="31.2">
      <c r="A3" s="565" t="s">
        <v>1</v>
      </c>
      <c r="B3" s="565" t="s">
        <v>72</v>
      </c>
      <c r="C3" s="565"/>
      <c r="D3" s="565" t="s">
        <v>73</v>
      </c>
      <c r="E3" s="890" t="s">
        <v>74</v>
      </c>
      <c r="F3" s="890" t="s">
        <v>75</v>
      </c>
      <c r="G3" s="462" t="s">
        <v>76</v>
      </c>
      <c r="H3" s="891" t="s">
        <v>77</v>
      </c>
      <c r="I3" s="76"/>
      <c r="J3" s="76"/>
      <c r="K3" s="76"/>
    </row>
    <row r="4" spans="1:11" ht="17.25" customHeight="1">
      <c r="A4" s="515" t="s">
        <v>11</v>
      </c>
      <c r="B4" s="88" t="s">
        <v>78</v>
      </c>
      <c r="C4" s="699" t="s">
        <v>79</v>
      </c>
      <c r="D4" s="678"/>
      <c r="E4" s="892">
        <v>0</v>
      </c>
      <c r="F4" s="892">
        <f>E4*0.1</f>
        <v>0</v>
      </c>
      <c r="G4" s="892">
        <f>E4+F4</f>
        <v>0</v>
      </c>
      <c r="H4" s="893"/>
    </row>
    <row r="5" spans="1:11" ht="17.25" customHeight="1">
      <c r="A5" s="515" t="s">
        <v>14</v>
      </c>
      <c r="B5" s="88" t="s">
        <v>80</v>
      </c>
      <c r="C5" s="699" t="s">
        <v>81</v>
      </c>
      <c r="D5" s="678"/>
      <c r="E5" s="892" t="e">
        <f>SUM(E7,E8,E9)</f>
        <v>#REF!</v>
      </c>
      <c r="F5" s="892">
        <f>SUM(F7,F8,F9)</f>
        <v>11430000</v>
      </c>
      <c r="G5" s="892" t="e">
        <f>SUM(G7,G8,G9)</f>
        <v>#REF!</v>
      </c>
      <c r="H5" s="893"/>
    </row>
    <row r="6" spans="1:11" ht="21.75" customHeight="1">
      <c r="A6" s="166">
        <v>1</v>
      </c>
      <c r="B6" s="80" t="s">
        <v>82</v>
      </c>
      <c r="C6" s="79" t="s">
        <v>83</v>
      </c>
      <c r="D6" s="189"/>
      <c r="E6" s="894">
        <f>SUM(E7)</f>
        <v>3673827782.0163918</v>
      </c>
      <c r="F6" s="895">
        <v>0</v>
      </c>
      <c r="G6" s="894">
        <f>E6</f>
        <v>3673827782.0163918</v>
      </c>
      <c r="H6" s="884"/>
    </row>
    <row r="7" spans="1:11" ht="31.2">
      <c r="A7" s="166"/>
      <c r="B7" s="958" t="s">
        <v>84</v>
      </c>
      <c r="C7" s="879"/>
      <c r="D7" s="880" t="s">
        <v>85</v>
      </c>
      <c r="E7" s="896">
        <f>'B2.PMUD'!D23</f>
        <v>3673827782.0163918</v>
      </c>
      <c r="F7" s="897">
        <v>0</v>
      </c>
      <c r="G7" s="896">
        <f>'B2.PMUD'!D23</f>
        <v>3673827782.0163918</v>
      </c>
      <c r="H7" s="884"/>
    </row>
    <row r="8" spans="1:11" ht="31.2">
      <c r="A8" s="166">
        <v>2</v>
      </c>
      <c r="B8" s="583" t="s">
        <v>86</v>
      </c>
      <c r="C8" s="79" t="s">
        <v>87</v>
      </c>
      <c r="D8" s="189" t="s">
        <v>88</v>
      </c>
      <c r="E8" s="894">
        <f>G8-F8</f>
        <v>102870000</v>
      </c>
      <c r="F8" s="898">
        <f>G8*0.1</f>
        <v>11430000</v>
      </c>
      <c r="G8" s="898">
        <f>'B3.DaoTao'!F23</f>
        <v>114300000</v>
      </c>
      <c r="H8" s="884"/>
    </row>
    <row r="9" spans="1:11" ht="31.2">
      <c r="A9" s="166">
        <v>3</v>
      </c>
      <c r="B9" s="80" t="s">
        <v>89</v>
      </c>
      <c r="C9" s="79" t="s">
        <v>90</v>
      </c>
      <c r="D9" s="189" t="s">
        <v>91</v>
      </c>
      <c r="E9" s="898" t="e">
        <f>'B4.CP trien khai'!F22</f>
        <v>#REF!</v>
      </c>
      <c r="F9" s="898">
        <v>0</v>
      </c>
      <c r="G9" s="898" t="e">
        <f>E9+F9</f>
        <v>#REF!</v>
      </c>
      <c r="H9" s="884"/>
      <c r="I9" s="905"/>
    </row>
    <row r="10" spans="1:11" ht="32.25" customHeight="1">
      <c r="A10" s="515" t="s">
        <v>16</v>
      </c>
      <c r="B10" s="287" t="s">
        <v>92</v>
      </c>
      <c r="C10" s="281" t="s">
        <v>93</v>
      </c>
      <c r="D10" s="78" t="s">
        <v>94</v>
      </c>
      <c r="E10" s="899" t="e">
        <f>2.13%*E5</f>
        <v>#REF!</v>
      </c>
      <c r="F10" s="899" t="e">
        <f>E10*0.1</f>
        <v>#REF!</v>
      </c>
      <c r="G10" s="899" t="e">
        <f>F10+E10</f>
        <v>#REF!</v>
      </c>
      <c r="H10" s="884"/>
      <c r="I10" s="810"/>
    </row>
    <row r="11" spans="1:11" ht="32.25" customHeight="1">
      <c r="A11" s="515" t="s">
        <v>18</v>
      </c>
      <c r="B11" s="287" t="s">
        <v>95</v>
      </c>
      <c r="C11" s="281" t="s">
        <v>96</v>
      </c>
      <c r="D11" s="78" t="s">
        <v>97</v>
      </c>
      <c r="E11" s="899" t="e">
        <f>SUM(E12:E19)</f>
        <v>#REF!</v>
      </c>
      <c r="F11" s="899" t="e">
        <f>SUM(F12:F19)</f>
        <v>#REF!</v>
      </c>
      <c r="G11" s="899" t="e">
        <f>SUM(G12:G19)</f>
        <v>#REF!</v>
      </c>
      <c r="H11" s="884"/>
      <c r="I11" s="810"/>
    </row>
    <row r="12" spans="1:11" ht="24.75" customHeight="1">
      <c r="A12" s="166">
        <v>1</v>
      </c>
      <c r="B12" s="80" t="s">
        <v>98</v>
      </c>
      <c r="C12" s="171" t="s">
        <v>99</v>
      </c>
      <c r="D12" s="189" t="s">
        <v>100</v>
      </c>
      <c r="E12" s="898">
        <f>G12/1.1</f>
        <v>12635681.818181816</v>
      </c>
      <c r="F12" s="898">
        <f t="shared" ref="F12:F19" si="0">E12*0.1</f>
        <v>1263568.1818181816</v>
      </c>
      <c r="G12" s="898">
        <f>'B5,Du toan TVKS'!H16</f>
        <v>13899250</v>
      </c>
      <c r="H12" s="884"/>
      <c r="I12" s="810"/>
    </row>
    <row r="13" spans="1:11" ht="32.25" customHeight="1">
      <c r="A13" s="166">
        <v>2</v>
      </c>
      <c r="B13" s="80" t="s">
        <v>101</v>
      </c>
      <c r="C13" s="171" t="s">
        <v>102</v>
      </c>
      <c r="D13" s="189" t="s">
        <v>103</v>
      </c>
      <c r="E13" s="898" t="e">
        <f>0.93%*(E6+E8+E9)</f>
        <v>#REF!</v>
      </c>
      <c r="F13" s="898" t="e">
        <f t="shared" si="0"/>
        <v>#REF!</v>
      </c>
      <c r="G13" s="898" t="e">
        <f t="shared" ref="G13:G19" si="1">F13+E13</f>
        <v>#REF!</v>
      </c>
      <c r="H13" s="884"/>
      <c r="I13" s="810"/>
    </row>
    <row r="14" spans="1:11" ht="31.2">
      <c r="A14" s="166">
        <v>3</v>
      </c>
      <c r="B14" s="80" t="s">
        <v>104</v>
      </c>
      <c r="C14" s="171" t="s">
        <v>105</v>
      </c>
      <c r="D14" s="881" t="s">
        <v>106</v>
      </c>
      <c r="E14" s="898" t="e">
        <f>0.077%*(E6+E8+E9)</f>
        <v>#REF!</v>
      </c>
      <c r="F14" s="898" t="e">
        <f t="shared" si="0"/>
        <v>#REF!</v>
      </c>
      <c r="G14" s="898" t="e">
        <f t="shared" si="1"/>
        <v>#REF!</v>
      </c>
      <c r="H14" s="884"/>
      <c r="I14" s="810"/>
    </row>
    <row r="15" spans="1:11" ht="31.2" hidden="1">
      <c r="A15" s="166">
        <v>4</v>
      </c>
      <c r="B15" s="882" t="s">
        <v>107</v>
      </c>
      <c r="C15" s="171" t="s">
        <v>108</v>
      </c>
      <c r="D15" s="189" t="s">
        <v>109</v>
      </c>
      <c r="E15" s="898">
        <v>0</v>
      </c>
      <c r="F15" s="898">
        <f t="shared" si="0"/>
        <v>0</v>
      </c>
      <c r="G15" s="898">
        <f t="shared" si="1"/>
        <v>0</v>
      </c>
      <c r="H15" s="884"/>
      <c r="I15" s="810"/>
    </row>
    <row r="16" spans="1:11" ht="16.8" hidden="1">
      <c r="A16" s="166">
        <v>5</v>
      </c>
      <c r="B16" s="882" t="s">
        <v>110</v>
      </c>
      <c r="C16" s="163" t="s">
        <v>111</v>
      </c>
      <c r="D16" s="189" t="s">
        <v>112</v>
      </c>
      <c r="E16" s="898">
        <v>0</v>
      </c>
      <c r="F16" s="898">
        <f t="shared" si="0"/>
        <v>0</v>
      </c>
      <c r="G16" s="898">
        <f t="shared" si="1"/>
        <v>0</v>
      </c>
      <c r="H16" s="884"/>
      <c r="I16" s="810"/>
    </row>
    <row r="17" spans="1:9" ht="16.8" hidden="1">
      <c r="A17" s="166">
        <v>6</v>
      </c>
      <c r="B17" s="882" t="s">
        <v>113</v>
      </c>
      <c r="C17" s="163" t="s">
        <v>114</v>
      </c>
      <c r="D17" s="189" t="s">
        <v>115</v>
      </c>
      <c r="E17" s="898">
        <v>0</v>
      </c>
      <c r="F17" s="898">
        <f t="shared" si="0"/>
        <v>0</v>
      </c>
      <c r="G17" s="898">
        <f t="shared" si="1"/>
        <v>0</v>
      </c>
      <c r="H17" s="884"/>
      <c r="I17" s="810"/>
    </row>
    <row r="18" spans="1:9" ht="31.2">
      <c r="A18" s="166">
        <v>4</v>
      </c>
      <c r="B18" s="80" t="s">
        <v>116</v>
      </c>
      <c r="C18" s="171" t="s">
        <v>117</v>
      </c>
      <c r="D18" s="189" t="s">
        <v>118</v>
      </c>
      <c r="E18" s="898" t="e">
        <f>0.2424%*E4+0.236%*(E6+E8+E9)</f>
        <v>#REF!</v>
      </c>
      <c r="F18" s="898" t="e">
        <f t="shared" si="0"/>
        <v>#REF!</v>
      </c>
      <c r="G18" s="898" t="e">
        <f t="shared" si="1"/>
        <v>#REF!</v>
      </c>
      <c r="H18" s="884"/>
      <c r="I18" s="810"/>
    </row>
    <row r="19" spans="1:9" ht="32.25" hidden="1" customHeight="1">
      <c r="A19" s="166">
        <v>8</v>
      </c>
      <c r="B19" s="882" t="s">
        <v>119</v>
      </c>
      <c r="C19" s="171" t="s">
        <v>120</v>
      </c>
      <c r="D19" s="189" t="s">
        <v>121</v>
      </c>
      <c r="E19" s="898">
        <v>0</v>
      </c>
      <c r="F19" s="898">
        <f t="shared" si="0"/>
        <v>0</v>
      </c>
      <c r="G19" s="898">
        <f t="shared" si="1"/>
        <v>0</v>
      </c>
      <c r="H19" s="884"/>
      <c r="I19" s="810"/>
    </row>
    <row r="20" spans="1:9" ht="29.25" customHeight="1">
      <c r="A20" s="515" t="s">
        <v>20</v>
      </c>
      <c r="B20" s="287" t="s">
        <v>122</v>
      </c>
      <c r="C20" s="281" t="s">
        <v>123</v>
      </c>
      <c r="D20" s="883" t="s">
        <v>124</v>
      </c>
      <c r="E20" s="899" t="e">
        <f>SUM(E21:E24)</f>
        <v>#REF!</v>
      </c>
      <c r="F20" s="899" t="e">
        <f>SUM(F21:F24)</f>
        <v>#REF!</v>
      </c>
      <c r="G20" s="899" t="e">
        <f>SUM(G21:G24)</f>
        <v>#REF!</v>
      </c>
      <c r="H20" s="884"/>
      <c r="I20" s="810"/>
    </row>
    <row r="21" spans="1:9" ht="29.25" customHeight="1">
      <c r="A21" s="166">
        <v>1</v>
      </c>
      <c r="B21" s="883" t="s">
        <v>125</v>
      </c>
      <c r="C21" s="171" t="s">
        <v>126</v>
      </c>
      <c r="D21" s="883" t="s">
        <v>127</v>
      </c>
      <c r="E21" s="898">
        <v>10000000</v>
      </c>
      <c r="F21" s="898">
        <f>E21*0.1</f>
        <v>1000000</v>
      </c>
      <c r="G21" s="898">
        <f>F21+E21</f>
        <v>11000000</v>
      </c>
      <c r="H21" s="884"/>
      <c r="I21" s="810"/>
    </row>
    <row r="22" spans="1:9" ht="32.25" customHeight="1">
      <c r="A22" s="166">
        <v>2</v>
      </c>
      <c r="B22" s="883" t="s">
        <v>128</v>
      </c>
      <c r="C22" s="171" t="s">
        <v>129</v>
      </c>
      <c r="D22" s="884" t="s">
        <v>130</v>
      </c>
      <c r="E22" s="898" t="e">
        <f>'TT19'!H7</f>
        <v>#REF!</v>
      </c>
      <c r="F22" s="898" t="e">
        <f>E22*0.1</f>
        <v>#REF!</v>
      </c>
      <c r="G22" s="898" t="e">
        <f>F22+E22</f>
        <v>#REF!</v>
      </c>
      <c r="H22" s="884"/>
      <c r="I22" s="810"/>
    </row>
    <row r="23" spans="1:9" ht="32.25" customHeight="1">
      <c r="A23" s="166">
        <v>3</v>
      </c>
      <c r="B23" s="883" t="s">
        <v>131</v>
      </c>
      <c r="C23" s="166" t="s">
        <v>132</v>
      </c>
      <c r="D23" s="884" t="s">
        <v>130</v>
      </c>
      <c r="E23" s="898" t="e">
        <f>'TT19'!H8</f>
        <v>#REF!</v>
      </c>
      <c r="F23" s="898" t="e">
        <f>E23*0.1</f>
        <v>#REF!</v>
      </c>
      <c r="G23" s="898" t="e">
        <f>F23+E23</f>
        <v>#REF!</v>
      </c>
      <c r="H23" s="884"/>
      <c r="I23" s="810"/>
    </row>
    <row r="24" spans="1:9" ht="35.25" customHeight="1">
      <c r="A24" s="166">
        <v>4</v>
      </c>
      <c r="B24" s="89" t="s">
        <v>133</v>
      </c>
      <c r="C24" s="166" t="s">
        <v>134</v>
      </c>
      <c r="D24" s="211" t="s">
        <v>135</v>
      </c>
      <c r="E24" s="894">
        <f>'B1.1Thiet bi'!F5</f>
        <v>332060760.23391801</v>
      </c>
      <c r="F24" s="894">
        <f>'B1.1Thiet bi'!G5</f>
        <v>33206076.023391802</v>
      </c>
      <c r="G24" s="894">
        <f>'B1.1Thiet bi'!H5</f>
        <v>365266836.25730979</v>
      </c>
      <c r="H24" s="900" t="s">
        <v>136</v>
      </c>
    </row>
    <row r="25" spans="1:9" ht="31.5" customHeight="1">
      <c r="A25" s="515" t="s">
        <v>22</v>
      </c>
      <c r="B25" s="287" t="s">
        <v>137</v>
      </c>
      <c r="C25" s="281" t="s">
        <v>138</v>
      </c>
      <c r="D25" s="883" t="s">
        <v>139</v>
      </c>
      <c r="E25" s="899" t="e">
        <f>5%*SUM(E4+E5+E10+E11+E20)</f>
        <v>#REF!</v>
      </c>
      <c r="F25" s="899" t="e">
        <f>E25*0.1</f>
        <v>#REF!</v>
      </c>
      <c r="G25" s="899" t="e">
        <f>E25+F25</f>
        <v>#REF!</v>
      </c>
      <c r="H25" s="92"/>
      <c r="I25" s="810"/>
    </row>
    <row r="26" spans="1:9" ht="24" customHeight="1">
      <c r="A26" s="515"/>
      <c r="B26" s="993" t="s">
        <v>140</v>
      </c>
      <c r="C26" s="994"/>
      <c r="D26" s="995"/>
      <c r="E26" s="892" t="e">
        <f>E4+E5+E10+E11+E20+E25</f>
        <v>#REF!</v>
      </c>
      <c r="F26" s="892" t="e">
        <f>F4+F5+F10+F11+F20+F25</f>
        <v>#REF!</v>
      </c>
      <c r="G26" s="892" t="e">
        <f>G4+G5+G10+G11+G20+G25</f>
        <v>#REF!</v>
      </c>
      <c r="H26" s="892"/>
    </row>
    <row r="27" spans="1:9" ht="21.75" customHeight="1">
      <c r="A27" s="885"/>
      <c r="B27" s="996" t="s">
        <v>141</v>
      </c>
      <c r="C27" s="994"/>
      <c r="D27" s="995"/>
      <c r="E27" s="901"/>
      <c r="F27" s="901"/>
      <c r="G27" s="902" t="e">
        <f>ROUND(G26,-5)</f>
        <v>#REF!</v>
      </c>
      <c r="H27" s="885"/>
    </row>
    <row r="28" spans="1:9" ht="15.75" customHeight="1"/>
    <row r="29" spans="1:9" ht="16.5" hidden="1" customHeight="1">
      <c r="A29" s="997" t="s">
        <v>142</v>
      </c>
      <c r="B29" s="982"/>
      <c r="C29" s="982"/>
      <c r="D29" s="982"/>
      <c r="E29" s="982"/>
      <c r="F29" s="982"/>
      <c r="G29" s="998" t="s">
        <v>143</v>
      </c>
      <c r="H29" s="982"/>
    </row>
    <row r="30" spans="1:9" ht="15.75" hidden="1" customHeight="1">
      <c r="A30" s="886"/>
      <c r="B30" s="887" t="s">
        <v>144</v>
      </c>
      <c r="C30" s="886" t="s">
        <v>145</v>
      </c>
      <c r="D30" s="886" t="s">
        <v>146</v>
      </c>
      <c r="E30" s="903" t="s">
        <v>147</v>
      </c>
      <c r="F30" s="903" t="s">
        <v>148</v>
      </c>
      <c r="G30" s="903" t="s">
        <v>149</v>
      </c>
      <c r="H30" s="903"/>
    </row>
    <row r="31" spans="1:9" ht="15.75" hidden="1" customHeight="1">
      <c r="A31" s="163">
        <v>1</v>
      </c>
      <c r="B31" s="888" t="s">
        <v>150</v>
      </c>
      <c r="C31" s="163" t="s">
        <v>151</v>
      </c>
      <c r="D31" s="163">
        <v>1</v>
      </c>
      <c r="E31" s="182">
        <f>'B1.1Thiet bi'!F5</f>
        <v>332060760.23391801</v>
      </c>
      <c r="F31" s="182">
        <f>'B1.1Thiet bi'!G5</f>
        <v>33206076.023391802</v>
      </c>
      <c r="G31" s="182">
        <f>'B1.1Thiet bi'!H5</f>
        <v>365266836.25730979</v>
      </c>
      <c r="H31" s="182"/>
    </row>
    <row r="32" spans="1:9" ht="15.75" hidden="1" customHeight="1">
      <c r="A32" s="228"/>
      <c r="B32" s="228" t="s">
        <v>152</v>
      </c>
      <c r="C32" s="225" t="s">
        <v>153</v>
      </c>
      <c r="D32" s="225">
        <v>1</v>
      </c>
      <c r="E32" s="904">
        <f>SUM(E31)</f>
        <v>332060760.23391801</v>
      </c>
      <c r="F32" s="904">
        <f>SUM(F31)</f>
        <v>33206076.023391802</v>
      </c>
      <c r="G32" s="904">
        <f>SUM(G31)</f>
        <v>365266836.25730979</v>
      </c>
      <c r="H32" s="90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A1:G1"/>
    <mergeCell ref="B26:D26"/>
    <mergeCell ref="B27:D27"/>
    <mergeCell ref="A29:F29"/>
    <mergeCell ref="G29:H29"/>
  </mergeCells>
  <pageMargins left="0.78740157480314998" right="0.78740157480314998" top="1.1811023622047201" bottom="0.78740157480314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0"/>
  <sheetViews>
    <sheetView workbookViewId="0">
      <selection sqref="A1:H1"/>
    </sheetView>
  </sheetViews>
  <sheetFormatPr defaultColWidth="14.44140625" defaultRowHeight="15" customHeight="1"/>
  <cols>
    <col min="1" max="1" width="7.5546875" customWidth="1"/>
    <col min="2" max="2" width="52.88671875" customWidth="1"/>
    <col min="3" max="3" width="11.44140625" customWidth="1"/>
    <col min="4" max="4" width="10.88671875" customWidth="1"/>
    <col min="5" max="5" width="17.88671875" customWidth="1"/>
    <col min="6" max="6" width="21.109375" customWidth="1"/>
    <col min="7" max="7" width="14.88671875" customWidth="1"/>
    <col min="8" max="8" width="16.5546875" customWidth="1"/>
    <col min="9" max="11" width="9.109375" customWidth="1"/>
  </cols>
  <sheetData>
    <row r="1" spans="1:11" ht="16.5" customHeight="1">
      <c r="A1" s="999" t="s">
        <v>154</v>
      </c>
      <c r="B1" s="973"/>
      <c r="C1" s="973"/>
      <c r="D1" s="973"/>
      <c r="E1" s="973"/>
      <c r="F1" s="973"/>
      <c r="G1" s="973"/>
      <c r="H1" s="973"/>
      <c r="I1" s="872"/>
      <c r="J1" s="872"/>
      <c r="K1" s="872"/>
    </row>
    <row r="2" spans="1:11" ht="17.25" customHeight="1">
      <c r="A2" s="864"/>
      <c r="B2" s="865"/>
      <c r="C2" s="864"/>
      <c r="D2" s="864"/>
      <c r="E2" s="872"/>
      <c r="F2" s="872"/>
      <c r="G2" s="872"/>
      <c r="H2" s="859"/>
      <c r="I2" s="872"/>
      <c r="J2" s="872"/>
      <c r="K2" s="872"/>
    </row>
    <row r="3" spans="1:11" ht="16.5" customHeight="1">
      <c r="A3" s="866" t="s">
        <v>1</v>
      </c>
      <c r="B3" s="866" t="s">
        <v>155</v>
      </c>
      <c r="C3" s="866" t="s">
        <v>145</v>
      </c>
      <c r="D3" s="866" t="s">
        <v>146</v>
      </c>
      <c r="E3" s="873" t="s">
        <v>156</v>
      </c>
      <c r="F3" s="866" t="s">
        <v>157</v>
      </c>
      <c r="G3" s="866" t="s">
        <v>148</v>
      </c>
      <c r="H3" s="866" t="s">
        <v>158</v>
      </c>
      <c r="I3" s="872"/>
      <c r="J3" s="872"/>
      <c r="K3" s="872"/>
    </row>
    <row r="4" spans="1:11" ht="16.5" customHeight="1">
      <c r="A4" s="867" t="s">
        <v>11</v>
      </c>
      <c r="B4" s="868" t="s">
        <v>159</v>
      </c>
      <c r="C4" s="867" t="s">
        <v>160</v>
      </c>
      <c r="D4" s="867">
        <v>1</v>
      </c>
      <c r="E4" s="874">
        <v>332060760.23391801</v>
      </c>
      <c r="F4" s="875">
        <f>D4*E4</f>
        <v>332060760.23391801</v>
      </c>
      <c r="G4" s="875">
        <f>F4*0.1</f>
        <v>33206076.023391802</v>
      </c>
      <c r="H4" s="875">
        <f>F4+G4</f>
        <v>365266836.25730979</v>
      </c>
      <c r="I4" s="872"/>
      <c r="J4" s="872"/>
      <c r="K4" s="872"/>
    </row>
    <row r="5" spans="1:11" ht="16.5" customHeight="1">
      <c r="A5" s="225"/>
      <c r="B5" s="869" t="s">
        <v>161</v>
      </c>
      <c r="C5" s="870"/>
      <c r="D5" s="870"/>
      <c r="E5" s="876"/>
      <c r="F5" s="877">
        <f>F4</f>
        <v>332060760.23391801</v>
      </c>
      <c r="G5" s="877">
        <f>G4</f>
        <v>33206076.023391802</v>
      </c>
      <c r="H5" s="877">
        <f>H4</f>
        <v>365266836.25730979</v>
      </c>
      <c r="I5" s="872"/>
      <c r="J5" s="872"/>
      <c r="K5" s="872"/>
    </row>
    <row r="6" spans="1:11" ht="16.5" customHeight="1">
      <c r="A6" s="75"/>
      <c r="B6" s="75"/>
      <c r="C6" s="75"/>
      <c r="D6" s="75"/>
      <c r="E6" s="878"/>
      <c r="F6" s="853"/>
      <c r="G6" s="853"/>
      <c r="H6" s="853"/>
      <c r="I6" s="872"/>
      <c r="J6" s="872"/>
      <c r="K6" s="872"/>
    </row>
    <row r="7" spans="1:11" ht="16.5" customHeight="1">
      <c r="A7" s="864"/>
      <c r="B7" s="871"/>
      <c r="C7" s="864"/>
      <c r="D7" s="864"/>
      <c r="E7" s="872"/>
      <c r="F7" s="872"/>
      <c r="G7" s="872"/>
      <c r="H7" s="872"/>
      <c r="I7" s="872"/>
      <c r="J7" s="872"/>
      <c r="K7" s="872"/>
    </row>
    <row r="8" spans="1:11" ht="16.5" customHeight="1">
      <c r="A8" s="864"/>
      <c r="B8" s="871"/>
      <c r="C8" s="864"/>
      <c r="D8" s="864"/>
      <c r="E8" s="872"/>
      <c r="F8" s="872"/>
      <c r="G8" s="872"/>
      <c r="H8" s="872"/>
      <c r="I8" s="872"/>
      <c r="J8" s="872"/>
      <c r="K8" s="872"/>
    </row>
    <row r="9" spans="1:11" ht="16.5" customHeight="1">
      <c r="A9" s="864"/>
      <c r="B9" s="871"/>
      <c r="C9" s="864"/>
      <c r="D9" s="864"/>
      <c r="E9" s="872"/>
      <c r="F9" s="872"/>
      <c r="G9" s="872"/>
      <c r="H9" s="872"/>
      <c r="I9" s="872"/>
      <c r="J9" s="872"/>
      <c r="K9" s="872"/>
    </row>
    <row r="10" spans="1:11" ht="16.5" customHeight="1">
      <c r="A10" s="864"/>
      <c r="B10" s="871"/>
      <c r="C10" s="864"/>
      <c r="D10" s="864"/>
      <c r="E10" s="872"/>
      <c r="F10" s="872"/>
      <c r="G10" s="872"/>
      <c r="H10" s="872"/>
      <c r="I10" s="872"/>
      <c r="J10" s="872"/>
      <c r="K10" s="872"/>
    </row>
    <row r="11" spans="1:11" ht="16.5" customHeight="1">
      <c r="A11" s="864"/>
      <c r="B11" s="871"/>
      <c r="C11" s="864"/>
      <c r="D11" s="864"/>
      <c r="E11" s="872"/>
      <c r="F11" s="872"/>
      <c r="G11" s="872"/>
      <c r="H11" s="872"/>
      <c r="I11" s="872"/>
      <c r="J11" s="872"/>
      <c r="K11" s="872"/>
    </row>
    <row r="12" spans="1:11" ht="16.5" customHeight="1">
      <c r="A12" s="864"/>
      <c r="B12" s="871"/>
      <c r="C12" s="864"/>
      <c r="D12" s="864"/>
      <c r="E12" s="872"/>
      <c r="F12" s="872"/>
      <c r="G12" s="872"/>
      <c r="H12" s="872"/>
      <c r="I12" s="872"/>
      <c r="J12" s="872"/>
      <c r="K12" s="872"/>
    </row>
    <row r="13" spans="1:11" ht="16.5" customHeight="1">
      <c r="A13" s="864"/>
      <c r="B13" s="871"/>
      <c r="C13" s="864"/>
      <c r="D13" s="864"/>
      <c r="E13" s="872"/>
      <c r="F13" s="872"/>
      <c r="G13" s="872"/>
      <c r="H13" s="872"/>
      <c r="I13" s="872"/>
      <c r="J13" s="872"/>
      <c r="K13" s="872"/>
    </row>
    <row r="14" spans="1:11" ht="16.5" customHeight="1">
      <c r="A14" s="864"/>
      <c r="B14" s="871"/>
      <c r="C14" s="864"/>
      <c r="D14" s="864"/>
      <c r="E14" s="872"/>
      <c r="F14" s="872"/>
      <c r="G14" s="872"/>
      <c r="H14" s="872"/>
      <c r="I14" s="872"/>
      <c r="J14" s="872"/>
      <c r="K14" s="872"/>
    </row>
    <row r="15" spans="1:11" ht="16.5" customHeight="1">
      <c r="A15" s="864"/>
      <c r="B15" s="871"/>
      <c r="C15" s="864"/>
      <c r="D15" s="864"/>
      <c r="E15" s="872"/>
      <c r="F15" s="872"/>
      <c r="G15" s="872"/>
      <c r="H15" s="872"/>
      <c r="I15" s="872"/>
      <c r="J15" s="872"/>
      <c r="K15" s="872"/>
    </row>
    <row r="16" spans="1:11" ht="16.5" customHeight="1">
      <c r="A16" s="864"/>
      <c r="B16" s="871"/>
      <c r="C16" s="864"/>
      <c r="D16" s="864"/>
      <c r="E16" s="872"/>
      <c r="F16" s="872"/>
      <c r="G16" s="872"/>
      <c r="H16" s="872"/>
      <c r="I16" s="872"/>
      <c r="J16" s="872"/>
      <c r="K16" s="872"/>
    </row>
    <row r="17" spans="1:11" ht="16.5" customHeight="1">
      <c r="A17" s="864"/>
      <c r="B17" s="871"/>
      <c r="C17" s="864"/>
      <c r="D17" s="864"/>
      <c r="E17" s="872"/>
      <c r="F17" s="872"/>
      <c r="G17" s="872"/>
      <c r="H17" s="872"/>
      <c r="I17" s="872"/>
      <c r="J17" s="872"/>
      <c r="K17" s="872"/>
    </row>
    <row r="18" spans="1:11" ht="16.5" customHeight="1">
      <c r="A18" s="864"/>
      <c r="B18" s="871"/>
      <c r="C18" s="864"/>
      <c r="D18" s="864"/>
      <c r="E18" s="872"/>
      <c r="F18" s="872"/>
      <c r="G18" s="872"/>
      <c r="H18" s="872"/>
      <c r="I18" s="872"/>
      <c r="J18" s="872"/>
      <c r="K18" s="872"/>
    </row>
    <row r="19" spans="1:11" ht="16.5" customHeight="1">
      <c r="A19" s="864"/>
      <c r="B19" s="871"/>
      <c r="C19" s="864"/>
      <c r="D19" s="864"/>
      <c r="E19" s="872"/>
      <c r="F19" s="872"/>
      <c r="G19" s="872"/>
      <c r="H19" s="872"/>
      <c r="I19" s="872"/>
      <c r="J19" s="872"/>
      <c r="K19" s="872"/>
    </row>
    <row r="20" spans="1:11" ht="16.5" customHeight="1">
      <c r="A20" s="864"/>
      <c r="B20" s="871"/>
      <c r="C20" s="864"/>
      <c r="D20" s="864"/>
      <c r="E20" s="872"/>
      <c r="F20" s="872"/>
      <c r="G20" s="872"/>
      <c r="H20" s="872"/>
      <c r="I20" s="872"/>
      <c r="J20" s="872"/>
      <c r="K20" s="872"/>
    </row>
    <row r="21" spans="1:11" ht="16.5" customHeight="1">
      <c r="A21" s="864"/>
      <c r="B21" s="871"/>
      <c r="C21" s="864"/>
      <c r="D21" s="864"/>
      <c r="E21" s="872"/>
      <c r="F21" s="872"/>
      <c r="G21" s="872"/>
      <c r="H21" s="872"/>
      <c r="I21" s="872"/>
      <c r="J21" s="872"/>
      <c r="K21" s="872"/>
    </row>
    <row r="22" spans="1:11" ht="16.5" customHeight="1">
      <c r="A22" s="864"/>
      <c r="B22" s="871"/>
      <c r="C22" s="864"/>
      <c r="D22" s="864"/>
      <c r="E22" s="872"/>
      <c r="F22" s="872"/>
      <c r="G22" s="872"/>
      <c r="H22" s="872"/>
      <c r="I22" s="872"/>
      <c r="J22" s="872"/>
      <c r="K22" s="872"/>
    </row>
    <row r="23" spans="1:11" ht="16.5" customHeight="1">
      <c r="A23" s="864"/>
      <c r="B23" s="871"/>
      <c r="C23" s="864"/>
      <c r="D23" s="864"/>
      <c r="E23" s="872"/>
      <c r="F23" s="872"/>
      <c r="G23" s="872"/>
      <c r="H23" s="872"/>
      <c r="I23" s="872"/>
      <c r="J23" s="872"/>
      <c r="K23" s="872"/>
    </row>
    <row r="24" spans="1:11" ht="16.5" customHeight="1">
      <c r="A24" s="864"/>
      <c r="B24" s="871"/>
      <c r="C24" s="864"/>
      <c r="D24" s="864"/>
      <c r="E24" s="872"/>
      <c r="F24" s="872"/>
      <c r="G24" s="872"/>
      <c r="H24" s="872"/>
      <c r="I24" s="872"/>
      <c r="J24" s="872"/>
      <c r="K24" s="872"/>
    </row>
    <row r="25" spans="1:11" ht="16.5" customHeight="1">
      <c r="A25" s="864"/>
      <c r="B25" s="871"/>
      <c r="C25" s="864"/>
      <c r="D25" s="864"/>
      <c r="E25" s="872"/>
      <c r="F25" s="872"/>
      <c r="G25" s="872"/>
      <c r="H25" s="872"/>
      <c r="I25" s="872"/>
      <c r="J25" s="872"/>
      <c r="K25" s="872"/>
    </row>
    <row r="26" spans="1:11" ht="16.5" customHeight="1">
      <c r="A26" s="864"/>
      <c r="B26" s="871"/>
      <c r="C26" s="864"/>
      <c r="D26" s="864"/>
      <c r="E26" s="872"/>
      <c r="F26" s="872"/>
      <c r="G26" s="872"/>
      <c r="H26" s="872"/>
      <c r="I26" s="872"/>
      <c r="J26" s="872"/>
      <c r="K26" s="872"/>
    </row>
    <row r="27" spans="1:11" ht="16.5" customHeight="1">
      <c r="A27" s="864"/>
      <c r="B27" s="871"/>
      <c r="C27" s="864"/>
      <c r="D27" s="864"/>
      <c r="E27" s="872"/>
      <c r="F27" s="872"/>
      <c r="G27" s="872"/>
      <c r="H27" s="872"/>
      <c r="I27" s="872"/>
      <c r="J27" s="872"/>
      <c r="K27" s="872"/>
    </row>
    <row r="28" spans="1:11" ht="16.5" customHeight="1">
      <c r="A28" s="864"/>
      <c r="B28" s="871"/>
      <c r="C28" s="864"/>
      <c r="D28" s="864"/>
      <c r="E28" s="872"/>
      <c r="F28" s="872"/>
      <c r="G28" s="872"/>
      <c r="H28" s="872"/>
      <c r="I28" s="872"/>
      <c r="J28" s="872"/>
      <c r="K28" s="872"/>
    </row>
    <row r="29" spans="1:11" ht="16.5" customHeight="1">
      <c r="A29" s="864"/>
      <c r="B29" s="871"/>
      <c r="C29" s="864"/>
      <c r="D29" s="864"/>
      <c r="E29" s="872"/>
      <c r="F29" s="872"/>
      <c r="G29" s="872"/>
      <c r="H29" s="872"/>
      <c r="I29" s="872"/>
      <c r="J29" s="872"/>
      <c r="K29" s="872"/>
    </row>
    <row r="30" spans="1:11" ht="16.5" customHeight="1">
      <c r="A30" s="864"/>
      <c r="B30" s="871"/>
      <c r="C30" s="864"/>
      <c r="D30" s="864"/>
      <c r="E30" s="872"/>
      <c r="F30" s="872"/>
      <c r="G30" s="872"/>
      <c r="H30" s="872"/>
      <c r="I30" s="872"/>
      <c r="J30" s="872"/>
      <c r="K30" s="872"/>
    </row>
    <row r="31" spans="1:11" ht="16.5" customHeight="1">
      <c r="A31" s="864"/>
      <c r="B31" s="871"/>
      <c r="C31" s="864"/>
      <c r="D31" s="864"/>
      <c r="E31" s="872"/>
      <c r="F31" s="872"/>
      <c r="G31" s="872"/>
      <c r="H31" s="872"/>
      <c r="I31" s="872"/>
      <c r="J31" s="872"/>
      <c r="K31" s="872"/>
    </row>
    <row r="32" spans="1:11" ht="16.5" customHeight="1">
      <c r="A32" s="864"/>
      <c r="B32" s="871"/>
      <c r="C32" s="864"/>
      <c r="D32" s="864"/>
      <c r="E32" s="872"/>
      <c r="F32" s="872"/>
      <c r="G32" s="872"/>
      <c r="H32" s="872"/>
      <c r="I32" s="872"/>
      <c r="J32" s="872"/>
      <c r="K32" s="872"/>
    </row>
    <row r="33" spans="1:11" ht="16.5" customHeight="1">
      <c r="A33" s="864"/>
      <c r="B33" s="871"/>
      <c r="C33" s="864"/>
      <c r="D33" s="864"/>
      <c r="E33" s="872"/>
      <c r="F33" s="872"/>
      <c r="G33" s="872"/>
      <c r="H33" s="872"/>
      <c r="I33" s="872"/>
      <c r="J33" s="872"/>
      <c r="K33" s="872"/>
    </row>
    <row r="34" spans="1:11" ht="16.5" customHeight="1">
      <c r="A34" s="864"/>
      <c r="B34" s="871"/>
      <c r="C34" s="864"/>
      <c r="D34" s="864"/>
      <c r="E34" s="872"/>
      <c r="F34" s="872"/>
      <c r="G34" s="872"/>
      <c r="H34" s="872"/>
      <c r="I34" s="872"/>
      <c r="J34" s="872"/>
      <c r="K34" s="872"/>
    </row>
    <row r="35" spans="1:11" ht="16.5" customHeight="1">
      <c r="A35" s="864"/>
      <c r="B35" s="871"/>
      <c r="C35" s="864"/>
      <c r="D35" s="864"/>
      <c r="E35" s="872"/>
      <c r="F35" s="872"/>
      <c r="G35" s="872"/>
      <c r="H35" s="872"/>
      <c r="I35" s="872"/>
      <c r="J35" s="872"/>
      <c r="K35" s="872"/>
    </row>
    <row r="36" spans="1:11" ht="16.5" customHeight="1">
      <c r="A36" s="864"/>
      <c r="B36" s="871"/>
      <c r="C36" s="864"/>
      <c r="D36" s="864"/>
      <c r="E36" s="872"/>
      <c r="F36" s="872"/>
      <c r="G36" s="872"/>
      <c r="H36" s="872"/>
      <c r="I36" s="872"/>
      <c r="J36" s="872"/>
      <c r="K36" s="872"/>
    </row>
    <row r="37" spans="1:11" ht="16.5" customHeight="1">
      <c r="A37" s="864"/>
      <c r="B37" s="871"/>
      <c r="C37" s="864"/>
      <c r="D37" s="864"/>
      <c r="E37" s="872"/>
      <c r="F37" s="872"/>
      <c r="G37" s="872"/>
      <c r="H37" s="872"/>
      <c r="I37" s="872"/>
      <c r="J37" s="872"/>
      <c r="K37" s="872"/>
    </row>
    <row r="38" spans="1:11" ht="16.5" customHeight="1">
      <c r="A38" s="864"/>
      <c r="B38" s="871"/>
      <c r="C38" s="864"/>
      <c r="D38" s="864"/>
      <c r="E38" s="872"/>
      <c r="F38" s="872"/>
      <c r="G38" s="872"/>
      <c r="H38" s="872"/>
      <c r="I38" s="872"/>
      <c r="J38" s="872"/>
      <c r="K38" s="872"/>
    </row>
    <row r="39" spans="1:11" ht="16.5" customHeight="1">
      <c r="A39" s="864"/>
      <c r="B39" s="871"/>
      <c r="C39" s="864"/>
      <c r="D39" s="864"/>
      <c r="E39" s="872"/>
      <c r="F39" s="872"/>
      <c r="G39" s="872"/>
      <c r="H39" s="872"/>
      <c r="I39" s="872"/>
      <c r="J39" s="872"/>
      <c r="K39" s="872"/>
    </row>
    <row r="40" spans="1:11" ht="16.5" customHeight="1">
      <c r="A40" s="864"/>
      <c r="B40" s="871"/>
      <c r="C40" s="864"/>
      <c r="D40" s="864"/>
      <c r="E40" s="872"/>
      <c r="F40" s="872"/>
      <c r="G40" s="872"/>
      <c r="H40" s="872"/>
      <c r="I40" s="872"/>
      <c r="J40" s="872"/>
      <c r="K40" s="872"/>
    </row>
    <row r="41" spans="1:11" ht="16.5" customHeight="1">
      <c r="A41" s="864"/>
      <c r="B41" s="871"/>
      <c r="C41" s="864"/>
      <c r="D41" s="864"/>
      <c r="E41" s="872"/>
      <c r="F41" s="872"/>
      <c r="G41" s="872"/>
      <c r="H41" s="872"/>
      <c r="I41" s="872"/>
      <c r="J41" s="872"/>
      <c r="K41" s="872"/>
    </row>
    <row r="42" spans="1:11" ht="16.5" customHeight="1">
      <c r="A42" s="864"/>
      <c r="B42" s="871"/>
      <c r="C42" s="864"/>
      <c r="D42" s="864"/>
      <c r="E42" s="872"/>
      <c r="F42" s="872"/>
      <c r="G42" s="872"/>
      <c r="H42" s="872"/>
      <c r="I42" s="872"/>
      <c r="J42" s="872"/>
      <c r="K42" s="872"/>
    </row>
    <row r="43" spans="1:11" ht="16.5" customHeight="1">
      <c r="A43" s="864"/>
      <c r="B43" s="871"/>
      <c r="C43" s="864"/>
      <c r="D43" s="864"/>
      <c r="E43" s="872"/>
      <c r="F43" s="872"/>
      <c r="G43" s="872"/>
      <c r="H43" s="872"/>
      <c r="I43" s="872"/>
      <c r="J43" s="872"/>
      <c r="K43" s="872"/>
    </row>
    <row r="44" spans="1:11" ht="16.5" customHeight="1">
      <c r="A44" s="864"/>
      <c r="B44" s="871"/>
      <c r="C44" s="864"/>
      <c r="D44" s="864"/>
      <c r="E44" s="872"/>
      <c r="F44" s="872"/>
      <c r="G44" s="872"/>
      <c r="H44" s="872"/>
      <c r="I44" s="872"/>
      <c r="J44" s="872"/>
      <c r="K44" s="872"/>
    </row>
    <row r="45" spans="1:11" ht="16.5" customHeight="1">
      <c r="A45" s="864"/>
      <c r="B45" s="871"/>
      <c r="C45" s="864"/>
      <c r="D45" s="864"/>
      <c r="E45" s="872"/>
      <c r="F45" s="872"/>
      <c r="G45" s="872"/>
      <c r="H45" s="872"/>
      <c r="I45" s="872"/>
      <c r="J45" s="872"/>
      <c r="K45" s="872"/>
    </row>
    <row r="46" spans="1:11" ht="16.5" customHeight="1">
      <c r="A46" s="864"/>
      <c r="B46" s="871"/>
      <c r="C46" s="864"/>
      <c r="D46" s="864"/>
      <c r="E46" s="872"/>
      <c r="F46" s="872"/>
      <c r="G46" s="872"/>
      <c r="H46" s="872"/>
      <c r="I46" s="872"/>
      <c r="J46" s="872"/>
      <c r="K46" s="872"/>
    </row>
    <row r="47" spans="1:11" ht="16.5" customHeight="1">
      <c r="A47" s="864"/>
      <c r="B47" s="871"/>
      <c r="C47" s="864"/>
      <c r="D47" s="864"/>
      <c r="E47" s="872"/>
      <c r="F47" s="872"/>
      <c r="G47" s="872"/>
      <c r="H47" s="872"/>
      <c r="I47" s="872"/>
      <c r="J47" s="872"/>
      <c r="K47" s="872"/>
    </row>
    <row r="48" spans="1:11" ht="16.5" customHeight="1">
      <c r="A48" s="864"/>
      <c r="B48" s="871"/>
      <c r="C48" s="864"/>
      <c r="D48" s="864"/>
      <c r="E48" s="872"/>
      <c r="F48" s="872"/>
      <c r="G48" s="872"/>
      <c r="H48" s="872"/>
      <c r="I48" s="872"/>
      <c r="J48" s="872"/>
      <c r="K48" s="872"/>
    </row>
    <row r="49" spans="1:11" ht="16.5" customHeight="1">
      <c r="A49" s="864"/>
      <c r="B49" s="871"/>
      <c r="C49" s="864"/>
      <c r="D49" s="864"/>
      <c r="E49" s="872"/>
      <c r="F49" s="872"/>
      <c r="G49" s="872"/>
      <c r="H49" s="872"/>
      <c r="I49" s="872"/>
      <c r="J49" s="872"/>
      <c r="K49" s="872"/>
    </row>
    <row r="50" spans="1:11" ht="16.5" customHeight="1">
      <c r="A50" s="864"/>
      <c r="B50" s="871"/>
      <c r="C50" s="864"/>
      <c r="D50" s="864"/>
      <c r="E50" s="872"/>
      <c r="F50" s="872"/>
      <c r="G50" s="872"/>
      <c r="H50" s="872"/>
      <c r="I50" s="872"/>
      <c r="J50" s="872"/>
      <c r="K50" s="872"/>
    </row>
    <row r="51" spans="1:11" ht="16.5" customHeight="1">
      <c r="A51" s="864"/>
      <c r="B51" s="871"/>
      <c r="C51" s="864"/>
      <c r="D51" s="864"/>
      <c r="E51" s="872"/>
      <c r="F51" s="872"/>
      <c r="G51" s="872"/>
      <c r="H51" s="872"/>
      <c r="I51" s="872"/>
      <c r="J51" s="872"/>
      <c r="K51" s="872"/>
    </row>
    <row r="52" spans="1:11" ht="16.5" customHeight="1">
      <c r="A52" s="864"/>
      <c r="B52" s="871"/>
      <c r="C52" s="864"/>
      <c r="D52" s="864"/>
      <c r="E52" s="872"/>
      <c r="F52" s="872"/>
      <c r="G52" s="872"/>
      <c r="H52" s="872"/>
      <c r="I52" s="872"/>
      <c r="J52" s="872"/>
      <c r="K52" s="872"/>
    </row>
    <row r="53" spans="1:11" ht="16.5" customHeight="1">
      <c r="A53" s="864"/>
      <c r="B53" s="871"/>
      <c r="C53" s="864"/>
      <c r="D53" s="864"/>
      <c r="E53" s="872"/>
      <c r="F53" s="872"/>
      <c r="G53" s="872"/>
      <c r="H53" s="872"/>
      <c r="I53" s="872"/>
      <c r="J53" s="872"/>
      <c r="K53" s="872"/>
    </row>
    <row r="54" spans="1:11" ht="16.5" customHeight="1">
      <c r="A54" s="864"/>
      <c r="B54" s="871"/>
      <c r="C54" s="864"/>
      <c r="D54" s="864"/>
      <c r="E54" s="872"/>
      <c r="F54" s="872"/>
      <c r="G54" s="872"/>
      <c r="H54" s="872"/>
      <c r="I54" s="872"/>
      <c r="J54" s="872"/>
      <c r="K54" s="872"/>
    </row>
    <row r="55" spans="1:11" ht="16.5" customHeight="1">
      <c r="A55" s="864"/>
      <c r="B55" s="871"/>
      <c r="C55" s="864"/>
      <c r="D55" s="864"/>
      <c r="E55" s="872"/>
      <c r="F55" s="872"/>
      <c r="G55" s="872"/>
      <c r="H55" s="872"/>
      <c r="I55" s="872"/>
      <c r="J55" s="872"/>
      <c r="K55" s="872"/>
    </row>
    <row r="56" spans="1:11" ht="16.5" customHeight="1">
      <c r="A56" s="864"/>
      <c r="B56" s="871"/>
      <c r="C56" s="864"/>
      <c r="D56" s="864"/>
      <c r="E56" s="872"/>
      <c r="F56" s="872"/>
      <c r="G56" s="872"/>
      <c r="H56" s="872"/>
      <c r="I56" s="872"/>
      <c r="J56" s="872"/>
      <c r="K56" s="872"/>
    </row>
    <row r="57" spans="1:11" ht="16.5" customHeight="1">
      <c r="A57" s="864"/>
      <c r="B57" s="871"/>
      <c r="C57" s="864"/>
      <c r="D57" s="864"/>
      <c r="E57" s="872"/>
      <c r="F57" s="872"/>
      <c r="G57" s="872"/>
      <c r="H57" s="872"/>
      <c r="I57" s="872"/>
      <c r="J57" s="872"/>
      <c r="K57" s="872"/>
    </row>
    <row r="58" spans="1:11" ht="16.5" customHeight="1">
      <c r="A58" s="864"/>
      <c r="B58" s="871"/>
      <c r="C58" s="864"/>
      <c r="D58" s="864"/>
      <c r="E58" s="872"/>
      <c r="F58" s="872"/>
      <c r="G58" s="872"/>
      <c r="H58" s="872"/>
      <c r="I58" s="872"/>
      <c r="J58" s="872"/>
      <c r="K58" s="872"/>
    </row>
    <row r="59" spans="1:11" ht="16.5" customHeight="1">
      <c r="A59" s="864"/>
      <c r="B59" s="871"/>
      <c r="C59" s="864"/>
      <c r="D59" s="864"/>
      <c r="E59" s="872"/>
      <c r="F59" s="872"/>
      <c r="G59" s="872"/>
      <c r="H59" s="872"/>
      <c r="I59" s="872"/>
      <c r="J59" s="872"/>
      <c r="K59" s="872"/>
    </row>
    <row r="60" spans="1:11" ht="16.5" customHeight="1">
      <c r="A60" s="864"/>
      <c r="B60" s="871"/>
      <c r="C60" s="864"/>
      <c r="D60" s="864"/>
      <c r="E60" s="872"/>
      <c r="F60" s="872"/>
      <c r="G60" s="872"/>
      <c r="H60" s="872"/>
      <c r="I60" s="872"/>
      <c r="J60" s="872"/>
      <c r="K60" s="872"/>
    </row>
    <row r="61" spans="1:11" ht="16.5" customHeight="1">
      <c r="A61" s="864"/>
      <c r="B61" s="871"/>
      <c r="C61" s="864"/>
      <c r="D61" s="864"/>
      <c r="E61" s="872"/>
      <c r="F61" s="872"/>
      <c r="G61" s="872"/>
      <c r="H61" s="872"/>
      <c r="I61" s="872"/>
      <c r="J61" s="872"/>
      <c r="K61" s="872"/>
    </row>
    <row r="62" spans="1:11" ht="16.5" customHeight="1">
      <c r="A62" s="864"/>
      <c r="B62" s="871"/>
      <c r="C62" s="864"/>
      <c r="D62" s="864"/>
      <c r="E62" s="872"/>
      <c r="F62" s="872"/>
      <c r="G62" s="872"/>
      <c r="H62" s="872"/>
      <c r="I62" s="872"/>
      <c r="J62" s="872"/>
      <c r="K62" s="872"/>
    </row>
    <row r="63" spans="1:11" ht="16.5" customHeight="1">
      <c r="A63" s="864"/>
      <c r="B63" s="871"/>
      <c r="C63" s="864"/>
      <c r="D63" s="864"/>
      <c r="E63" s="872"/>
      <c r="F63" s="872"/>
      <c r="G63" s="872"/>
      <c r="H63" s="872"/>
      <c r="I63" s="872"/>
      <c r="J63" s="872"/>
      <c r="K63" s="872"/>
    </row>
    <row r="64" spans="1:11" ht="16.5" customHeight="1">
      <c r="A64" s="864"/>
      <c r="B64" s="871"/>
      <c r="C64" s="864"/>
      <c r="D64" s="864"/>
      <c r="E64" s="872"/>
      <c r="F64" s="872"/>
      <c r="G64" s="872"/>
      <c r="H64" s="872"/>
      <c r="I64" s="872"/>
      <c r="J64" s="872"/>
      <c r="K64" s="872"/>
    </row>
    <row r="65" spans="1:11" ht="16.5" customHeight="1">
      <c r="A65" s="864"/>
      <c r="B65" s="871"/>
      <c r="C65" s="864"/>
      <c r="D65" s="864"/>
      <c r="E65" s="872"/>
      <c r="F65" s="872"/>
      <c r="G65" s="872"/>
      <c r="H65" s="872"/>
      <c r="I65" s="872"/>
      <c r="J65" s="872"/>
      <c r="K65" s="872"/>
    </row>
    <row r="66" spans="1:11" ht="16.5" customHeight="1">
      <c r="A66" s="864"/>
      <c r="B66" s="871"/>
      <c r="C66" s="864"/>
      <c r="D66" s="864"/>
      <c r="E66" s="872"/>
      <c r="F66" s="872"/>
      <c r="G66" s="872"/>
      <c r="H66" s="872"/>
      <c r="I66" s="872"/>
      <c r="J66" s="872"/>
      <c r="K66" s="872"/>
    </row>
    <row r="67" spans="1:11" ht="16.5" customHeight="1">
      <c r="A67" s="864"/>
      <c r="B67" s="871"/>
      <c r="C67" s="864"/>
      <c r="D67" s="864"/>
      <c r="E67" s="872"/>
      <c r="F67" s="872"/>
      <c r="G67" s="872"/>
      <c r="H67" s="872"/>
      <c r="I67" s="872"/>
      <c r="J67" s="872"/>
      <c r="K67" s="872"/>
    </row>
    <row r="68" spans="1:11" ht="16.5" customHeight="1">
      <c r="A68" s="864"/>
      <c r="B68" s="871"/>
      <c r="C68" s="864"/>
      <c r="D68" s="864"/>
      <c r="E68" s="872"/>
      <c r="F68" s="872"/>
      <c r="G68" s="872"/>
      <c r="H68" s="872"/>
      <c r="I68" s="872"/>
      <c r="J68" s="872"/>
      <c r="K68" s="872"/>
    </row>
    <row r="69" spans="1:11" ht="16.5" customHeight="1">
      <c r="A69" s="864"/>
      <c r="B69" s="871"/>
      <c r="C69" s="864"/>
      <c r="D69" s="864"/>
      <c r="E69" s="872"/>
      <c r="F69" s="872"/>
      <c r="G69" s="872"/>
      <c r="H69" s="872"/>
      <c r="I69" s="872"/>
      <c r="J69" s="872"/>
      <c r="K69" s="872"/>
    </row>
    <row r="70" spans="1:11" ht="16.5" customHeight="1">
      <c r="A70" s="864"/>
      <c r="B70" s="871"/>
      <c r="C70" s="864"/>
      <c r="D70" s="864"/>
      <c r="E70" s="872"/>
      <c r="F70" s="872"/>
      <c r="G70" s="872"/>
      <c r="H70" s="872"/>
      <c r="I70" s="872"/>
      <c r="J70" s="872"/>
      <c r="K70" s="872"/>
    </row>
    <row r="71" spans="1:11" ht="16.5" customHeight="1">
      <c r="A71" s="864"/>
      <c r="B71" s="871"/>
      <c r="C71" s="864"/>
      <c r="D71" s="864"/>
      <c r="E71" s="872"/>
      <c r="F71" s="872"/>
      <c r="G71" s="872"/>
      <c r="H71" s="872"/>
      <c r="I71" s="872"/>
      <c r="J71" s="872"/>
      <c r="K71" s="872"/>
    </row>
    <row r="72" spans="1:11" ht="16.5" customHeight="1">
      <c r="A72" s="864"/>
      <c r="B72" s="871"/>
      <c r="C72" s="864"/>
      <c r="D72" s="864"/>
      <c r="E72" s="872"/>
      <c r="F72" s="872"/>
      <c r="G72" s="872"/>
      <c r="H72" s="872"/>
      <c r="I72" s="872"/>
      <c r="J72" s="872"/>
      <c r="K72" s="872"/>
    </row>
    <row r="73" spans="1:11" ht="16.5" customHeight="1">
      <c r="A73" s="864"/>
      <c r="B73" s="871"/>
      <c r="C73" s="864"/>
      <c r="D73" s="864"/>
      <c r="E73" s="872"/>
      <c r="F73" s="872"/>
      <c r="G73" s="872"/>
      <c r="H73" s="872"/>
      <c r="I73" s="872"/>
      <c r="J73" s="872"/>
      <c r="K73" s="872"/>
    </row>
    <row r="74" spans="1:11" ht="16.5" customHeight="1">
      <c r="A74" s="864"/>
      <c r="B74" s="871"/>
      <c r="C74" s="864"/>
      <c r="D74" s="864"/>
      <c r="E74" s="872"/>
      <c r="F74" s="872"/>
      <c r="G74" s="872"/>
      <c r="H74" s="872"/>
      <c r="I74" s="872"/>
      <c r="J74" s="872"/>
      <c r="K74" s="872"/>
    </row>
    <row r="75" spans="1:11" ht="16.5" customHeight="1">
      <c r="A75" s="864"/>
      <c r="B75" s="871"/>
      <c r="C75" s="864"/>
      <c r="D75" s="864"/>
      <c r="E75" s="872"/>
      <c r="F75" s="872"/>
      <c r="G75" s="872"/>
      <c r="H75" s="872"/>
      <c r="I75" s="872"/>
      <c r="J75" s="872"/>
      <c r="K75" s="872"/>
    </row>
    <row r="76" spans="1:11" ht="16.5" customHeight="1">
      <c r="A76" s="864"/>
      <c r="B76" s="871"/>
      <c r="C76" s="864"/>
      <c r="D76" s="864"/>
      <c r="E76" s="872"/>
      <c r="F76" s="872"/>
      <c r="G76" s="872"/>
      <c r="H76" s="872"/>
      <c r="I76" s="872"/>
      <c r="J76" s="872"/>
      <c r="K76" s="872"/>
    </row>
    <row r="77" spans="1:11" ht="16.5" customHeight="1">
      <c r="A77" s="864"/>
      <c r="B77" s="871"/>
      <c r="C77" s="864"/>
      <c r="D77" s="864"/>
      <c r="E77" s="872"/>
      <c r="F77" s="872"/>
      <c r="G77" s="872"/>
      <c r="H77" s="872"/>
      <c r="I77" s="872"/>
      <c r="J77" s="872"/>
      <c r="K77" s="872"/>
    </row>
    <row r="78" spans="1:11" ht="16.5" customHeight="1">
      <c r="A78" s="864"/>
      <c r="B78" s="871"/>
      <c r="C78" s="864"/>
      <c r="D78" s="864"/>
      <c r="E78" s="872"/>
      <c r="F78" s="872"/>
      <c r="G78" s="872"/>
      <c r="H78" s="872"/>
      <c r="I78" s="872"/>
      <c r="J78" s="872"/>
      <c r="K78" s="872"/>
    </row>
    <row r="79" spans="1:11" ht="16.5" customHeight="1">
      <c r="A79" s="864"/>
      <c r="B79" s="871"/>
      <c r="C79" s="864"/>
      <c r="D79" s="864"/>
      <c r="E79" s="872"/>
      <c r="F79" s="872"/>
      <c r="G79" s="872"/>
      <c r="H79" s="872"/>
      <c r="I79" s="872"/>
      <c r="J79" s="872"/>
      <c r="K79" s="872"/>
    </row>
    <row r="80" spans="1:11" ht="16.5" customHeight="1">
      <c r="A80" s="864"/>
      <c r="B80" s="871"/>
      <c r="C80" s="864"/>
      <c r="D80" s="864"/>
      <c r="E80" s="872"/>
      <c r="F80" s="872"/>
      <c r="G80" s="872"/>
      <c r="H80" s="872"/>
      <c r="I80" s="872"/>
      <c r="J80" s="872"/>
      <c r="K80" s="872"/>
    </row>
    <row r="81" spans="1:11" ht="16.5" customHeight="1">
      <c r="A81" s="864"/>
      <c r="B81" s="871"/>
      <c r="C81" s="864"/>
      <c r="D81" s="864"/>
      <c r="E81" s="872"/>
      <c r="F81" s="872"/>
      <c r="G81" s="872"/>
      <c r="H81" s="872"/>
      <c r="I81" s="872"/>
      <c r="J81" s="872"/>
      <c r="K81" s="872"/>
    </row>
    <row r="82" spans="1:11" ht="16.5" customHeight="1">
      <c r="A82" s="864"/>
      <c r="B82" s="871"/>
      <c r="C82" s="864"/>
      <c r="D82" s="864"/>
      <c r="E82" s="872"/>
      <c r="F82" s="872"/>
      <c r="G82" s="872"/>
      <c r="H82" s="872"/>
      <c r="I82" s="872"/>
      <c r="J82" s="872"/>
      <c r="K82" s="872"/>
    </row>
    <row r="83" spans="1:11" ht="16.5" customHeight="1">
      <c r="A83" s="864"/>
      <c r="B83" s="871"/>
      <c r="C83" s="864"/>
      <c r="D83" s="864"/>
      <c r="E83" s="872"/>
      <c r="F83" s="872"/>
      <c r="G83" s="872"/>
      <c r="H83" s="872"/>
      <c r="I83" s="872"/>
      <c r="J83" s="872"/>
      <c r="K83" s="872"/>
    </row>
    <row r="84" spans="1:11" ht="16.5" customHeight="1">
      <c r="A84" s="864"/>
      <c r="B84" s="871"/>
      <c r="C84" s="864"/>
      <c r="D84" s="864"/>
      <c r="E84" s="872"/>
      <c r="F84" s="872"/>
      <c r="G84" s="872"/>
      <c r="H84" s="872"/>
      <c r="I84" s="872"/>
      <c r="J84" s="872"/>
      <c r="K84" s="872"/>
    </row>
    <row r="85" spans="1:11" ht="16.5" customHeight="1">
      <c r="A85" s="864"/>
      <c r="B85" s="871"/>
      <c r="C85" s="864"/>
      <c r="D85" s="864"/>
      <c r="E85" s="872"/>
      <c r="F85" s="872"/>
      <c r="G85" s="872"/>
      <c r="H85" s="872"/>
      <c r="I85" s="872"/>
      <c r="J85" s="872"/>
      <c r="K85" s="872"/>
    </row>
    <row r="86" spans="1:11" ht="16.5" customHeight="1">
      <c r="A86" s="864"/>
      <c r="B86" s="871"/>
      <c r="C86" s="864"/>
      <c r="D86" s="864"/>
      <c r="E86" s="872"/>
      <c r="F86" s="872"/>
      <c r="G86" s="872"/>
      <c r="H86" s="872"/>
      <c r="I86" s="872"/>
      <c r="J86" s="872"/>
      <c r="K86" s="872"/>
    </row>
    <row r="87" spans="1:11" ht="16.5" customHeight="1">
      <c r="A87" s="864"/>
      <c r="B87" s="871"/>
      <c r="C87" s="864"/>
      <c r="D87" s="864"/>
      <c r="E87" s="872"/>
      <c r="F87" s="872"/>
      <c r="G87" s="872"/>
      <c r="H87" s="872"/>
      <c r="I87" s="872"/>
      <c r="J87" s="872"/>
      <c r="K87" s="872"/>
    </row>
    <row r="88" spans="1:11" ht="16.5" customHeight="1">
      <c r="A88" s="864"/>
      <c r="B88" s="871"/>
      <c r="C88" s="864"/>
      <c r="D88" s="864"/>
      <c r="E88" s="872"/>
      <c r="F88" s="872"/>
      <c r="G88" s="872"/>
      <c r="H88" s="872"/>
      <c r="I88" s="872"/>
      <c r="J88" s="872"/>
      <c r="K88" s="872"/>
    </row>
    <row r="89" spans="1:11" ht="16.5" customHeight="1">
      <c r="A89" s="864"/>
      <c r="B89" s="871"/>
      <c r="C89" s="864"/>
      <c r="D89" s="864"/>
      <c r="E89" s="872"/>
      <c r="F89" s="872"/>
      <c r="G89" s="872"/>
      <c r="H89" s="872"/>
      <c r="I89" s="872"/>
      <c r="J89" s="872"/>
      <c r="K89" s="872"/>
    </row>
    <row r="90" spans="1:11" ht="16.5" customHeight="1">
      <c r="A90" s="864"/>
      <c r="B90" s="871"/>
      <c r="C90" s="864"/>
      <c r="D90" s="864"/>
      <c r="E90" s="872"/>
      <c r="F90" s="872"/>
      <c r="G90" s="872"/>
      <c r="H90" s="872"/>
      <c r="I90" s="872"/>
      <c r="J90" s="872"/>
      <c r="K90" s="872"/>
    </row>
    <row r="91" spans="1:11" ht="16.5" customHeight="1">
      <c r="A91" s="864"/>
      <c r="B91" s="871"/>
      <c r="C91" s="864"/>
      <c r="D91" s="864"/>
      <c r="E91" s="872"/>
      <c r="F91" s="872"/>
      <c r="G91" s="872"/>
      <c r="H91" s="872"/>
      <c r="I91" s="872"/>
      <c r="J91" s="872"/>
      <c r="K91" s="872"/>
    </row>
    <row r="92" spans="1:11" ht="16.5" customHeight="1">
      <c r="A92" s="864"/>
      <c r="B92" s="871"/>
      <c r="C92" s="864"/>
      <c r="D92" s="864"/>
      <c r="E92" s="872"/>
      <c r="F92" s="872"/>
      <c r="G92" s="872"/>
      <c r="H92" s="872"/>
      <c r="I92" s="872"/>
      <c r="J92" s="872"/>
      <c r="K92" s="872"/>
    </row>
    <row r="93" spans="1:11" ht="16.5" customHeight="1">
      <c r="A93" s="864"/>
      <c r="B93" s="871"/>
      <c r="C93" s="864"/>
      <c r="D93" s="864"/>
      <c r="E93" s="872"/>
      <c r="F93" s="872"/>
      <c r="G93" s="872"/>
      <c r="H93" s="872"/>
      <c r="I93" s="872"/>
      <c r="J93" s="872"/>
      <c r="K93" s="872"/>
    </row>
    <row r="94" spans="1:11" ht="16.5" customHeight="1">
      <c r="A94" s="864"/>
      <c r="B94" s="871"/>
      <c r="C94" s="864"/>
      <c r="D94" s="864"/>
      <c r="E94" s="872"/>
      <c r="F94" s="872"/>
      <c r="G94" s="872"/>
      <c r="H94" s="872"/>
      <c r="I94" s="872"/>
      <c r="J94" s="872"/>
      <c r="K94" s="872"/>
    </row>
    <row r="95" spans="1:11" ht="16.5" customHeight="1">
      <c r="A95" s="864"/>
      <c r="B95" s="871"/>
      <c r="C95" s="864"/>
      <c r="D95" s="864"/>
      <c r="E95" s="872"/>
      <c r="F95" s="872"/>
      <c r="G95" s="872"/>
      <c r="H95" s="872"/>
      <c r="I95" s="872"/>
      <c r="J95" s="872"/>
      <c r="K95" s="872"/>
    </row>
    <row r="96" spans="1:11" ht="16.5" customHeight="1">
      <c r="A96" s="864"/>
      <c r="B96" s="871"/>
      <c r="C96" s="864"/>
      <c r="D96" s="864"/>
      <c r="E96" s="872"/>
      <c r="F96" s="872"/>
      <c r="G96" s="872"/>
      <c r="H96" s="872"/>
      <c r="I96" s="872"/>
      <c r="J96" s="872"/>
      <c r="K96" s="872"/>
    </row>
    <row r="97" spans="1:11" ht="16.5" customHeight="1">
      <c r="A97" s="864"/>
      <c r="B97" s="871"/>
      <c r="C97" s="864"/>
      <c r="D97" s="864"/>
      <c r="E97" s="872"/>
      <c r="F97" s="872"/>
      <c r="G97" s="872"/>
      <c r="H97" s="872"/>
      <c r="I97" s="872"/>
      <c r="J97" s="872"/>
      <c r="K97" s="872"/>
    </row>
    <row r="98" spans="1:11" ht="16.5" customHeight="1">
      <c r="A98" s="864"/>
      <c r="B98" s="871"/>
      <c r="C98" s="864"/>
      <c r="D98" s="864"/>
      <c r="E98" s="872"/>
      <c r="F98" s="872"/>
      <c r="G98" s="872"/>
      <c r="H98" s="872"/>
      <c r="I98" s="872"/>
      <c r="J98" s="872"/>
      <c r="K98" s="872"/>
    </row>
    <row r="99" spans="1:11" ht="16.5" customHeight="1">
      <c r="A99" s="864"/>
      <c r="B99" s="871"/>
      <c r="C99" s="864"/>
      <c r="D99" s="864"/>
      <c r="E99" s="872"/>
      <c r="F99" s="872"/>
      <c r="G99" s="872"/>
      <c r="H99" s="872"/>
      <c r="I99" s="872"/>
      <c r="J99" s="872"/>
      <c r="K99" s="872"/>
    </row>
    <row r="100" spans="1:11" ht="16.5" customHeight="1">
      <c r="A100" s="864"/>
      <c r="B100" s="871"/>
      <c r="C100" s="864"/>
      <c r="D100" s="864"/>
      <c r="E100" s="872"/>
      <c r="F100" s="872"/>
      <c r="G100" s="872"/>
      <c r="H100" s="872"/>
      <c r="I100" s="872"/>
      <c r="J100" s="872"/>
      <c r="K100" s="872"/>
    </row>
  </sheetData>
  <mergeCells count="1">
    <mergeCell ref="A1:H1"/>
  </mergeCells>
  <pageMargins left="0.78740157480314998" right="0.78740157480314998" top="1.1811023622047201" bottom="0.78740157480314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
  <sheetViews>
    <sheetView topLeftCell="A3" workbookViewId="0">
      <selection sqref="A1:I1"/>
    </sheetView>
  </sheetViews>
  <sheetFormatPr defaultColWidth="14.44140625" defaultRowHeight="15" customHeight="1" outlineLevelCol="1"/>
  <cols>
    <col min="1" max="1" width="6.88671875" customWidth="1"/>
    <col min="2" max="2" width="34" customWidth="1"/>
    <col min="3" max="3" width="9.109375" customWidth="1" outlineLevel="1"/>
    <col min="4" max="4" width="14.109375" customWidth="1" outlineLevel="1"/>
    <col min="5" max="5" width="22.5546875" customWidth="1" outlineLevel="1"/>
    <col min="6" max="6" width="21.109375" customWidth="1"/>
    <col min="7" max="7" width="19.88671875" customWidth="1"/>
    <col min="8" max="8" width="21.109375" customWidth="1"/>
    <col min="9" max="9" width="17.5546875" customWidth="1"/>
    <col min="10" max="10" width="17.88671875" customWidth="1"/>
    <col min="11" max="11" width="9.109375" customWidth="1"/>
    <col min="12" max="12" width="18.88671875" customWidth="1"/>
  </cols>
  <sheetData>
    <row r="1" spans="1:12" ht="16.5" hidden="1" customHeight="1">
      <c r="A1" s="1005" t="s">
        <v>162</v>
      </c>
      <c r="B1" s="973"/>
      <c r="C1" s="973"/>
      <c r="D1" s="973"/>
      <c r="E1" s="973"/>
      <c r="F1" s="973"/>
      <c r="G1" s="973"/>
      <c r="H1" s="973"/>
      <c r="I1" s="973"/>
      <c r="J1" s="181"/>
      <c r="K1" s="181"/>
      <c r="L1" s="181"/>
    </row>
    <row r="2" spans="1:12" ht="16.5" hidden="1" customHeight="1">
      <c r="A2" s="1006" t="s">
        <v>163</v>
      </c>
      <c r="B2" s="973"/>
      <c r="C2" s="973"/>
      <c r="D2" s="973"/>
      <c r="E2" s="973"/>
      <c r="F2" s="973"/>
      <c r="G2" s="973"/>
      <c r="H2" s="973"/>
      <c r="I2" s="973"/>
      <c r="J2" s="181"/>
      <c r="K2" s="181"/>
      <c r="L2" s="181"/>
    </row>
    <row r="3" spans="1:12" ht="21.75" customHeight="1">
      <c r="A3" s="999" t="s">
        <v>164</v>
      </c>
      <c r="B3" s="973"/>
      <c r="C3" s="973"/>
      <c r="D3" s="973"/>
      <c r="E3" s="973"/>
      <c r="F3" s="973"/>
      <c r="G3" s="973"/>
      <c r="H3" s="973"/>
      <c r="I3" s="973"/>
      <c r="J3" s="653"/>
      <c r="K3" s="653"/>
      <c r="L3" s="653"/>
    </row>
    <row r="4" spans="1:12" ht="16.5" customHeight="1">
      <c r="A4" s="832"/>
      <c r="B4" s="832"/>
      <c r="C4" s="832"/>
      <c r="D4" s="832"/>
      <c r="E4" s="832"/>
      <c r="F4" s="832"/>
      <c r="G4" s="832"/>
      <c r="H4" s="1007" t="s">
        <v>165</v>
      </c>
      <c r="I4" s="982"/>
      <c r="J4" s="653"/>
      <c r="K4" s="653"/>
      <c r="L4" s="653"/>
    </row>
    <row r="5" spans="1:12" ht="16.5" customHeight="1">
      <c r="A5" s="1002" t="s">
        <v>1</v>
      </c>
      <c r="B5" s="1003" t="s">
        <v>166</v>
      </c>
      <c r="C5" s="1003" t="s">
        <v>167</v>
      </c>
      <c r="D5" s="1004" t="s">
        <v>168</v>
      </c>
      <c r="E5" s="1004" t="s">
        <v>73</v>
      </c>
      <c r="F5" s="1008" t="s">
        <v>169</v>
      </c>
      <c r="G5" s="994"/>
      <c r="H5" s="995"/>
      <c r="I5" s="1003" t="s">
        <v>5</v>
      </c>
      <c r="J5" s="279"/>
      <c r="K5" s="279"/>
      <c r="L5" s="279"/>
    </row>
    <row r="6" spans="1:12" ht="16.5" customHeight="1">
      <c r="A6" s="976"/>
      <c r="B6" s="976"/>
      <c r="C6" s="976"/>
      <c r="D6" s="976"/>
      <c r="E6" s="976"/>
      <c r="F6" s="841" t="s">
        <v>170</v>
      </c>
      <c r="G6" s="841" t="s">
        <v>148</v>
      </c>
      <c r="H6" s="841" t="s">
        <v>171</v>
      </c>
      <c r="I6" s="976"/>
      <c r="J6" s="279"/>
      <c r="K6" s="279"/>
      <c r="L6" s="279"/>
    </row>
    <row r="7" spans="1:12" ht="16.5" customHeight="1">
      <c r="A7" s="227" t="s">
        <v>11</v>
      </c>
      <c r="B7" s="833" t="s">
        <v>12</v>
      </c>
      <c r="C7" s="225" t="s">
        <v>79</v>
      </c>
      <c r="D7" s="834"/>
      <c r="E7" s="842"/>
      <c r="F7" s="843">
        <v>0</v>
      </c>
      <c r="G7" s="844">
        <f>+ROUND(F7*0.1,0)</f>
        <v>0</v>
      </c>
      <c r="H7" s="843">
        <f>ROUND((F7+G7),0)</f>
        <v>0</v>
      </c>
      <c r="I7" s="841"/>
      <c r="J7" s="653"/>
      <c r="K7" s="653"/>
      <c r="L7" s="653"/>
    </row>
    <row r="8" spans="1:12" ht="16.5" customHeight="1">
      <c r="A8" s="227" t="s">
        <v>14</v>
      </c>
      <c r="B8" s="833" t="s">
        <v>15</v>
      </c>
      <c r="C8" s="225" t="s">
        <v>81</v>
      </c>
      <c r="D8" s="834"/>
      <c r="E8" s="842" t="s">
        <v>172</v>
      </c>
      <c r="F8" s="843" t="e">
        <f>F9</f>
        <v>#REF!</v>
      </c>
      <c r="G8" s="843" t="e">
        <f>G9</f>
        <v>#REF!</v>
      </c>
      <c r="H8" s="843" t="e">
        <f>H9</f>
        <v>#REF!</v>
      </c>
      <c r="I8" s="841"/>
      <c r="J8" s="653"/>
      <c r="K8" s="653"/>
      <c r="L8" s="653"/>
    </row>
    <row r="9" spans="1:12" ht="16.5" customHeight="1">
      <c r="A9" s="164"/>
      <c r="B9" s="835" t="s">
        <v>173</v>
      </c>
      <c r="C9" s="163"/>
      <c r="D9" s="836"/>
      <c r="E9" s="842"/>
      <c r="F9" s="845" t="e">
        <f>#REF!</f>
        <v>#REF!</v>
      </c>
      <c r="G9" s="845" t="e">
        <f>#REF!</f>
        <v>#REF!</v>
      </c>
      <c r="H9" s="845" t="e">
        <f>G9+F9</f>
        <v>#REF!</v>
      </c>
      <c r="I9" s="858"/>
      <c r="J9" s="653"/>
      <c r="K9" s="653"/>
      <c r="L9" s="653"/>
    </row>
    <row r="10" spans="1:12" ht="16.5" customHeight="1">
      <c r="A10" s="227" t="s">
        <v>16</v>
      </c>
      <c r="B10" s="833" t="s">
        <v>174</v>
      </c>
      <c r="C10" s="225" t="s">
        <v>93</v>
      </c>
      <c r="D10" s="834">
        <f>[213]DMTL!D8</f>
        <v>2.6440000000000002E-2</v>
      </c>
      <c r="E10" s="846" t="s">
        <v>175</v>
      </c>
      <c r="F10" s="843" t="e">
        <f>ROUND((D10*$F$9),-4)</f>
        <v>#REF!</v>
      </c>
      <c r="G10" s="843"/>
      <c r="H10" s="843" t="e">
        <f>ROUND(F10,0)</f>
        <v>#REF!</v>
      </c>
      <c r="I10" s="841" t="s">
        <v>176</v>
      </c>
      <c r="J10" s="653"/>
      <c r="K10" s="653"/>
      <c r="L10" s="653"/>
    </row>
    <row r="11" spans="1:12" ht="16.5" customHeight="1">
      <c r="A11" s="227" t="s">
        <v>18</v>
      </c>
      <c r="B11" s="833" t="s">
        <v>19</v>
      </c>
      <c r="C11" s="225" t="s">
        <v>96</v>
      </c>
      <c r="D11" s="834"/>
      <c r="E11" s="225"/>
      <c r="F11" s="843" t="e">
        <f>SUM(F12:F14)</f>
        <v>#REF!</v>
      </c>
      <c r="G11" s="843" t="e">
        <f>SUM(G12:G14)</f>
        <v>#REF!</v>
      </c>
      <c r="H11" s="843" t="e">
        <f>SUM(H12:H14)</f>
        <v>#REF!</v>
      </c>
      <c r="I11" s="858"/>
      <c r="J11" s="653"/>
      <c r="K11" s="653"/>
      <c r="L11" s="653"/>
    </row>
    <row r="12" spans="1:12" ht="33.75" customHeight="1">
      <c r="A12" s="164" t="s">
        <v>177</v>
      </c>
      <c r="B12" s="835" t="s">
        <v>178</v>
      </c>
      <c r="C12" s="163"/>
      <c r="D12" s="836">
        <f>DMTL!D10</f>
        <v>1.6368000000000001E-2</v>
      </c>
      <c r="E12" s="847" t="s">
        <v>175</v>
      </c>
      <c r="F12" s="845" t="e">
        <f>ROUND(D12*$F$9,-4)</f>
        <v>#REF!</v>
      </c>
      <c r="G12" s="845" t="e">
        <f>ROUND(F12*10%,0)</f>
        <v>#REF!</v>
      </c>
      <c r="H12" s="845" t="e">
        <f>ROUND(F12+G12,0)</f>
        <v>#REF!</v>
      </c>
      <c r="I12" s="858"/>
      <c r="J12" s="653"/>
      <c r="K12" s="653"/>
      <c r="L12" s="653"/>
    </row>
    <row r="13" spans="1:12" ht="16.5" customHeight="1">
      <c r="A13" s="164" t="s">
        <v>179</v>
      </c>
      <c r="B13" s="835" t="s">
        <v>180</v>
      </c>
      <c r="C13" s="163"/>
      <c r="D13" s="836">
        <f>DMTL!D12</f>
        <v>1.0499999999999999E-3</v>
      </c>
      <c r="E13" s="847" t="s">
        <v>175</v>
      </c>
      <c r="F13" s="845" t="e">
        <f>ROUND(D13*$F$9,-4)</f>
        <v>#REF!</v>
      </c>
      <c r="G13" s="845" t="e">
        <f>ROUND(F13*10%,0)</f>
        <v>#REF!</v>
      </c>
      <c r="H13" s="845" t="e">
        <f>ROUND(F13+G13,0)</f>
        <v>#REF!</v>
      </c>
      <c r="I13" s="858"/>
      <c r="J13" s="653"/>
      <c r="K13" s="653"/>
      <c r="L13" s="653"/>
    </row>
    <row r="14" spans="1:12" ht="16.5" customHeight="1">
      <c r="A14" s="164" t="s">
        <v>181</v>
      </c>
      <c r="B14" s="835" t="s">
        <v>182</v>
      </c>
      <c r="C14" s="163"/>
      <c r="D14" s="836">
        <f>[213]DMTL!D14</f>
        <v>2.8300000000000001E-3</v>
      </c>
      <c r="E14" s="847" t="s">
        <v>175</v>
      </c>
      <c r="F14" s="845" t="e">
        <f>ROUND(D14*$F$9,-4)</f>
        <v>#REF!</v>
      </c>
      <c r="G14" s="845" t="e">
        <f>ROUND(F14*10%,0)</f>
        <v>#REF!</v>
      </c>
      <c r="H14" s="845" t="e">
        <f>ROUND(F14+G14,0)</f>
        <v>#REF!</v>
      </c>
      <c r="I14" s="858" t="s">
        <v>176</v>
      </c>
      <c r="J14" s="859"/>
      <c r="K14" s="859"/>
      <c r="L14" s="860"/>
    </row>
    <row r="15" spans="1:12" ht="16.5" customHeight="1">
      <c r="A15" s="227" t="s">
        <v>20</v>
      </c>
      <c r="B15" s="833" t="s">
        <v>183</v>
      </c>
      <c r="C15" s="225" t="s">
        <v>123</v>
      </c>
      <c r="D15" s="834"/>
      <c r="E15" s="225"/>
      <c r="F15" s="843" t="e">
        <f>SUM(F16:F18)</f>
        <v>#REF!</v>
      </c>
      <c r="G15" s="843" t="e">
        <f>SUM(G16:G18)</f>
        <v>#REF!</v>
      </c>
      <c r="H15" s="843" t="e">
        <f>SUM(H16:H18)</f>
        <v>#REF!</v>
      </c>
      <c r="I15" s="841"/>
      <c r="J15" s="653"/>
      <c r="K15" s="653"/>
      <c r="L15" s="653"/>
    </row>
    <row r="16" spans="1:12" ht="16.5" customHeight="1">
      <c r="A16" s="164" t="s">
        <v>184</v>
      </c>
      <c r="B16" s="835" t="s">
        <v>185</v>
      </c>
      <c r="C16" s="163"/>
      <c r="D16" s="836">
        <f>'TT10'!B12</f>
        <v>1.9E-2</v>
      </c>
      <c r="E16" s="847"/>
      <c r="F16" s="845" t="e">
        <f>ROUND(D16*($H$7+$H$8),-4)</f>
        <v>#REF!</v>
      </c>
      <c r="G16" s="845" t="e">
        <f>ROUND(F16*0.1,0)</f>
        <v>#REF!</v>
      </c>
      <c r="H16" s="845" t="e">
        <f>ROUND(F16+G16,0)</f>
        <v>#REF!</v>
      </c>
      <c r="I16" s="858" t="s">
        <v>186</v>
      </c>
      <c r="J16" s="859"/>
      <c r="K16" s="859"/>
      <c r="L16" s="859"/>
    </row>
    <row r="17" spans="1:12" ht="16.5" customHeight="1">
      <c r="A17" s="164" t="s">
        <v>187</v>
      </c>
      <c r="B17" s="835" t="s">
        <v>188</v>
      </c>
      <c r="C17" s="163"/>
      <c r="D17" s="836">
        <v>5.0000000000000001E-4</v>
      </c>
      <c r="E17" s="847" t="s">
        <v>189</v>
      </c>
      <c r="F17" s="845" t="e">
        <f>ROUND(D17*($H$7+$H$8),-4)</f>
        <v>#REF!</v>
      </c>
      <c r="G17" s="845" t="e">
        <f>ROUND(F17*10%,0)</f>
        <v>#REF!</v>
      </c>
      <c r="H17" s="845" t="e">
        <f>ROUND(F17+G17,0)</f>
        <v>#REF!</v>
      </c>
      <c r="I17" s="858" t="s">
        <v>190</v>
      </c>
      <c r="J17" s="859"/>
      <c r="K17" s="859"/>
      <c r="L17" s="859"/>
    </row>
    <row r="18" spans="1:12" ht="16.5" customHeight="1">
      <c r="A18" s="164" t="s">
        <v>191</v>
      </c>
      <c r="B18" s="835" t="s">
        <v>192</v>
      </c>
      <c r="C18" s="163"/>
      <c r="D18" s="836">
        <v>5.0000000000000001E-4</v>
      </c>
      <c r="E18" s="847" t="s">
        <v>189</v>
      </c>
      <c r="F18" s="845" t="e">
        <f>ROUND(D18*($H$7+$H$8),-4)</f>
        <v>#REF!</v>
      </c>
      <c r="G18" s="845" t="e">
        <f>ROUND(F18*10%,0)</f>
        <v>#REF!</v>
      </c>
      <c r="H18" s="845" t="e">
        <f>ROUND(F18+G18,0)</f>
        <v>#REF!</v>
      </c>
      <c r="I18" s="858" t="s">
        <v>190</v>
      </c>
      <c r="J18" s="859"/>
      <c r="K18" s="859"/>
      <c r="L18" s="859"/>
    </row>
    <row r="19" spans="1:12" ht="16.5" customHeight="1">
      <c r="A19" s="1000" t="s">
        <v>193</v>
      </c>
      <c r="B19" s="995"/>
      <c r="C19" s="227"/>
      <c r="D19" s="227"/>
      <c r="E19" s="227"/>
      <c r="F19" s="843" t="e">
        <f>F8+F10+F11+F15</f>
        <v>#REF!</v>
      </c>
      <c r="G19" s="843" t="e">
        <f>G8+G10+G11+G15</f>
        <v>#REF!</v>
      </c>
      <c r="H19" s="843" t="e">
        <f>H8+H10+H11+H15</f>
        <v>#REF!</v>
      </c>
      <c r="I19" s="841"/>
      <c r="J19" s="653"/>
      <c r="K19" s="653"/>
      <c r="L19" s="653"/>
    </row>
    <row r="20" spans="1:12" ht="16.5" customHeight="1">
      <c r="A20" s="1000" t="s">
        <v>194</v>
      </c>
      <c r="B20" s="995"/>
      <c r="C20" s="227"/>
      <c r="D20" s="227"/>
      <c r="E20" s="227"/>
      <c r="F20" s="843" t="e">
        <f>ROUND(F19,-5)</f>
        <v>#REF!</v>
      </c>
      <c r="G20" s="843" t="e">
        <f>ROUND(G19,-5)</f>
        <v>#REF!</v>
      </c>
      <c r="H20" s="843" t="e">
        <f>ROUND(H19,-5)</f>
        <v>#REF!</v>
      </c>
      <c r="I20" s="841"/>
      <c r="J20" s="653"/>
      <c r="K20" s="653"/>
      <c r="L20" s="653"/>
    </row>
    <row r="21" spans="1:12" ht="17.25" customHeight="1">
      <c r="A21" s="279"/>
      <c r="B21" s="279"/>
      <c r="C21" s="279"/>
      <c r="D21" s="279"/>
      <c r="E21" s="279"/>
      <c r="F21" s="848"/>
      <c r="G21" s="848"/>
      <c r="H21" s="849"/>
      <c r="I21" s="861"/>
      <c r="J21" s="653"/>
      <c r="K21" s="653"/>
      <c r="L21" s="653"/>
    </row>
    <row r="22" spans="1:12" ht="17.25" customHeight="1">
      <c r="A22" s="279"/>
      <c r="B22" s="279"/>
      <c r="C22" s="279"/>
      <c r="D22" s="279"/>
      <c r="E22" s="279"/>
      <c r="F22" s="848"/>
      <c r="G22" s="848"/>
      <c r="H22" s="848"/>
      <c r="I22" s="861"/>
      <c r="J22" s="653"/>
      <c r="K22" s="653"/>
      <c r="L22" s="653"/>
    </row>
    <row r="23" spans="1:12" ht="17.25" customHeight="1">
      <c r="A23" s="279"/>
      <c r="B23" s="279"/>
      <c r="C23" s="279"/>
      <c r="D23" s="279"/>
      <c r="E23" s="279"/>
      <c r="F23" s="848"/>
      <c r="G23" s="848"/>
      <c r="H23" s="848"/>
      <c r="I23" s="861"/>
      <c r="J23" s="653"/>
      <c r="K23" s="653"/>
      <c r="L23" s="653"/>
    </row>
    <row r="24" spans="1:12" ht="17.25" customHeight="1">
      <c r="A24" s="279"/>
      <c r="B24" s="279"/>
      <c r="C24" s="279"/>
      <c r="D24" s="279"/>
      <c r="E24" s="279"/>
      <c r="F24" s="848"/>
      <c r="G24" s="848"/>
      <c r="H24" s="848"/>
      <c r="I24" s="861"/>
      <c r="J24" s="653"/>
      <c r="K24" s="653"/>
      <c r="L24" s="653"/>
    </row>
    <row r="25" spans="1:12" ht="17.25" customHeight="1">
      <c r="A25" s="279"/>
      <c r="B25" s="279"/>
      <c r="C25" s="279"/>
      <c r="D25" s="279"/>
      <c r="E25" s="279"/>
      <c r="F25" s="848"/>
      <c r="G25" s="848"/>
      <c r="H25" s="848"/>
      <c r="I25" s="861"/>
      <c r="J25" s="653"/>
      <c r="K25" s="653"/>
      <c r="L25" s="653"/>
    </row>
    <row r="26" spans="1:12" ht="17.25" customHeight="1">
      <c r="A26" s="279"/>
      <c r="B26" s="279"/>
      <c r="C26" s="279"/>
      <c r="D26" s="279"/>
      <c r="E26" s="279"/>
      <c r="F26" s="848"/>
      <c r="G26" s="848"/>
      <c r="H26" s="848"/>
      <c r="I26" s="861"/>
      <c r="J26" s="653"/>
      <c r="K26" s="653"/>
      <c r="L26" s="653"/>
    </row>
    <row r="27" spans="1:12" ht="17.25" customHeight="1">
      <c r="A27" s="279"/>
      <c r="B27" s="279"/>
      <c r="C27" s="279"/>
      <c r="D27" s="279"/>
      <c r="E27" s="850"/>
      <c r="F27" s="848"/>
      <c r="G27" s="1001"/>
      <c r="H27" s="973"/>
      <c r="I27" s="973"/>
      <c r="J27" s="653"/>
      <c r="K27" s="653"/>
      <c r="L27" s="653"/>
    </row>
    <row r="28" spans="1:12" ht="34.5" customHeight="1">
      <c r="A28" s="279"/>
      <c r="B28" s="279"/>
      <c r="C28" s="279"/>
      <c r="D28" s="279"/>
      <c r="E28" s="850"/>
      <c r="F28" s="848"/>
      <c r="G28" s="848"/>
      <c r="H28" s="848"/>
      <c r="I28" s="861"/>
      <c r="J28" s="653"/>
      <c r="K28" s="653"/>
      <c r="L28" s="653"/>
    </row>
    <row r="29" spans="1:12" ht="17.25" customHeight="1">
      <c r="A29" s="279"/>
      <c r="B29" s="279"/>
      <c r="C29" s="279"/>
      <c r="D29" s="279"/>
      <c r="E29" s="279"/>
      <c r="F29" s="848"/>
      <c r="G29" s="848"/>
      <c r="H29" s="848"/>
      <c r="I29" s="861"/>
      <c r="J29" s="653"/>
      <c r="K29" s="653"/>
      <c r="L29" s="653"/>
    </row>
    <row r="30" spans="1:12" ht="16.5" customHeight="1">
      <c r="A30" s="837"/>
      <c r="B30" s="838"/>
      <c r="C30" s="839"/>
      <c r="D30" s="840"/>
      <c r="E30" s="850"/>
      <c r="F30" s="851"/>
      <c r="G30" s="851"/>
      <c r="H30" s="851"/>
      <c r="I30" s="862"/>
      <c r="J30" s="181"/>
      <c r="K30" s="181"/>
      <c r="L30" s="181"/>
    </row>
    <row r="31" spans="1:12" ht="16.5" customHeight="1">
      <c r="A31" s="837"/>
      <c r="B31" s="838"/>
      <c r="C31" s="839"/>
      <c r="D31" s="840"/>
      <c r="E31" s="840"/>
      <c r="F31" s="851"/>
      <c r="G31" s="852"/>
      <c r="H31" s="851"/>
      <c r="I31" s="863"/>
      <c r="J31" s="181"/>
      <c r="K31" s="181"/>
      <c r="L31" s="181"/>
    </row>
    <row r="32" spans="1:12" ht="16.5" customHeight="1">
      <c r="A32" s="837"/>
      <c r="B32" s="838"/>
      <c r="C32" s="839"/>
      <c r="D32" s="840"/>
      <c r="E32" s="840"/>
      <c r="F32" s="851"/>
      <c r="G32" s="851"/>
      <c r="H32" s="853"/>
      <c r="I32" s="863"/>
      <c r="J32" s="181"/>
      <c r="K32" s="181"/>
      <c r="L32" s="181"/>
    </row>
    <row r="33" spans="1:12" ht="16.5" customHeight="1">
      <c r="A33" s="837"/>
      <c r="B33" s="838"/>
      <c r="C33" s="839"/>
      <c r="D33" s="840"/>
      <c r="E33" s="840"/>
      <c r="F33" s="851"/>
      <c r="G33" s="851"/>
      <c r="H33" s="854"/>
      <c r="I33" s="854"/>
      <c r="J33" s="181"/>
      <c r="K33" s="181"/>
      <c r="L33" s="181"/>
    </row>
    <row r="34" spans="1:12" ht="16.5" customHeight="1">
      <c r="A34" s="837"/>
      <c r="B34" s="838"/>
      <c r="C34" s="839"/>
      <c r="D34" s="840"/>
      <c r="E34" s="840"/>
      <c r="F34" s="851"/>
      <c r="G34" s="851"/>
      <c r="H34" s="851"/>
      <c r="I34" s="862"/>
      <c r="J34" s="181"/>
      <c r="K34" s="181"/>
      <c r="L34" s="181"/>
    </row>
    <row r="35" spans="1:12" ht="16.5" customHeight="1">
      <c r="A35" s="837"/>
      <c r="B35" s="838"/>
      <c r="C35" s="839"/>
      <c r="D35" s="840"/>
      <c r="E35" s="855"/>
      <c r="F35" s="856"/>
      <c r="G35" s="851"/>
      <c r="H35" s="851"/>
      <c r="I35" s="862"/>
      <c r="J35" s="851"/>
      <c r="K35" s="851"/>
      <c r="L35" s="851"/>
    </row>
    <row r="36" spans="1:12" ht="16.5" customHeight="1">
      <c r="A36" s="837"/>
      <c r="B36" s="838"/>
      <c r="C36" s="839"/>
      <c r="D36" s="840"/>
      <c r="E36" s="840"/>
      <c r="F36" s="857"/>
      <c r="G36" s="851"/>
      <c r="H36" s="851"/>
      <c r="I36" s="862"/>
      <c r="J36" s="181"/>
      <c r="K36" s="181"/>
      <c r="L36" s="181"/>
    </row>
    <row r="37" spans="1:12" ht="16.5" customHeight="1">
      <c r="A37" s="837"/>
      <c r="B37" s="838"/>
      <c r="C37" s="839"/>
      <c r="D37" s="840"/>
      <c r="E37" s="840"/>
      <c r="F37" s="857"/>
      <c r="G37" s="851"/>
      <c r="H37" s="851"/>
      <c r="I37" s="862"/>
      <c r="J37" s="181"/>
      <c r="K37" s="181"/>
      <c r="L37" s="181"/>
    </row>
    <row r="38" spans="1:12" ht="16.5" customHeight="1">
      <c r="A38" s="837"/>
      <c r="B38" s="838"/>
      <c r="C38" s="839"/>
      <c r="D38" s="840"/>
      <c r="E38" s="840"/>
      <c r="F38" s="857"/>
      <c r="G38" s="851"/>
      <c r="H38" s="851"/>
      <c r="I38" s="862"/>
      <c r="J38" s="181"/>
      <c r="K38" s="181"/>
      <c r="L38" s="181"/>
    </row>
    <row r="39" spans="1:12" ht="16.5" customHeight="1">
      <c r="A39" s="837"/>
      <c r="B39" s="838"/>
      <c r="C39" s="839"/>
      <c r="D39" s="840"/>
      <c r="E39" s="840"/>
      <c r="F39" s="851"/>
      <c r="G39" s="851"/>
      <c r="H39" s="851"/>
      <c r="I39" s="862"/>
      <c r="J39" s="181"/>
      <c r="K39" s="181"/>
      <c r="L39" s="181"/>
    </row>
    <row r="40" spans="1:12" ht="16.5" customHeight="1">
      <c r="A40" s="837"/>
      <c r="B40" s="838"/>
      <c r="C40" s="839"/>
      <c r="D40" s="840"/>
      <c r="E40" s="840"/>
      <c r="F40" s="851"/>
      <c r="G40" s="851"/>
      <c r="H40" s="851"/>
      <c r="I40" s="862"/>
      <c r="J40" s="181"/>
      <c r="K40" s="181"/>
      <c r="L40" s="181"/>
    </row>
    <row r="41" spans="1:12" ht="16.5" customHeight="1">
      <c r="A41" s="837"/>
      <c r="B41" s="838"/>
      <c r="C41" s="839"/>
      <c r="D41" s="840"/>
      <c r="E41" s="840"/>
      <c r="F41" s="851"/>
      <c r="G41" s="851"/>
      <c r="H41" s="851"/>
      <c r="I41" s="862"/>
      <c r="J41" s="181"/>
      <c r="K41" s="181"/>
      <c r="L41" s="181"/>
    </row>
    <row r="42" spans="1:12" ht="16.5" customHeight="1">
      <c r="A42" s="837"/>
      <c r="B42" s="838"/>
      <c r="C42" s="839"/>
      <c r="D42" s="840"/>
      <c r="E42" s="840"/>
      <c r="F42" s="851"/>
      <c r="G42" s="851"/>
      <c r="H42" s="851"/>
      <c r="I42" s="862"/>
      <c r="J42" s="181"/>
      <c r="K42" s="181"/>
      <c r="L42" s="181"/>
    </row>
    <row r="43" spans="1:12" ht="16.5" customHeight="1">
      <c r="A43" s="837"/>
      <c r="B43" s="838"/>
      <c r="C43" s="839"/>
      <c r="D43" s="840"/>
      <c r="E43" s="840"/>
      <c r="F43" s="851"/>
      <c r="G43" s="851"/>
      <c r="H43" s="851"/>
      <c r="I43" s="862"/>
      <c r="J43" s="181"/>
      <c r="K43" s="181"/>
      <c r="L43" s="181"/>
    </row>
    <row r="44" spans="1:12" ht="16.5" customHeight="1">
      <c r="A44" s="837"/>
      <c r="B44" s="838"/>
      <c r="C44" s="839"/>
      <c r="D44" s="840"/>
      <c r="E44" s="840"/>
      <c r="F44" s="851"/>
      <c r="G44" s="851"/>
      <c r="H44" s="851"/>
      <c r="I44" s="862"/>
      <c r="J44" s="181"/>
      <c r="K44" s="181"/>
      <c r="L44" s="181"/>
    </row>
    <row r="45" spans="1:12" ht="16.5" customHeight="1">
      <c r="A45" s="837"/>
      <c r="B45" s="838"/>
      <c r="C45" s="839"/>
      <c r="D45" s="840"/>
      <c r="E45" s="840"/>
      <c r="F45" s="851"/>
      <c r="G45" s="851"/>
      <c r="H45" s="851"/>
      <c r="I45" s="862"/>
      <c r="J45" s="181"/>
      <c r="K45" s="181"/>
      <c r="L45" s="181"/>
    </row>
    <row r="46" spans="1:12" ht="16.5" customHeight="1">
      <c r="A46" s="837"/>
      <c r="B46" s="838"/>
      <c r="C46" s="839"/>
      <c r="D46" s="840"/>
      <c r="E46" s="840"/>
      <c r="F46" s="851"/>
      <c r="G46" s="851"/>
      <c r="H46" s="851"/>
      <c r="I46" s="862"/>
      <c r="J46" s="181"/>
      <c r="K46" s="181"/>
      <c r="L46" s="181"/>
    </row>
    <row r="47" spans="1:12" ht="16.5" customHeight="1">
      <c r="A47" s="837"/>
      <c r="B47" s="838"/>
      <c r="C47" s="839"/>
      <c r="D47" s="840"/>
      <c r="E47" s="840"/>
      <c r="F47" s="851"/>
      <c r="G47" s="851"/>
      <c r="H47" s="851"/>
      <c r="I47" s="862"/>
      <c r="J47" s="181"/>
      <c r="K47" s="181"/>
      <c r="L47" s="181"/>
    </row>
    <row r="48" spans="1:12" ht="16.5" customHeight="1">
      <c r="A48" s="837"/>
      <c r="B48" s="838"/>
      <c r="C48" s="839"/>
      <c r="D48" s="840"/>
      <c r="E48" s="840"/>
      <c r="F48" s="851"/>
      <c r="G48" s="851"/>
      <c r="H48" s="851"/>
      <c r="I48" s="862"/>
      <c r="J48" s="181"/>
      <c r="K48" s="181"/>
      <c r="L48" s="181"/>
    </row>
    <row r="49" spans="1:12" ht="16.5" customHeight="1">
      <c r="A49" s="837"/>
      <c r="B49" s="838"/>
      <c r="C49" s="839"/>
      <c r="D49" s="840"/>
      <c r="E49" s="840"/>
      <c r="F49" s="851"/>
      <c r="G49" s="851"/>
      <c r="H49" s="851"/>
      <c r="I49" s="862"/>
      <c r="J49" s="181"/>
      <c r="K49" s="181"/>
      <c r="L49" s="181"/>
    </row>
    <row r="50" spans="1:12" ht="16.5" customHeight="1">
      <c r="A50" s="837"/>
      <c r="B50" s="838"/>
      <c r="C50" s="839"/>
      <c r="D50" s="840"/>
      <c r="E50" s="840"/>
      <c r="F50" s="851"/>
      <c r="G50" s="851"/>
      <c r="H50" s="851"/>
      <c r="I50" s="862"/>
      <c r="J50" s="181"/>
      <c r="K50" s="181"/>
      <c r="L50" s="181"/>
    </row>
    <row r="51" spans="1:12" ht="16.5" customHeight="1">
      <c r="A51" s="837"/>
      <c r="B51" s="838"/>
      <c r="C51" s="839"/>
      <c r="D51" s="840"/>
      <c r="E51" s="840"/>
      <c r="F51" s="851"/>
      <c r="G51" s="851"/>
      <c r="H51" s="851"/>
      <c r="I51" s="862"/>
      <c r="J51" s="181"/>
      <c r="K51" s="181"/>
      <c r="L51" s="181"/>
    </row>
    <row r="52" spans="1:12" ht="16.5" customHeight="1">
      <c r="A52" s="837"/>
      <c r="B52" s="838"/>
      <c r="C52" s="839"/>
      <c r="D52" s="840"/>
      <c r="E52" s="840"/>
      <c r="F52" s="851"/>
      <c r="G52" s="851"/>
      <c r="H52" s="851"/>
      <c r="I52" s="862"/>
      <c r="J52" s="181"/>
      <c r="K52" s="181"/>
      <c r="L52" s="181"/>
    </row>
    <row r="53" spans="1:12" ht="16.5" customHeight="1">
      <c r="A53" s="837"/>
      <c r="B53" s="838"/>
      <c r="C53" s="839"/>
      <c r="D53" s="840"/>
      <c r="E53" s="840"/>
      <c r="F53" s="851"/>
      <c r="G53" s="851"/>
      <c r="H53" s="851"/>
      <c r="I53" s="862"/>
      <c r="J53" s="181"/>
      <c r="K53" s="181"/>
      <c r="L53" s="181"/>
    </row>
    <row r="54" spans="1:12" ht="16.5" customHeight="1">
      <c r="A54" s="837"/>
      <c r="B54" s="838"/>
      <c r="C54" s="839"/>
      <c r="D54" s="840"/>
      <c r="E54" s="840"/>
      <c r="F54" s="851"/>
      <c r="G54" s="851"/>
      <c r="H54" s="851"/>
      <c r="I54" s="862"/>
      <c r="J54" s="181"/>
      <c r="K54" s="181"/>
      <c r="L54" s="181"/>
    </row>
    <row r="55" spans="1:12" ht="16.5" customHeight="1">
      <c r="A55" s="837"/>
      <c r="B55" s="838"/>
      <c r="C55" s="839"/>
      <c r="D55" s="840"/>
      <c r="E55" s="840"/>
      <c r="F55" s="851"/>
      <c r="G55" s="851"/>
      <c r="H55" s="851"/>
      <c r="I55" s="862"/>
      <c r="J55" s="181"/>
      <c r="K55" s="181"/>
      <c r="L55" s="181"/>
    </row>
    <row r="56" spans="1:12" ht="16.5" customHeight="1">
      <c r="A56" s="837"/>
      <c r="B56" s="838"/>
      <c r="C56" s="839"/>
      <c r="D56" s="840"/>
      <c r="E56" s="840"/>
      <c r="F56" s="851"/>
      <c r="G56" s="851"/>
      <c r="H56" s="851"/>
      <c r="I56" s="862"/>
      <c r="J56" s="181"/>
      <c r="K56" s="181"/>
      <c r="L56" s="181"/>
    </row>
    <row r="57" spans="1:12" ht="16.5" customHeight="1">
      <c r="A57" s="837"/>
      <c r="B57" s="838"/>
      <c r="C57" s="839"/>
      <c r="D57" s="840"/>
      <c r="E57" s="840"/>
      <c r="F57" s="851"/>
      <c r="G57" s="851"/>
      <c r="H57" s="851"/>
      <c r="I57" s="862"/>
      <c r="J57" s="181"/>
      <c r="K57" s="181"/>
      <c r="L57" s="181"/>
    </row>
    <row r="58" spans="1:12" ht="16.5" customHeight="1">
      <c r="A58" s="837"/>
      <c r="B58" s="838"/>
      <c r="C58" s="839"/>
      <c r="D58" s="840"/>
      <c r="E58" s="840"/>
      <c r="F58" s="851"/>
      <c r="G58" s="851"/>
      <c r="H58" s="851"/>
      <c r="I58" s="862"/>
      <c r="J58" s="181"/>
      <c r="K58" s="181"/>
      <c r="L58" s="181"/>
    </row>
    <row r="59" spans="1:12" ht="16.5" customHeight="1">
      <c r="A59" s="837"/>
      <c r="B59" s="838"/>
      <c r="C59" s="839"/>
      <c r="D59" s="840"/>
      <c r="E59" s="840"/>
      <c r="F59" s="851"/>
      <c r="G59" s="851"/>
      <c r="H59" s="851"/>
      <c r="I59" s="862"/>
      <c r="J59" s="181"/>
      <c r="K59" s="181"/>
      <c r="L59" s="181"/>
    </row>
    <row r="60" spans="1:12" ht="16.5" customHeight="1">
      <c r="A60" s="837"/>
      <c r="B60" s="838"/>
      <c r="C60" s="839"/>
      <c r="D60" s="840"/>
      <c r="E60" s="840"/>
      <c r="F60" s="851"/>
      <c r="G60" s="851"/>
      <c r="H60" s="851"/>
      <c r="I60" s="862"/>
      <c r="J60" s="181"/>
      <c r="K60" s="181"/>
      <c r="L60" s="181"/>
    </row>
    <row r="61" spans="1:12" ht="16.5" customHeight="1">
      <c r="A61" s="837"/>
      <c r="B61" s="838"/>
      <c r="C61" s="839"/>
      <c r="D61" s="840"/>
      <c r="E61" s="840"/>
      <c r="F61" s="851"/>
      <c r="G61" s="851"/>
      <c r="H61" s="851"/>
      <c r="I61" s="862"/>
      <c r="J61" s="181"/>
      <c r="K61" s="181"/>
      <c r="L61" s="181"/>
    </row>
    <row r="62" spans="1:12" ht="16.5" customHeight="1">
      <c r="A62" s="837"/>
      <c r="B62" s="838"/>
      <c r="C62" s="839"/>
      <c r="D62" s="840"/>
      <c r="E62" s="840"/>
      <c r="F62" s="851"/>
      <c r="G62" s="851"/>
      <c r="H62" s="851"/>
      <c r="I62" s="862"/>
      <c r="J62" s="181"/>
      <c r="K62" s="181"/>
      <c r="L62" s="181"/>
    </row>
    <row r="63" spans="1:12" ht="16.5" customHeight="1">
      <c r="A63" s="837"/>
      <c r="B63" s="838"/>
      <c r="C63" s="839"/>
      <c r="D63" s="840"/>
      <c r="E63" s="840"/>
      <c r="F63" s="851"/>
      <c r="G63" s="851"/>
      <c r="H63" s="851"/>
      <c r="I63" s="862"/>
      <c r="J63" s="181"/>
      <c r="K63" s="181"/>
      <c r="L63" s="181"/>
    </row>
    <row r="64" spans="1:12" ht="16.5" customHeight="1">
      <c r="A64" s="837"/>
      <c r="B64" s="838"/>
      <c r="C64" s="839"/>
      <c r="D64" s="840"/>
      <c r="E64" s="840"/>
      <c r="F64" s="851"/>
      <c r="G64" s="851"/>
      <c r="H64" s="851"/>
      <c r="I64" s="862"/>
      <c r="J64" s="181"/>
      <c r="K64" s="181"/>
      <c r="L64" s="181"/>
    </row>
    <row r="65" spans="1:12" ht="16.5" customHeight="1">
      <c r="A65" s="837"/>
      <c r="B65" s="838"/>
      <c r="C65" s="839"/>
      <c r="D65" s="840"/>
      <c r="E65" s="840"/>
      <c r="F65" s="851"/>
      <c r="G65" s="851"/>
      <c r="H65" s="851"/>
      <c r="I65" s="862"/>
      <c r="J65" s="181"/>
      <c r="K65" s="181"/>
      <c r="L65" s="181"/>
    </row>
    <row r="66" spans="1:12" ht="16.5" customHeight="1">
      <c r="A66" s="837"/>
      <c r="B66" s="838"/>
      <c r="C66" s="839"/>
      <c r="D66" s="840"/>
      <c r="E66" s="840"/>
      <c r="F66" s="851"/>
      <c r="G66" s="851"/>
      <c r="H66" s="851"/>
      <c r="I66" s="862"/>
      <c r="J66" s="181"/>
      <c r="K66" s="181"/>
      <c r="L66" s="181"/>
    </row>
    <row r="67" spans="1:12" ht="16.5" customHeight="1">
      <c r="A67" s="837"/>
      <c r="B67" s="838"/>
      <c r="C67" s="839"/>
      <c r="D67" s="840"/>
      <c r="E67" s="840"/>
      <c r="F67" s="851"/>
      <c r="G67" s="851"/>
      <c r="H67" s="851"/>
      <c r="I67" s="862"/>
      <c r="J67" s="181"/>
      <c r="K67" s="181"/>
      <c r="L67" s="181"/>
    </row>
    <row r="68" spans="1:12" ht="16.5" customHeight="1">
      <c r="A68" s="837"/>
      <c r="B68" s="838"/>
      <c r="C68" s="839"/>
      <c r="D68" s="840"/>
      <c r="E68" s="840"/>
      <c r="F68" s="851"/>
      <c r="G68" s="851"/>
      <c r="H68" s="851"/>
      <c r="I68" s="862"/>
      <c r="J68" s="181"/>
      <c r="K68" s="181"/>
      <c r="L68" s="181"/>
    </row>
    <row r="69" spans="1:12" ht="16.5" customHeight="1">
      <c r="A69" s="837"/>
      <c r="B69" s="838"/>
      <c r="C69" s="839"/>
      <c r="D69" s="840"/>
      <c r="E69" s="840"/>
      <c r="F69" s="851"/>
      <c r="G69" s="851"/>
      <c r="H69" s="851"/>
      <c r="I69" s="862"/>
      <c r="J69" s="181"/>
      <c r="K69" s="181"/>
      <c r="L69" s="181"/>
    </row>
    <row r="70" spans="1:12" ht="16.5" customHeight="1">
      <c r="A70" s="837"/>
      <c r="B70" s="838"/>
      <c r="C70" s="839"/>
      <c r="D70" s="840"/>
      <c r="E70" s="840"/>
      <c r="F70" s="851"/>
      <c r="G70" s="851"/>
      <c r="H70" s="851"/>
      <c r="I70" s="862"/>
      <c r="J70" s="181"/>
      <c r="K70" s="181"/>
      <c r="L70" s="181"/>
    </row>
    <row r="71" spans="1:12" ht="16.5" customHeight="1">
      <c r="A71" s="837"/>
      <c r="B71" s="838"/>
      <c r="C71" s="839"/>
      <c r="D71" s="840"/>
      <c r="E71" s="840"/>
      <c r="F71" s="851"/>
      <c r="G71" s="851"/>
      <c r="H71" s="851"/>
      <c r="I71" s="862"/>
      <c r="J71" s="181"/>
      <c r="K71" s="181"/>
      <c r="L71" s="181"/>
    </row>
    <row r="72" spans="1:12" ht="16.5" customHeight="1">
      <c r="A72" s="837"/>
      <c r="B72" s="838"/>
      <c r="C72" s="839"/>
      <c r="D72" s="840"/>
      <c r="E72" s="840"/>
      <c r="F72" s="851"/>
      <c r="G72" s="851"/>
      <c r="H72" s="851"/>
      <c r="I72" s="862"/>
      <c r="J72" s="181"/>
      <c r="K72" s="181"/>
      <c r="L72" s="181"/>
    </row>
    <row r="73" spans="1:12" ht="16.5" customHeight="1">
      <c r="A73" s="837"/>
      <c r="B73" s="838"/>
      <c r="C73" s="839"/>
      <c r="D73" s="840"/>
      <c r="E73" s="840"/>
      <c r="F73" s="851"/>
      <c r="G73" s="851"/>
      <c r="H73" s="851"/>
      <c r="I73" s="862"/>
      <c r="J73" s="181"/>
      <c r="K73" s="181"/>
      <c r="L73" s="181"/>
    </row>
    <row r="74" spans="1:12" ht="16.5" customHeight="1">
      <c r="A74" s="837"/>
      <c r="B74" s="838"/>
      <c r="C74" s="839"/>
      <c r="D74" s="840"/>
      <c r="E74" s="840"/>
      <c r="F74" s="851"/>
      <c r="G74" s="851"/>
      <c r="H74" s="851"/>
      <c r="I74" s="862"/>
      <c r="J74" s="181"/>
      <c r="K74" s="181"/>
      <c r="L74" s="181"/>
    </row>
    <row r="75" spans="1:12" ht="16.5" customHeight="1">
      <c r="A75" s="837"/>
      <c r="B75" s="838"/>
      <c r="C75" s="839"/>
      <c r="D75" s="840"/>
      <c r="E75" s="840"/>
      <c r="F75" s="851"/>
      <c r="G75" s="851"/>
      <c r="H75" s="851"/>
      <c r="I75" s="862"/>
      <c r="J75" s="181"/>
      <c r="K75" s="181"/>
      <c r="L75" s="181"/>
    </row>
    <row r="76" spans="1:12" ht="16.5" customHeight="1">
      <c r="A76" s="837"/>
      <c r="B76" s="838"/>
      <c r="C76" s="839"/>
      <c r="D76" s="840"/>
      <c r="E76" s="840"/>
      <c r="F76" s="851"/>
      <c r="G76" s="851"/>
      <c r="H76" s="851"/>
      <c r="I76" s="862"/>
      <c r="J76" s="181"/>
      <c r="K76" s="181"/>
      <c r="L76" s="181"/>
    </row>
    <row r="77" spans="1:12" ht="16.5" customHeight="1">
      <c r="A77" s="837"/>
      <c r="B77" s="838"/>
      <c r="C77" s="839"/>
      <c r="D77" s="840"/>
      <c r="E77" s="840"/>
      <c r="F77" s="851"/>
      <c r="G77" s="851"/>
      <c r="H77" s="851"/>
      <c r="I77" s="862"/>
      <c r="J77" s="181"/>
      <c r="K77" s="181"/>
      <c r="L77" s="181"/>
    </row>
    <row r="78" spans="1:12" ht="16.5" customHeight="1">
      <c r="A78" s="837"/>
      <c r="B78" s="838"/>
      <c r="C78" s="839"/>
      <c r="D78" s="840"/>
      <c r="E78" s="840"/>
      <c r="F78" s="851"/>
      <c r="G78" s="851"/>
      <c r="H78" s="851"/>
      <c r="I78" s="862"/>
      <c r="J78" s="181"/>
      <c r="K78" s="181"/>
      <c r="L78" s="181"/>
    </row>
    <row r="79" spans="1:12" ht="16.5" customHeight="1">
      <c r="A79" s="837"/>
      <c r="B79" s="838"/>
      <c r="C79" s="839"/>
      <c r="D79" s="840"/>
      <c r="E79" s="840"/>
      <c r="F79" s="851"/>
      <c r="G79" s="851"/>
      <c r="H79" s="851"/>
      <c r="I79" s="862"/>
      <c r="J79" s="181"/>
      <c r="K79" s="181"/>
      <c r="L79" s="181"/>
    </row>
    <row r="80" spans="1:12" ht="16.5" customHeight="1">
      <c r="A80" s="837"/>
      <c r="B80" s="838"/>
      <c r="C80" s="839"/>
      <c r="D80" s="840"/>
      <c r="E80" s="840"/>
      <c r="F80" s="851"/>
      <c r="G80" s="851"/>
      <c r="H80" s="851"/>
      <c r="I80" s="862"/>
      <c r="J80" s="181"/>
      <c r="K80" s="181"/>
      <c r="L80" s="181"/>
    </row>
    <row r="81" spans="1:12" ht="16.5" customHeight="1">
      <c r="A81" s="837"/>
      <c r="B81" s="838"/>
      <c r="C81" s="839"/>
      <c r="D81" s="840"/>
      <c r="E81" s="840"/>
      <c r="F81" s="851"/>
      <c r="G81" s="851"/>
      <c r="H81" s="851"/>
      <c r="I81" s="862"/>
      <c r="J81" s="181"/>
      <c r="K81" s="181"/>
      <c r="L81" s="181"/>
    </row>
    <row r="82" spans="1:12" ht="16.5" customHeight="1">
      <c r="A82" s="837"/>
      <c r="B82" s="838"/>
      <c r="C82" s="839"/>
      <c r="D82" s="840"/>
      <c r="E82" s="840"/>
      <c r="F82" s="851"/>
      <c r="G82" s="851"/>
      <c r="H82" s="851"/>
      <c r="I82" s="862"/>
      <c r="J82" s="181"/>
      <c r="K82" s="181"/>
      <c r="L82" s="181"/>
    </row>
    <row r="83" spans="1:12" ht="16.5" customHeight="1">
      <c r="A83" s="837"/>
      <c r="B83" s="838"/>
      <c r="C83" s="839"/>
      <c r="D83" s="840"/>
      <c r="E83" s="840"/>
      <c r="F83" s="851"/>
      <c r="G83" s="851"/>
      <c r="H83" s="851"/>
      <c r="I83" s="862"/>
      <c r="J83" s="181"/>
      <c r="K83" s="181"/>
      <c r="L83" s="181"/>
    </row>
    <row r="84" spans="1:12" ht="16.5" customHeight="1">
      <c r="A84" s="837"/>
      <c r="B84" s="838"/>
      <c r="C84" s="839"/>
      <c r="D84" s="840"/>
      <c r="E84" s="840"/>
      <c r="F84" s="851"/>
      <c r="G84" s="851"/>
      <c r="H84" s="851"/>
      <c r="I84" s="862"/>
      <c r="J84" s="181"/>
      <c r="K84" s="181"/>
      <c r="L84" s="181"/>
    </row>
    <row r="85" spans="1:12" ht="16.5" customHeight="1">
      <c r="A85" s="837"/>
      <c r="B85" s="838"/>
      <c r="C85" s="839"/>
      <c r="D85" s="840"/>
      <c r="E85" s="840"/>
      <c r="F85" s="851"/>
      <c r="G85" s="851"/>
      <c r="H85" s="851"/>
      <c r="I85" s="862"/>
      <c r="J85" s="181"/>
      <c r="K85" s="181"/>
      <c r="L85" s="181"/>
    </row>
    <row r="86" spans="1:12" ht="16.5" customHeight="1">
      <c r="A86" s="837"/>
      <c r="B86" s="838"/>
      <c r="C86" s="839"/>
      <c r="D86" s="840"/>
      <c r="E86" s="840"/>
      <c r="F86" s="851"/>
      <c r="G86" s="851"/>
      <c r="H86" s="851"/>
      <c r="I86" s="862"/>
      <c r="J86" s="181"/>
      <c r="K86" s="181"/>
      <c r="L86" s="181"/>
    </row>
    <row r="87" spans="1:12" ht="16.5" customHeight="1">
      <c r="A87" s="837"/>
      <c r="B87" s="838"/>
      <c r="C87" s="839"/>
      <c r="D87" s="840"/>
      <c r="E87" s="840"/>
      <c r="F87" s="851"/>
      <c r="G87" s="851"/>
      <c r="H87" s="851"/>
      <c r="I87" s="862"/>
      <c r="J87" s="181"/>
      <c r="K87" s="181"/>
      <c r="L87" s="181"/>
    </row>
    <row r="88" spans="1:12" ht="16.5" customHeight="1">
      <c r="A88" s="837"/>
      <c r="B88" s="838"/>
      <c r="C88" s="839"/>
      <c r="D88" s="840"/>
      <c r="E88" s="840"/>
      <c r="F88" s="851"/>
      <c r="G88" s="851"/>
      <c r="H88" s="851"/>
      <c r="I88" s="862"/>
      <c r="J88" s="181"/>
      <c r="K88" s="181"/>
      <c r="L88" s="181"/>
    </row>
    <row r="89" spans="1:12" ht="16.5" customHeight="1">
      <c r="A89" s="837"/>
      <c r="B89" s="838"/>
      <c r="C89" s="839"/>
      <c r="D89" s="840"/>
      <c r="E89" s="840"/>
      <c r="F89" s="851"/>
      <c r="G89" s="851"/>
      <c r="H89" s="851"/>
      <c r="I89" s="862"/>
      <c r="J89" s="181"/>
      <c r="K89" s="181"/>
      <c r="L89" s="181"/>
    </row>
    <row r="90" spans="1:12" ht="16.5" customHeight="1">
      <c r="A90" s="837"/>
      <c r="B90" s="838"/>
      <c r="C90" s="839"/>
      <c r="D90" s="840"/>
      <c r="E90" s="840"/>
      <c r="F90" s="851"/>
      <c r="G90" s="851"/>
      <c r="H90" s="851"/>
      <c r="I90" s="862"/>
      <c r="J90" s="181"/>
      <c r="K90" s="181"/>
      <c r="L90" s="181"/>
    </row>
    <row r="91" spans="1:12" ht="16.5" customHeight="1">
      <c r="A91" s="837"/>
      <c r="B91" s="838"/>
      <c r="C91" s="839"/>
      <c r="D91" s="840"/>
      <c r="E91" s="840"/>
      <c r="F91" s="851"/>
      <c r="G91" s="851"/>
      <c r="H91" s="851"/>
      <c r="I91" s="862"/>
      <c r="J91" s="181"/>
      <c r="K91" s="181"/>
      <c r="L91" s="181"/>
    </row>
    <row r="92" spans="1:12" ht="16.5" customHeight="1">
      <c r="A92" s="837"/>
      <c r="B92" s="838"/>
      <c r="C92" s="839"/>
      <c r="D92" s="840"/>
      <c r="E92" s="840"/>
      <c r="F92" s="851"/>
      <c r="G92" s="851"/>
      <c r="H92" s="851"/>
      <c r="I92" s="862"/>
      <c r="J92" s="181"/>
      <c r="K92" s="181"/>
      <c r="L92" s="181"/>
    </row>
    <row r="93" spans="1:12" ht="16.5" customHeight="1">
      <c r="A93" s="837"/>
      <c r="B93" s="838"/>
      <c r="C93" s="839"/>
      <c r="D93" s="840"/>
      <c r="E93" s="840"/>
      <c r="F93" s="851"/>
      <c r="G93" s="851"/>
      <c r="H93" s="851"/>
      <c r="I93" s="862"/>
      <c r="J93" s="181"/>
      <c r="K93" s="181"/>
      <c r="L93" s="181"/>
    </row>
    <row r="94" spans="1:12" ht="16.5" customHeight="1">
      <c r="A94" s="837"/>
      <c r="B94" s="838"/>
      <c r="C94" s="839"/>
      <c r="D94" s="840"/>
      <c r="E94" s="840"/>
      <c r="F94" s="851"/>
      <c r="G94" s="851"/>
      <c r="H94" s="851"/>
      <c r="I94" s="862"/>
      <c r="J94" s="181"/>
      <c r="K94" s="181"/>
      <c r="L94" s="181"/>
    </row>
    <row r="95" spans="1:12" ht="16.5" customHeight="1">
      <c r="A95" s="837"/>
      <c r="B95" s="838"/>
      <c r="C95" s="839"/>
      <c r="D95" s="840"/>
      <c r="E95" s="840"/>
      <c r="F95" s="851"/>
      <c r="G95" s="851"/>
      <c r="H95" s="851"/>
      <c r="I95" s="862"/>
      <c r="J95" s="181"/>
      <c r="K95" s="181"/>
      <c r="L95" s="181"/>
    </row>
    <row r="96" spans="1:12" ht="16.5" customHeight="1">
      <c r="A96" s="837"/>
      <c r="B96" s="838"/>
      <c r="C96" s="839"/>
      <c r="D96" s="840"/>
      <c r="E96" s="840"/>
      <c r="F96" s="851"/>
      <c r="G96" s="851"/>
      <c r="H96" s="851"/>
      <c r="I96" s="862"/>
      <c r="J96" s="181"/>
      <c r="K96" s="181"/>
      <c r="L96" s="181"/>
    </row>
    <row r="97" spans="1:12" ht="16.5" customHeight="1">
      <c r="A97" s="837"/>
      <c r="B97" s="838"/>
      <c r="C97" s="839"/>
      <c r="D97" s="840"/>
      <c r="E97" s="840"/>
      <c r="F97" s="851"/>
      <c r="G97" s="851"/>
      <c r="H97" s="851"/>
      <c r="I97" s="862"/>
      <c r="J97" s="181"/>
      <c r="K97" s="181"/>
      <c r="L97" s="181"/>
    </row>
    <row r="98" spans="1:12" ht="16.5" customHeight="1">
      <c r="A98" s="837"/>
      <c r="B98" s="838"/>
      <c r="C98" s="839"/>
      <c r="D98" s="840"/>
      <c r="E98" s="840"/>
      <c r="F98" s="851"/>
      <c r="G98" s="851"/>
      <c r="H98" s="851"/>
      <c r="I98" s="862"/>
      <c r="J98" s="181"/>
      <c r="K98" s="181"/>
      <c r="L98" s="181"/>
    </row>
    <row r="99" spans="1:12" ht="16.5" customHeight="1">
      <c r="A99" s="837"/>
      <c r="B99" s="838"/>
      <c r="C99" s="839"/>
      <c r="D99" s="840"/>
      <c r="E99" s="840"/>
      <c r="F99" s="851"/>
      <c r="G99" s="851"/>
      <c r="H99" s="851"/>
      <c r="I99" s="862"/>
      <c r="J99" s="181"/>
      <c r="K99" s="181"/>
      <c r="L99" s="181"/>
    </row>
    <row r="100" spans="1:12" ht="16.5" customHeight="1">
      <c r="A100" s="837"/>
      <c r="B100" s="838"/>
      <c r="C100" s="839"/>
      <c r="D100" s="840"/>
      <c r="E100" s="840"/>
      <c r="F100" s="851"/>
      <c r="G100" s="851"/>
      <c r="H100" s="851"/>
      <c r="I100" s="862"/>
      <c r="J100" s="181"/>
      <c r="K100" s="181"/>
      <c r="L100" s="181"/>
    </row>
  </sheetData>
  <mergeCells count="14">
    <mergeCell ref="A1:I1"/>
    <mergeCell ref="A2:I2"/>
    <mergeCell ref="A3:I3"/>
    <mergeCell ref="H4:I4"/>
    <mergeCell ref="F5:H5"/>
    <mergeCell ref="A19:B19"/>
    <mergeCell ref="A20:B20"/>
    <mergeCell ref="G27:I27"/>
    <mergeCell ref="A5:A6"/>
    <mergeCell ref="B5:B6"/>
    <mergeCell ref="C5:C6"/>
    <mergeCell ref="D5:D6"/>
    <mergeCell ref="E5:E6"/>
    <mergeCell ref="I5:I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
  <sheetViews>
    <sheetView workbookViewId="0"/>
  </sheetViews>
  <sheetFormatPr defaultColWidth="14.44140625" defaultRowHeight="15" customHeight="1"/>
  <cols>
    <col min="1" max="1" width="5" customWidth="1"/>
    <col min="2" max="2" width="42.109375" customWidth="1"/>
    <col min="3" max="3" width="8.109375" customWidth="1"/>
    <col min="4" max="4" width="45.44140625" customWidth="1"/>
    <col min="5" max="5" width="16.88671875" customWidth="1"/>
    <col min="6" max="6" width="26.88671875" customWidth="1"/>
    <col min="7" max="11" width="8.88671875" customWidth="1"/>
  </cols>
  <sheetData>
    <row r="1" spans="1:6" ht="14.4">
      <c r="B1" s="1009" t="s">
        <v>195</v>
      </c>
      <c r="C1" s="973"/>
      <c r="D1" s="973"/>
      <c r="E1" s="973"/>
      <c r="F1" s="973"/>
    </row>
    <row r="2" spans="1:6" ht="14.4">
      <c r="A2" s="809"/>
      <c r="B2" s="810"/>
      <c r="C2" s="809"/>
      <c r="D2" s="810"/>
      <c r="E2" s="76"/>
      <c r="F2" s="821"/>
    </row>
    <row r="3" spans="1:6" ht="14.4">
      <c r="A3" s="811" t="s">
        <v>1</v>
      </c>
      <c r="B3" s="812" t="s">
        <v>196</v>
      </c>
      <c r="C3" s="811" t="s">
        <v>167</v>
      </c>
      <c r="D3" s="812" t="s">
        <v>197</v>
      </c>
      <c r="E3" s="811" t="s">
        <v>198</v>
      </c>
      <c r="F3" s="811" t="s">
        <v>5</v>
      </c>
    </row>
    <row r="4" spans="1:6" ht="15.6">
      <c r="A4" s="515" t="s">
        <v>11</v>
      </c>
      <c r="B4" s="108" t="s">
        <v>199</v>
      </c>
      <c r="C4" s="515" t="s">
        <v>200</v>
      </c>
      <c r="D4" s="77" t="s">
        <v>201</v>
      </c>
      <c r="E4" s="822"/>
      <c r="F4" s="823"/>
    </row>
    <row r="5" spans="1:6" ht="32.4">
      <c r="A5" s="515" t="s">
        <v>202</v>
      </c>
      <c r="B5" s="813" t="s">
        <v>203</v>
      </c>
      <c r="C5" s="515"/>
      <c r="D5" s="77"/>
      <c r="E5" s="824">
        <f>+E8*E6</f>
        <v>3319680583.3612165</v>
      </c>
      <c r="F5" s="823"/>
    </row>
    <row r="6" spans="1:6" ht="27.6">
      <c r="A6" s="166">
        <v>1</v>
      </c>
      <c r="B6" s="80" t="s">
        <v>204</v>
      </c>
      <c r="C6" s="166" t="s">
        <v>205</v>
      </c>
      <c r="D6" s="79" t="s">
        <v>206</v>
      </c>
      <c r="E6" s="89">
        <v>13</v>
      </c>
      <c r="F6" s="825" t="s">
        <v>207</v>
      </c>
    </row>
    <row r="7" spans="1:6" ht="15.6">
      <c r="A7" s="166">
        <v>2</v>
      </c>
      <c r="B7" s="80" t="s">
        <v>208</v>
      </c>
      <c r="C7" s="166" t="s">
        <v>209</v>
      </c>
      <c r="D7" s="79" t="s">
        <v>210</v>
      </c>
      <c r="E7" s="89"/>
      <c r="F7" s="826"/>
    </row>
    <row r="8" spans="1:6" ht="31.2">
      <c r="A8" s="166" t="s">
        <v>211</v>
      </c>
      <c r="B8" s="80" t="s">
        <v>203</v>
      </c>
      <c r="C8" s="166" t="s">
        <v>209</v>
      </c>
      <c r="D8" s="79"/>
      <c r="E8" s="822">
        <f>(((E9*E10*(1+E10)^E6-E13*E10))/(((1+E10)^E6-1)))</f>
        <v>255360044.87393972</v>
      </c>
      <c r="F8" s="826"/>
    </row>
    <row r="9" spans="1:6" ht="31.2">
      <c r="A9" s="166" t="s">
        <v>212</v>
      </c>
      <c r="B9" s="80" t="s">
        <v>213</v>
      </c>
      <c r="C9" s="166" t="s">
        <v>214</v>
      </c>
      <c r="D9" s="80" t="s">
        <v>215</v>
      </c>
      <c r="E9" s="827">
        <f>'B2.PMUD'!D23</f>
        <v>3673827782.0163918</v>
      </c>
      <c r="F9" s="826"/>
    </row>
    <row r="10" spans="1:6" ht="15.6">
      <c r="A10" s="166" t="s">
        <v>216</v>
      </c>
      <c r="B10" s="80" t="s">
        <v>217</v>
      </c>
      <c r="C10" s="166" t="s">
        <v>218</v>
      </c>
      <c r="D10" s="80"/>
      <c r="E10" s="828">
        <f>E11/E12</f>
        <v>1.2425E-2</v>
      </c>
      <c r="F10" s="826"/>
    </row>
    <row r="11" spans="1:6" ht="93.6">
      <c r="A11" s="166" t="s">
        <v>219</v>
      </c>
      <c r="B11" s="80" t="s">
        <v>220</v>
      </c>
      <c r="C11" s="166" t="s">
        <v>221</v>
      </c>
      <c r="D11" s="80" t="s">
        <v>222</v>
      </c>
      <c r="E11" s="828">
        <v>4.9700000000000001E-2</v>
      </c>
      <c r="F11" s="826"/>
    </row>
    <row r="12" spans="1:6" ht="27.6">
      <c r="A12" s="166" t="s">
        <v>223</v>
      </c>
      <c r="B12" s="80" t="s">
        <v>224</v>
      </c>
      <c r="C12" s="166" t="s">
        <v>225</v>
      </c>
      <c r="D12" s="80"/>
      <c r="E12" s="89">
        <v>4</v>
      </c>
      <c r="F12" s="324" t="s">
        <v>226</v>
      </c>
    </row>
    <row r="13" spans="1:6" ht="78">
      <c r="A13" s="166" t="s">
        <v>227</v>
      </c>
      <c r="B13" s="80" t="s">
        <v>228</v>
      </c>
      <c r="C13" s="166" t="s">
        <v>229</v>
      </c>
      <c r="D13" s="189" t="s">
        <v>230</v>
      </c>
      <c r="E13" s="822">
        <f>E9/5*(5-4)</f>
        <v>734765556.40327835</v>
      </c>
      <c r="F13" s="324" t="s">
        <v>231</v>
      </c>
    </row>
    <row r="14" spans="1:6" ht="15.6">
      <c r="A14" s="515" t="s">
        <v>14</v>
      </c>
      <c r="B14" s="108" t="s">
        <v>232</v>
      </c>
      <c r="C14" s="515" t="s">
        <v>233</v>
      </c>
      <c r="D14" s="189" t="s">
        <v>234</v>
      </c>
      <c r="E14" s="829"/>
      <c r="F14" s="826"/>
    </row>
    <row r="15" spans="1:6" ht="46.8">
      <c r="A15" s="515" t="s">
        <v>16</v>
      </c>
      <c r="B15" s="108" t="s">
        <v>235</v>
      </c>
      <c r="C15" s="515" t="s">
        <v>236</v>
      </c>
      <c r="D15" s="80" t="s">
        <v>237</v>
      </c>
      <c r="E15" s="829"/>
      <c r="F15" s="826"/>
    </row>
    <row r="16" spans="1:6" ht="15.6">
      <c r="A16" s="515"/>
      <c r="B16" s="108" t="s">
        <v>238</v>
      </c>
      <c r="C16" s="515" t="s">
        <v>239</v>
      </c>
      <c r="D16" s="77" t="s">
        <v>240</v>
      </c>
      <c r="E16" s="830">
        <f>E5+E14+E15</f>
        <v>3319680583.3612165</v>
      </c>
      <c r="F16" s="826"/>
    </row>
    <row r="17" spans="1:6" ht="15.6">
      <c r="A17" s="814"/>
      <c r="B17" s="108" t="s">
        <v>241</v>
      </c>
      <c r="C17" s="814"/>
      <c r="D17" s="815">
        <v>0.1</v>
      </c>
      <c r="E17" s="830">
        <f>E16*10%</f>
        <v>331968058.33612168</v>
      </c>
      <c r="F17" s="826"/>
    </row>
    <row r="18" spans="1:6" ht="15.6">
      <c r="A18" s="814"/>
      <c r="B18" s="108" t="s">
        <v>242</v>
      </c>
      <c r="C18" s="814"/>
      <c r="D18" s="816"/>
      <c r="E18" s="830">
        <f>E16+E17</f>
        <v>3651648641.6973381</v>
      </c>
      <c r="F18" s="826"/>
    </row>
    <row r="19" spans="1:6" ht="15.6">
      <c r="A19" s="92"/>
      <c r="B19" s="108" t="s">
        <v>243</v>
      </c>
      <c r="C19" s="92"/>
      <c r="D19" s="92"/>
      <c r="E19" s="830">
        <f>ROUND(E18,-6)</f>
        <v>3652000000</v>
      </c>
      <c r="F19" s="92"/>
    </row>
    <row r="20" spans="1:6" ht="14.4">
      <c r="B20" s="817"/>
      <c r="D20" s="818"/>
      <c r="E20" s="831"/>
    </row>
    <row r="21" spans="1:6" ht="15.75" customHeight="1">
      <c r="B21" s="817"/>
      <c r="D21" s="819"/>
      <c r="E21" s="820"/>
    </row>
    <row r="22" spans="1:6" ht="15.75" customHeight="1">
      <c r="B22" s="817"/>
      <c r="E22" s="831"/>
    </row>
    <row r="23" spans="1:6" ht="15.75" customHeight="1">
      <c r="B23" s="817"/>
    </row>
    <row r="24" spans="1:6" ht="15.75" customHeight="1">
      <c r="B24" s="817"/>
      <c r="D24" s="820"/>
      <c r="E24" s="819"/>
    </row>
    <row r="25" spans="1:6" ht="15.75" customHeight="1">
      <c r="B25" s="817"/>
    </row>
    <row r="26" spans="1:6" ht="15.75" customHeight="1">
      <c r="B26" s="817"/>
    </row>
    <row r="27" spans="1:6" ht="15.75" customHeight="1">
      <c r="B27" s="817"/>
    </row>
    <row r="28" spans="1:6" ht="15.75" customHeight="1">
      <c r="B28" s="817"/>
    </row>
    <row r="29" spans="1:6" ht="15.75" customHeight="1">
      <c r="B29" s="817"/>
    </row>
    <row r="30" spans="1:6" ht="15.75" customHeight="1">
      <c r="B30" s="817"/>
    </row>
    <row r="31" spans="1:6" ht="15.75" customHeight="1">
      <c r="B31" s="817"/>
    </row>
    <row r="32" spans="1:6" ht="15.75" customHeight="1">
      <c r="B32" s="817"/>
    </row>
    <row r="33" spans="2:2" ht="15.75" customHeight="1">
      <c r="B33" s="817"/>
    </row>
    <row r="34" spans="2:2" ht="15.75" customHeight="1">
      <c r="B34" s="817"/>
    </row>
    <row r="35" spans="2:2" ht="15.75" customHeight="1">
      <c r="B35" s="817"/>
    </row>
    <row r="36" spans="2:2" ht="15.75" customHeight="1">
      <c r="B36" s="817"/>
    </row>
    <row r="37" spans="2:2" ht="15.75" customHeight="1">
      <c r="B37" s="817"/>
    </row>
    <row r="38" spans="2:2" ht="15.75" customHeight="1">
      <c r="B38" s="817"/>
    </row>
    <row r="39" spans="2:2" ht="15.75" customHeight="1">
      <c r="B39" s="817"/>
    </row>
    <row r="40" spans="2:2" ht="15.75" customHeight="1">
      <c r="B40" s="817"/>
    </row>
    <row r="41" spans="2:2" ht="15.75" customHeight="1">
      <c r="B41" s="817"/>
    </row>
    <row r="42" spans="2:2" ht="15.75" customHeight="1">
      <c r="B42" s="817"/>
    </row>
    <row r="43" spans="2:2" ht="15.75" customHeight="1">
      <c r="B43" s="817"/>
    </row>
    <row r="44" spans="2:2" ht="15.75" customHeight="1">
      <c r="B44" s="817"/>
    </row>
    <row r="45" spans="2:2" ht="15.75" customHeight="1">
      <c r="B45" s="817"/>
    </row>
    <row r="46" spans="2:2" ht="15.75" customHeight="1">
      <c r="B46" s="817"/>
    </row>
    <row r="47" spans="2:2" ht="15.75" customHeight="1">
      <c r="B47" s="817"/>
    </row>
    <row r="48" spans="2:2" ht="15.75" customHeight="1">
      <c r="B48" s="817"/>
    </row>
    <row r="49" spans="2:2" ht="15.75" customHeight="1">
      <c r="B49" s="817"/>
    </row>
    <row r="50" spans="2:2" ht="15.75" customHeight="1">
      <c r="B50" s="817"/>
    </row>
    <row r="51" spans="2:2" ht="15.75" customHeight="1">
      <c r="B51" s="817"/>
    </row>
    <row r="52" spans="2:2" ht="15.75" customHeight="1">
      <c r="B52" s="817"/>
    </row>
    <row r="53" spans="2:2" ht="15.75" customHeight="1">
      <c r="B53" s="817"/>
    </row>
    <row r="54" spans="2:2" ht="15.75" customHeight="1">
      <c r="B54" s="817"/>
    </row>
    <row r="55" spans="2:2" ht="15.75" customHeight="1">
      <c r="B55" s="817"/>
    </row>
    <row r="56" spans="2:2" ht="15.75" customHeight="1">
      <c r="B56" s="817"/>
    </row>
    <row r="57" spans="2:2" ht="15.75" customHeight="1">
      <c r="B57" s="817"/>
    </row>
    <row r="58" spans="2:2" ht="15.75" customHeight="1">
      <c r="B58" s="817"/>
    </row>
    <row r="59" spans="2:2" ht="15.75" customHeight="1">
      <c r="B59" s="817"/>
    </row>
    <row r="60" spans="2:2" ht="15.75" customHeight="1">
      <c r="B60" s="817"/>
    </row>
    <row r="61" spans="2:2" ht="15.75" customHeight="1">
      <c r="B61" s="817"/>
    </row>
    <row r="62" spans="2:2" ht="15.75" customHeight="1">
      <c r="B62" s="817"/>
    </row>
    <row r="63" spans="2:2" ht="15.75" customHeight="1">
      <c r="B63" s="817"/>
    </row>
    <row r="64" spans="2:2" ht="15.75" customHeight="1">
      <c r="B64" s="817"/>
    </row>
    <row r="65" spans="2:2" ht="15.75" customHeight="1">
      <c r="B65" s="817"/>
    </row>
    <row r="66" spans="2:2" ht="15.75" customHeight="1">
      <c r="B66" s="817"/>
    </row>
    <row r="67" spans="2:2" ht="15.75" customHeight="1">
      <c r="B67" s="817"/>
    </row>
    <row r="68" spans="2:2" ht="15.75" customHeight="1">
      <c r="B68" s="817"/>
    </row>
    <row r="69" spans="2:2" ht="15.75" customHeight="1">
      <c r="B69" s="817"/>
    </row>
    <row r="70" spans="2:2" ht="15.75" customHeight="1">
      <c r="B70" s="817"/>
    </row>
    <row r="71" spans="2:2" ht="15.75" customHeight="1">
      <c r="B71" s="817"/>
    </row>
    <row r="72" spans="2:2" ht="15.75" customHeight="1">
      <c r="B72" s="817"/>
    </row>
    <row r="73" spans="2:2" ht="15.75" customHeight="1">
      <c r="B73" s="817"/>
    </row>
    <row r="74" spans="2:2" ht="15.75" customHeight="1">
      <c r="B74" s="817"/>
    </row>
    <row r="75" spans="2:2" ht="15.75" customHeight="1">
      <c r="B75" s="817"/>
    </row>
    <row r="76" spans="2:2" ht="15.75" customHeight="1">
      <c r="B76" s="817"/>
    </row>
    <row r="77" spans="2:2" ht="15.75" customHeight="1">
      <c r="B77" s="817"/>
    </row>
    <row r="78" spans="2:2" ht="15.75" customHeight="1">
      <c r="B78" s="817"/>
    </row>
    <row r="79" spans="2:2" ht="15.75" customHeight="1">
      <c r="B79" s="817"/>
    </row>
    <row r="80" spans="2:2" ht="15.75" customHeight="1">
      <c r="B80" s="817"/>
    </row>
    <row r="81" spans="2:2" ht="15.75" customHeight="1">
      <c r="B81" s="817"/>
    </row>
    <row r="82" spans="2:2" ht="15.75" customHeight="1">
      <c r="B82" s="817"/>
    </row>
    <row r="83" spans="2:2" ht="15.75" customHeight="1">
      <c r="B83" s="817"/>
    </row>
    <row r="84" spans="2:2" ht="15.75" customHeight="1">
      <c r="B84" s="817"/>
    </row>
    <row r="85" spans="2:2" ht="15.75" customHeight="1">
      <c r="B85" s="817"/>
    </row>
    <row r="86" spans="2:2" ht="15.75" customHeight="1">
      <c r="B86" s="817"/>
    </row>
    <row r="87" spans="2:2" ht="15.75" customHeight="1">
      <c r="B87" s="817"/>
    </row>
    <row r="88" spans="2:2" ht="15.75" customHeight="1">
      <c r="B88" s="817"/>
    </row>
    <row r="89" spans="2:2" ht="15.75" customHeight="1">
      <c r="B89" s="817"/>
    </row>
    <row r="90" spans="2:2" ht="15.75" customHeight="1">
      <c r="B90" s="817"/>
    </row>
    <row r="91" spans="2:2" ht="15.75" customHeight="1">
      <c r="B91" s="817"/>
    </row>
    <row r="92" spans="2:2" ht="15.75" customHeight="1">
      <c r="B92" s="817"/>
    </row>
    <row r="93" spans="2:2" ht="15.75" customHeight="1">
      <c r="B93" s="817"/>
    </row>
    <row r="94" spans="2:2" ht="15.75" customHeight="1">
      <c r="B94" s="817"/>
    </row>
    <row r="95" spans="2:2" ht="15.75" customHeight="1">
      <c r="B95" s="817"/>
    </row>
    <row r="96" spans="2:2" ht="15.75" customHeight="1">
      <c r="B96" s="817"/>
    </row>
    <row r="97" spans="2:2" ht="15.75" customHeight="1">
      <c r="B97" s="817"/>
    </row>
    <row r="98" spans="2:2" ht="15.75" customHeight="1">
      <c r="B98" s="817"/>
    </row>
    <row r="99" spans="2:2" ht="15.75" customHeight="1">
      <c r="B99" s="817"/>
    </row>
    <row r="100" spans="2:2" ht="15.75" customHeight="1">
      <c r="B100" s="817"/>
    </row>
  </sheetData>
  <mergeCells count="1">
    <mergeCell ref="B1:F1"/>
  </mergeCells>
  <pageMargins left="0.7" right="0.7" top="0.75" bottom="0.75" header="0" footer="0"/>
  <pageSetup orientation="landscape"/>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N100"/>
  <sheetViews>
    <sheetView workbookViewId="0">
      <selection sqref="A1:G1"/>
    </sheetView>
  </sheetViews>
  <sheetFormatPr defaultColWidth="14.44140625" defaultRowHeight="15" customHeight="1"/>
  <cols>
    <col min="1" max="1" width="5.88671875" customWidth="1"/>
    <col min="2" max="2" width="39.88671875" customWidth="1"/>
    <col min="3" max="3" width="11.88671875" customWidth="1"/>
    <col min="4" max="5" width="12.109375" customWidth="1"/>
    <col min="6" max="6" width="13.88671875" customWidth="1"/>
    <col min="7" max="7" width="34.109375" customWidth="1"/>
    <col min="8" max="9" width="12.109375" customWidth="1"/>
    <col min="10" max="10" width="17.109375" customWidth="1"/>
    <col min="11" max="14" width="12.109375" customWidth="1"/>
  </cols>
  <sheetData>
    <row r="1" spans="1:14" ht="27" customHeight="1">
      <c r="A1" s="1010" t="s">
        <v>244</v>
      </c>
      <c r="B1" s="973"/>
      <c r="C1" s="973"/>
      <c r="D1" s="973"/>
      <c r="E1" s="973"/>
      <c r="F1" s="973"/>
      <c r="G1" s="973"/>
      <c r="H1" s="806"/>
      <c r="I1" s="806"/>
      <c r="J1" s="806"/>
      <c r="K1" s="806"/>
      <c r="L1" s="806"/>
      <c r="M1" s="806"/>
      <c r="N1" s="806"/>
    </row>
    <row r="2" spans="1:14" ht="27" customHeight="1">
      <c r="A2" s="1011" t="str">
        <f>[214]Bia!A7</f>
        <v>Nhiệm vụ: Xây dựng hệ thống Sổ tay Đảng viên điện tử</v>
      </c>
      <c r="B2" s="973"/>
      <c r="C2" s="973"/>
      <c r="D2" s="973"/>
      <c r="E2" s="973"/>
      <c r="F2" s="973"/>
      <c r="G2" s="973"/>
      <c r="H2" s="806"/>
      <c r="I2" s="806"/>
      <c r="J2" s="806"/>
      <c r="K2" s="806"/>
      <c r="L2" s="806"/>
      <c r="M2" s="806"/>
      <c r="N2" s="806"/>
    </row>
    <row r="3" spans="1:14" ht="58.5" customHeight="1">
      <c r="A3" s="1012" t="s">
        <v>245</v>
      </c>
      <c r="B3" s="973"/>
      <c r="C3" s="973"/>
      <c r="D3" s="973"/>
      <c r="E3" s="973"/>
      <c r="F3" s="973"/>
      <c r="G3" s="973"/>
      <c r="H3" s="806"/>
      <c r="I3" s="806"/>
      <c r="J3" s="806"/>
      <c r="K3" s="806"/>
      <c r="L3" s="806"/>
      <c r="M3" s="806"/>
      <c r="N3" s="806"/>
    </row>
    <row r="4" spans="1:14" ht="15" customHeight="1">
      <c r="A4" s="74"/>
      <c r="B4" s="794"/>
      <c r="C4" s="794"/>
      <c r="D4" s="794"/>
      <c r="E4" s="794"/>
      <c r="F4" s="794"/>
      <c r="G4" s="794"/>
      <c r="H4" s="806"/>
      <c r="I4" s="806"/>
      <c r="J4" s="806"/>
      <c r="K4" s="806"/>
      <c r="L4" s="806"/>
      <c r="M4" s="806"/>
      <c r="N4" s="806"/>
    </row>
    <row r="5" spans="1:14" ht="30" customHeight="1">
      <c r="A5" s="795" t="s">
        <v>1</v>
      </c>
      <c r="B5" s="795" t="s">
        <v>2</v>
      </c>
      <c r="C5" s="795" t="s">
        <v>246</v>
      </c>
      <c r="D5" s="795" t="s">
        <v>247</v>
      </c>
      <c r="E5" s="795" t="s">
        <v>248</v>
      </c>
      <c r="F5" s="795" t="s">
        <v>249</v>
      </c>
      <c r="G5" s="795" t="s">
        <v>5</v>
      </c>
      <c r="H5" s="806"/>
      <c r="I5" s="806"/>
      <c r="J5" s="806"/>
      <c r="K5" s="806" t="s">
        <v>145</v>
      </c>
      <c r="L5" s="806" t="s">
        <v>250</v>
      </c>
      <c r="M5" s="806"/>
      <c r="N5" s="806">
        <f>M13</f>
        <v>35</v>
      </c>
    </row>
    <row r="6" spans="1:14" ht="18" customHeight="1">
      <c r="A6" s="795" t="s">
        <v>251</v>
      </c>
      <c r="B6" s="796" t="s">
        <v>252</v>
      </c>
      <c r="C6" s="795"/>
      <c r="D6" s="795"/>
      <c r="E6" s="795">
        <f>SUM(E7:E8)</f>
        <v>35</v>
      </c>
      <c r="F6" s="795"/>
      <c r="G6" s="795"/>
      <c r="H6" s="806"/>
      <c r="I6" s="806"/>
      <c r="J6" s="806"/>
      <c r="K6" s="806"/>
      <c r="L6" s="806"/>
      <c r="M6" s="806"/>
      <c r="N6" s="806"/>
    </row>
    <row r="7" spans="1:14" ht="18" customHeight="1">
      <c r="A7" s="797">
        <v>1</v>
      </c>
      <c r="B7" s="798" t="s">
        <v>253</v>
      </c>
      <c r="C7" s="797" t="s">
        <v>254</v>
      </c>
      <c r="D7" s="795"/>
      <c r="E7" s="797">
        <v>5</v>
      </c>
      <c r="F7" s="795"/>
      <c r="G7" s="795"/>
      <c r="H7" s="806"/>
      <c r="I7" s="806"/>
      <c r="J7" s="806"/>
      <c r="K7" s="806"/>
      <c r="L7" s="806"/>
      <c r="M7" s="806"/>
      <c r="N7" s="806"/>
    </row>
    <row r="8" spans="1:14" ht="18" customHeight="1">
      <c r="A8" s="797">
        <v>2</v>
      </c>
      <c r="B8" s="798" t="s">
        <v>255</v>
      </c>
      <c r="C8" s="797" t="s">
        <v>254</v>
      </c>
      <c r="D8" s="795"/>
      <c r="E8" s="797">
        <v>30</v>
      </c>
      <c r="F8" s="795"/>
      <c r="G8" s="795"/>
      <c r="H8" s="806"/>
      <c r="I8" s="806"/>
      <c r="J8" s="806"/>
      <c r="K8" s="806"/>
      <c r="L8" s="806"/>
      <c r="M8" s="806"/>
      <c r="N8" s="806"/>
    </row>
    <row r="9" spans="1:14" ht="19.5" customHeight="1">
      <c r="A9" s="795" t="s">
        <v>256</v>
      </c>
      <c r="B9" s="799" t="s">
        <v>257</v>
      </c>
      <c r="C9" s="795" t="s">
        <v>258</v>
      </c>
      <c r="D9" s="800"/>
      <c r="E9" s="795">
        <v>1</v>
      </c>
      <c r="F9" s="803" t="e">
        <f>(F10+F17)*E9</f>
        <v>#REF!</v>
      </c>
      <c r="G9" s="795" t="s">
        <v>259</v>
      </c>
      <c r="H9" s="806"/>
      <c r="I9" s="806"/>
      <c r="J9" s="806" t="s">
        <v>260</v>
      </c>
      <c r="K9" s="806">
        <v>1</v>
      </c>
      <c r="L9" s="806">
        <v>5</v>
      </c>
      <c r="M9" s="806">
        <f>L9*K9</f>
        <v>5</v>
      </c>
      <c r="N9" s="806"/>
    </row>
    <row r="10" spans="1:14" ht="20.25" customHeight="1">
      <c r="A10" s="795" t="s">
        <v>11</v>
      </c>
      <c r="B10" s="799" t="s">
        <v>261</v>
      </c>
      <c r="C10" s="795"/>
      <c r="D10" s="799"/>
      <c r="E10" s="795"/>
      <c r="F10" s="803" t="e">
        <f>SUM(F11:F16)</f>
        <v>#REF!</v>
      </c>
      <c r="G10" s="795"/>
      <c r="H10" s="806"/>
      <c r="I10" s="806"/>
      <c r="J10" s="806" t="s">
        <v>262</v>
      </c>
      <c r="K10" s="806">
        <v>6</v>
      </c>
      <c r="L10" s="806">
        <v>5</v>
      </c>
      <c r="M10" s="806">
        <f>L10*K10</f>
        <v>30</v>
      </c>
      <c r="N10" s="806"/>
    </row>
    <row r="11" spans="1:14" ht="18" customHeight="1">
      <c r="A11" s="797">
        <v>1</v>
      </c>
      <c r="B11" s="801" t="s">
        <v>263</v>
      </c>
      <c r="C11" s="797" t="s">
        <v>264</v>
      </c>
      <c r="D11" s="802">
        <f>250*100</f>
        <v>25000</v>
      </c>
      <c r="E11" s="797">
        <v>35</v>
      </c>
      <c r="F11" s="802">
        <f>D11*E11</f>
        <v>875000</v>
      </c>
      <c r="G11" s="798" t="s">
        <v>265</v>
      </c>
      <c r="H11" s="806"/>
      <c r="I11" s="806"/>
      <c r="J11" s="806"/>
      <c r="K11" s="806"/>
      <c r="L11" s="806"/>
      <c r="M11" s="806">
        <f>L11*K11</f>
        <v>0</v>
      </c>
      <c r="N11" s="806"/>
    </row>
    <row r="12" spans="1:14" ht="18" customHeight="1">
      <c r="A12" s="797">
        <v>2</v>
      </c>
      <c r="B12" s="801" t="s">
        <v>266</v>
      </c>
      <c r="C12" s="797" t="s">
        <v>267</v>
      </c>
      <c r="D12" s="802" t="e">
        <f>#REF!</f>
        <v>#REF!</v>
      </c>
      <c r="E12" s="797">
        <f>N5*2</f>
        <v>70</v>
      </c>
      <c r="F12" s="802" t="e">
        <f>D12*E12*2</f>
        <v>#REF!</v>
      </c>
      <c r="G12" s="798" t="s">
        <v>268</v>
      </c>
      <c r="H12" s="806"/>
      <c r="I12" s="806"/>
      <c r="J12" s="806"/>
      <c r="K12" s="806"/>
      <c r="L12" s="806"/>
      <c r="M12" s="806">
        <v>0</v>
      </c>
      <c r="N12" s="806"/>
    </row>
    <row r="13" spans="1:14" ht="18" customHeight="1">
      <c r="A13" s="797">
        <v>3</v>
      </c>
      <c r="B13" s="801" t="s">
        <v>269</v>
      </c>
      <c r="C13" s="797" t="s">
        <v>270</v>
      </c>
      <c r="D13" s="802">
        <v>1000000</v>
      </c>
      <c r="E13" s="797">
        <v>1</v>
      </c>
      <c r="F13" s="802">
        <f>D13*E13</f>
        <v>1000000</v>
      </c>
      <c r="G13" s="798"/>
      <c r="H13" s="806"/>
      <c r="I13" s="806"/>
      <c r="J13" s="806"/>
      <c r="K13" s="806"/>
      <c r="L13" s="806"/>
      <c r="M13" s="806">
        <f>SUM(M9:M12)</f>
        <v>35</v>
      </c>
      <c r="N13" s="806"/>
    </row>
    <row r="14" spans="1:14" ht="18" customHeight="1">
      <c r="A14" s="797">
        <v>4</v>
      </c>
      <c r="B14" s="801" t="s">
        <v>271</v>
      </c>
      <c r="C14" s="797" t="s">
        <v>270</v>
      </c>
      <c r="D14" s="802">
        <v>500000</v>
      </c>
      <c r="E14" s="797">
        <v>1</v>
      </c>
      <c r="F14" s="802">
        <f>D14*E14</f>
        <v>500000</v>
      </c>
      <c r="G14" s="798"/>
      <c r="H14" s="806"/>
      <c r="I14" s="806"/>
      <c r="J14" s="806"/>
      <c r="K14" s="806"/>
      <c r="L14" s="806"/>
      <c r="M14" s="806"/>
      <c r="N14" s="806"/>
    </row>
    <row r="15" spans="1:14" ht="18" customHeight="1">
      <c r="A15" s="797">
        <v>5</v>
      </c>
      <c r="B15" s="801" t="s">
        <v>272</v>
      </c>
      <c r="C15" s="797" t="s">
        <v>273</v>
      </c>
      <c r="D15" s="802">
        <v>35000</v>
      </c>
      <c r="E15" s="797">
        <f>E11</f>
        <v>35</v>
      </c>
      <c r="F15" s="802">
        <f>D15*E15</f>
        <v>1225000</v>
      </c>
      <c r="G15" s="798" t="s">
        <v>274</v>
      </c>
      <c r="H15" s="806"/>
      <c r="I15" s="806"/>
      <c r="J15" s="806"/>
      <c r="K15" s="806"/>
      <c r="L15" s="806"/>
      <c r="M15" s="806"/>
      <c r="N15" s="806"/>
    </row>
    <row r="16" spans="1:14" ht="18" customHeight="1">
      <c r="A16" s="797">
        <v>6</v>
      </c>
      <c r="B16" s="801" t="s">
        <v>275</v>
      </c>
      <c r="C16" s="797" t="s">
        <v>258</v>
      </c>
      <c r="D16" s="802" t="e">
        <f>(F11+F12+F13+F14+F15)*5%</f>
        <v>#REF!</v>
      </c>
      <c r="E16" s="797">
        <v>1</v>
      </c>
      <c r="F16" s="802" t="e">
        <f>ROUND(D16*E16,-3)</f>
        <v>#REF!</v>
      </c>
      <c r="G16" s="798" t="s">
        <v>276</v>
      </c>
      <c r="H16" s="806"/>
      <c r="I16" s="806"/>
      <c r="J16" s="806"/>
      <c r="K16" s="806"/>
      <c r="L16" s="806"/>
      <c r="M16" s="806"/>
      <c r="N16" s="806"/>
    </row>
    <row r="17" spans="1:14" ht="18" customHeight="1">
      <c r="A17" s="795" t="s">
        <v>14</v>
      </c>
      <c r="B17" s="799" t="s">
        <v>277</v>
      </c>
      <c r="C17" s="795"/>
      <c r="D17" s="799"/>
      <c r="E17" s="795"/>
      <c r="F17" s="803">
        <f>SUM(F18:F20)</f>
        <v>3400000</v>
      </c>
      <c r="G17" s="795"/>
      <c r="H17" s="806"/>
      <c r="I17" s="806"/>
      <c r="J17" s="806"/>
      <c r="K17" s="806"/>
      <c r="L17" s="806"/>
      <c r="M17" s="806"/>
      <c r="N17" s="806"/>
    </row>
    <row r="18" spans="1:14" ht="18" customHeight="1">
      <c r="A18" s="797">
        <v>1</v>
      </c>
      <c r="B18" s="801" t="s">
        <v>278</v>
      </c>
      <c r="C18" s="797" t="s">
        <v>279</v>
      </c>
      <c r="D18" s="802">
        <v>1500000</v>
      </c>
      <c r="E18" s="797">
        <v>1</v>
      </c>
      <c r="F18" s="802">
        <f>D18*E18</f>
        <v>1500000</v>
      </c>
      <c r="G18" s="798" t="s">
        <v>280</v>
      </c>
      <c r="H18" s="806"/>
      <c r="I18" s="806"/>
      <c r="J18" s="806"/>
      <c r="K18" s="806"/>
      <c r="L18" s="806"/>
      <c r="M18" s="806"/>
      <c r="N18" s="806"/>
    </row>
    <row r="19" spans="1:14" ht="21" customHeight="1">
      <c r="A19" s="797">
        <v>2</v>
      </c>
      <c r="B19" s="801" t="s">
        <v>281</v>
      </c>
      <c r="C19" s="797" t="s">
        <v>279</v>
      </c>
      <c r="D19" s="802">
        <v>800000</v>
      </c>
      <c r="E19" s="797">
        <v>2</v>
      </c>
      <c r="F19" s="802">
        <f>D19*E19</f>
        <v>1600000</v>
      </c>
      <c r="G19" s="798" t="s">
        <v>282</v>
      </c>
      <c r="H19" s="806"/>
      <c r="I19" s="806"/>
      <c r="J19" s="806"/>
      <c r="K19" s="806"/>
      <c r="L19" s="806"/>
      <c r="M19" s="806"/>
      <c r="N19" s="806"/>
    </row>
    <row r="20" spans="1:14" ht="18" customHeight="1">
      <c r="A20" s="797">
        <v>3</v>
      </c>
      <c r="B20" s="801" t="s">
        <v>283</v>
      </c>
      <c r="C20" s="797" t="s">
        <v>279</v>
      </c>
      <c r="D20" s="802">
        <v>100000</v>
      </c>
      <c r="E20" s="797">
        <v>3</v>
      </c>
      <c r="F20" s="802">
        <f>E20*D20</f>
        <v>300000</v>
      </c>
      <c r="G20" s="798"/>
      <c r="H20" s="806"/>
      <c r="I20" s="806"/>
      <c r="J20" s="806"/>
      <c r="K20" s="806"/>
      <c r="L20" s="806"/>
      <c r="M20" s="806"/>
      <c r="N20" s="806"/>
    </row>
    <row r="21" spans="1:14" ht="18" customHeight="1">
      <c r="A21" s="795" t="s">
        <v>284</v>
      </c>
      <c r="B21" s="799" t="s">
        <v>285</v>
      </c>
      <c r="C21" s="795"/>
      <c r="D21" s="803"/>
      <c r="E21" s="795">
        <v>6</v>
      </c>
      <c r="F21" s="803">
        <f>(F22+F24+F23)*E21</f>
        <v>20400000</v>
      </c>
      <c r="G21" s="798" t="s">
        <v>286</v>
      </c>
      <c r="H21" s="806"/>
      <c r="I21" s="806"/>
      <c r="J21" s="806"/>
      <c r="K21" s="806"/>
      <c r="L21" s="806"/>
      <c r="M21" s="806"/>
      <c r="N21" s="806"/>
    </row>
    <row r="22" spans="1:14" ht="29.25" customHeight="1">
      <c r="A22" s="797">
        <v>1</v>
      </c>
      <c r="B22" s="801" t="s">
        <v>278</v>
      </c>
      <c r="C22" s="797" t="s">
        <v>279</v>
      </c>
      <c r="D22" s="802">
        <v>1500000</v>
      </c>
      <c r="E22" s="797">
        <v>1</v>
      </c>
      <c r="F22" s="802">
        <f>D22*E22</f>
        <v>1500000</v>
      </c>
      <c r="G22" s="798" t="s">
        <v>287</v>
      </c>
      <c r="H22" s="806"/>
      <c r="I22" s="806"/>
      <c r="J22" s="806"/>
      <c r="K22" s="806"/>
      <c r="L22" s="806"/>
      <c r="M22" s="806"/>
      <c r="N22" s="806"/>
    </row>
    <row r="23" spans="1:14" ht="29.25" customHeight="1">
      <c r="A23" s="797">
        <v>2</v>
      </c>
      <c r="B23" s="801" t="s">
        <v>281</v>
      </c>
      <c r="C23" s="797" t="s">
        <v>279</v>
      </c>
      <c r="D23" s="802">
        <v>800000</v>
      </c>
      <c r="E23" s="797">
        <v>2</v>
      </c>
      <c r="F23" s="802">
        <f>D23*E23</f>
        <v>1600000</v>
      </c>
      <c r="G23" s="798" t="s">
        <v>282</v>
      </c>
      <c r="H23" s="806"/>
      <c r="I23" s="806"/>
      <c r="J23" s="806"/>
      <c r="K23" s="806"/>
      <c r="L23" s="806"/>
      <c r="M23" s="806"/>
      <c r="N23" s="806"/>
    </row>
    <row r="24" spans="1:14" ht="29.25" customHeight="1">
      <c r="A24" s="797">
        <v>3</v>
      </c>
      <c r="B24" s="801" t="s">
        <v>288</v>
      </c>
      <c r="C24" s="797" t="s">
        <v>279</v>
      </c>
      <c r="D24" s="802">
        <v>100000</v>
      </c>
      <c r="E24" s="797">
        <f>E23+E22</f>
        <v>3</v>
      </c>
      <c r="F24" s="802">
        <f>E24*D24</f>
        <v>300000</v>
      </c>
      <c r="G24" s="798" t="s">
        <v>282</v>
      </c>
      <c r="H24" s="806"/>
      <c r="I24" s="806"/>
      <c r="J24" s="806"/>
      <c r="K24" s="806"/>
      <c r="L24" s="806"/>
      <c r="M24" s="806"/>
      <c r="N24" s="806"/>
    </row>
    <row r="25" spans="1:14" ht="18" customHeight="1">
      <c r="A25" s="804"/>
      <c r="B25" s="796" t="s">
        <v>289</v>
      </c>
      <c r="C25" s="804"/>
      <c r="D25" s="805"/>
      <c r="E25" s="807"/>
      <c r="F25" s="808" t="e">
        <f>F9+F21</f>
        <v>#REF!</v>
      </c>
      <c r="G25" s="797"/>
      <c r="H25" s="806"/>
      <c r="I25" s="806"/>
      <c r="J25" s="806"/>
      <c r="K25" s="806"/>
      <c r="L25" s="806"/>
      <c r="M25" s="806"/>
      <c r="N25" s="806"/>
    </row>
    <row r="26" spans="1:14" ht="18" customHeight="1">
      <c r="A26" s="806"/>
      <c r="B26" s="806"/>
      <c r="C26" s="806"/>
      <c r="D26" s="806"/>
      <c r="E26" s="806"/>
      <c r="F26" s="806"/>
      <c r="G26" s="806"/>
      <c r="H26" s="806"/>
      <c r="I26" s="806"/>
      <c r="J26" s="806"/>
      <c r="K26" s="806"/>
      <c r="L26" s="806"/>
      <c r="M26" s="806"/>
      <c r="N26" s="806"/>
    </row>
    <row r="27" spans="1:14" ht="18" customHeight="1">
      <c r="A27" s="806"/>
      <c r="B27" s="806"/>
      <c r="C27" s="806"/>
      <c r="D27" s="806"/>
      <c r="E27" s="806"/>
      <c r="F27" s="806"/>
      <c r="G27" s="806"/>
      <c r="H27" s="806"/>
      <c r="I27" s="806"/>
      <c r="J27" s="806"/>
      <c r="K27" s="806"/>
      <c r="L27" s="806"/>
      <c r="M27" s="806"/>
      <c r="N27" s="806"/>
    </row>
    <row r="28" spans="1:14" ht="18" customHeight="1">
      <c r="A28" s="806"/>
      <c r="B28" s="806"/>
      <c r="C28" s="806"/>
      <c r="D28" s="806"/>
      <c r="E28" s="806"/>
      <c r="F28" s="806"/>
      <c r="G28" s="806"/>
      <c r="H28" s="806"/>
      <c r="I28" s="806"/>
      <c r="J28" s="806"/>
      <c r="K28" s="806"/>
      <c r="L28" s="806"/>
      <c r="M28" s="806"/>
      <c r="N28" s="806"/>
    </row>
    <row r="29" spans="1:14" ht="18" customHeight="1">
      <c r="A29" s="806"/>
      <c r="B29" s="806"/>
      <c r="C29" s="806"/>
      <c r="D29" s="806"/>
      <c r="E29" s="806"/>
      <c r="F29" s="806"/>
      <c r="G29" s="806"/>
      <c r="H29" s="806"/>
      <c r="I29" s="806"/>
      <c r="J29" s="806"/>
      <c r="K29" s="806"/>
      <c r="L29" s="806"/>
      <c r="M29" s="806"/>
      <c r="N29" s="806"/>
    </row>
    <row r="30" spans="1:14" ht="18" customHeight="1">
      <c r="A30" s="806"/>
      <c r="B30" s="806"/>
      <c r="C30" s="806"/>
      <c r="D30" s="806"/>
      <c r="E30" s="806"/>
      <c r="F30" s="806"/>
      <c r="G30" s="806"/>
      <c r="H30" s="806"/>
      <c r="I30" s="806"/>
      <c r="J30" s="806"/>
      <c r="K30" s="806"/>
      <c r="L30" s="806"/>
      <c r="M30" s="806"/>
      <c r="N30" s="806"/>
    </row>
    <row r="31" spans="1:14" ht="18" customHeight="1">
      <c r="A31" s="806"/>
      <c r="B31" s="806"/>
      <c r="C31" s="806"/>
      <c r="D31" s="806"/>
      <c r="E31" s="806"/>
      <c r="F31" s="806"/>
      <c r="G31" s="806"/>
      <c r="H31" s="806"/>
      <c r="I31" s="806"/>
      <c r="J31" s="806"/>
      <c r="K31" s="806"/>
      <c r="L31" s="806"/>
      <c r="M31" s="806"/>
      <c r="N31" s="806"/>
    </row>
    <row r="32" spans="1:14" ht="18" customHeight="1">
      <c r="A32" s="806"/>
      <c r="B32" s="806"/>
      <c r="C32" s="806"/>
      <c r="D32" s="806"/>
      <c r="E32" s="806"/>
      <c r="F32" s="806"/>
      <c r="G32" s="806"/>
      <c r="H32" s="806"/>
      <c r="I32" s="806"/>
      <c r="J32" s="806"/>
      <c r="K32" s="806"/>
      <c r="L32" s="806"/>
      <c r="M32" s="806"/>
      <c r="N32" s="806"/>
    </row>
    <row r="33" spans="1:14" ht="18" customHeight="1">
      <c r="A33" s="806"/>
      <c r="B33" s="806"/>
      <c r="C33" s="806"/>
      <c r="D33" s="806"/>
      <c r="E33" s="806"/>
      <c r="F33" s="806"/>
      <c r="G33" s="806"/>
      <c r="H33" s="806"/>
      <c r="I33" s="806"/>
      <c r="J33" s="806"/>
      <c r="K33" s="806"/>
      <c r="L33" s="806"/>
      <c r="M33" s="806"/>
      <c r="N33" s="806"/>
    </row>
    <row r="34" spans="1:14" ht="18" customHeight="1">
      <c r="A34" s="806"/>
      <c r="B34" s="806"/>
      <c r="C34" s="806"/>
      <c r="D34" s="806"/>
      <c r="E34" s="806"/>
      <c r="F34" s="806"/>
      <c r="G34" s="806"/>
      <c r="H34" s="806"/>
      <c r="I34" s="806"/>
      <c r="J34" s="806"/>
      <c r="K34" s="806"/>
      <c r="L34" s="806"/>
      <c r="M34" s="806"/>
      <c r="N34" s="806"/>
    </row>
    <row r="35" spans="1:14" ht="18" customHeight="1">
      <c r="A35" s="806"/>
      <c r="B35" s="806"/>
      <c r="C35" s="806"/>
      <c r="D35" s="806"/>
      <c r="E35" s="806"/>
      <c r="F35" s="806"/>
      <c r="G35" s="806"/>
      <c r="H35" s="806"/>
      <c r="I35" s="806"/>
      <c r="J35" s="806"/>
      <c r="K35" s="806"/>
      <c r="L35" s="806"/>
      <c r="M35" s="806"/>
      <c r="N35" s="806"/>
    </row>
    <row r="36" spans="1:14" ht="18" customHeight="1">
      <c r="A36" s="806"/>
      <c r="B36" s="806"/>
      <c r="C36" s="806"/>
      <c r="D36" s="806"/>
      <c r="E36" s="806"/>
      <c r="F36" s="806"/>
      <c r="G36" s="806"/>
      <c r="H36" s="806"/>
      <c r="I36" s="806"/>
      <c r="J36" s="806"/>
      <c r="K36" s="806"/>
      <c r="L36" s="806"/>
      <c r="M36" s="806"/>
      <c r="N36" s="806"/>
    </row>
    <row r="37" spans="1:14" ht="18" customHeight="1">
      <c r="A37" s="806"/>
      <c r="B37" s="806"/>
      <c r="C37" s="806"/>
      <c r="D37" s="806"/>
      <c r="E37" s="806"/>
      <c r="F37" s="806"/>
      <c r="G37" s="806"/>
      <c r="H37" s="806"/>
      <c r="I37" s="806"/>
      <c r="J37" s="806"/>
      <c r="K37" s="806"/>
      <c r="L37" s="806"/>
      <c r="M37" s="806"/>
      <c r="N37" s="806"/>
    </row>
    <row r="38" spans="1:14" ht="18" customHeight="1">
      <c r="A38" s="806"/>
      <c r="B38" s="806"/>
      <c r="C38" s="806"/>
      <c r="D38" s="806"/>
      <c r="E38" s="806"/>
      <c r="F38" s="806"/>
      <c r="G38" s="806"/>
      <c r="H38" s="806"/>
      <c r="I38" s="806"/>
      <c r="J38" s="806"/>
      <c r="K38" s="806"/>
      <c r="L38" s="806"/>
      <c r="M38" s="806"/>
      <c r="N38" s="806"/>
    </row>
    <row r="39" spans="1:14" ht="18" customHeight="1">
      <c r="A39" s="806"/>
      <c r="B39" s="806"/>
      <c r="C39" s="806"/>
      <c r="D39" s="806"/>
      <c r="E39" s="806"/>
      <c r="F39" s="806"/>
      <c r="G39" s="806"/>
      <c r="H39" s="806"/>
      <c r="I39" s="806"/>
      <c r="J39" s="806"/>
      <c r="K39" s="806"/>
      <c r="L39" s="806"/>
      <c r="M39" s="806"/>
      <c r="N39" s="806"/>
    </row>
    <row r="40" spans="1:14" ht="18" customHeight="1">
      <c r="A40" s="806"/>
      <c r="B40" s="806"/>
      <c r="C40" s="806"/>
      <c r="D40" s="806"/>
      <c r="E40" s="806"/>
      <c r="F40" s="806"/>
      <c r="G40" s="806"/>
      <c r="H40" s="806"/>
      <c r="I40" s="806"/>
      <c r="J40" s="806"/>
      <c r="K40" s="806"/>
      <c r="L40" s="806"/>
      <c r="M40" s="806"/>
      <c r="N40" s="806"/>
    </row>
    <row r="41" spans="1:14" ht="18" customHeight="1">
      <c r="A41" s="806"/>
      <c r="B41" s="806"/>
      <c r="C41" s="806"/>
      <c r="D41" s="806"/>
      <c r="E41" s="806"/>
      <c r="F41" s="806"/>
      <c r="G41" s="806"/>
      <c r="H41" s="806"/>
      <c r="I41" s="806"/>
      <c r="J41" s="806"/>
      <c r="K41" s="806"/>
      <c r="L41" s="806"/>
      <c r="M41" s="806"/>
      <c r="N41" s="806"/>
    </row>
    <row r="42" spans="1:14" ht="18" customHeight="1">
      <c r="A42" s="806"/>
      <c r="B42" s="806"/>
      <c r="C42" s="806"/>
      <c r="D42" s="806"/>
      <c r="E42" s="806"/>
      <c r="F42" s="806"/>
      <c r="G42" s="806"/>
      <c r="H42" s="806"/>
      <c r="I42" s="806"/>
      <c r="J42" s="806"/>
      <c r="K42" s="806"/>
      <c r="L42" s="806"/>
      <c r="M42" s="806"/>
      <c r="N42" s="806"/>
    </row>
    <row r="43" spans="1:14" ht="18" customHeight="1">
      <c r="A43" s="806"/>
      <c r="B43" s="806"/>
      <c r="C43" s="806"/>
      <c r="D43" s="806"/>
      <c r="E43" s="806"/>
      <c r="F43" s="806"/>
      <c r="G43" s="806"/>
      <c r="H43" s="806"/>
      <c r="I43" s="806"/>
      <c r="J43" s="806"/>
      <c r="K43" s="806"/>
      <c r="L43" s="806"/>
      <c r="M43" s="806"/>
      <c r="N43" s="806"/>
    </row>
    <row r="44" spans="1:14" ht="18" customHeight="1">
      <c r="A44" s="806"/>
      <c r="B44" s="806"/>
      <c r="C44" s="806"/>
      <c r="D44" s="806"/>
      <c r="E44" s="806"/>
      <c r="F44" s="806"/>
      <c r="G44" s="806"/>
      <c r="H44" s="806"/>
      <c r="I44" s="806"/>
      <c r="J44" s="806"/>
      <c r="K44" s="806"/>
      <c r="L44" s="806"/>
      <c r="M44" s="806"/>
      <c r="N44" s="806"/>
    </row>
    <row r="45" spans="1:14" ht="18" customHeight="1">
      <c r="A45" s="806"/>
      <c r="B45" s="806"/>
      <c r="C45" s="806"/>
      <c r="D45" s="806"/>
      <c r="E45" s="806"/>
      <c r="F45" s="806"/>
      <c r="G45" s="806"/>
      <c r="H45" s="806"/>
      <c r="I45" s="806"/>
      <c r="J45" s="806"/>
      <c r="K45" s="806"/>
      <c r="L45" s="806"/>
      <c r="M45" s="806"/>
      <c r="N45" s="806"/>
    </row>
    <row r="46" spans="1:14" ht="18" customHeight="1">
      <c r="A46" s="806"/>
      <c r="B46" s="806"/>
      <c r="C46" s="806"/>
      <c r="D46" s="806"/>
      <c r="E46" s="806"/>
      <c r="F46" s="806"/>
      <c r="G46" s="806"/>
      <c r="H46" s="806"/>
      <c r="I46" s="806"/>
      <c r="J46" s="806"/>
      <c r="K46" s="806"/>
      <c r="L46" s="806"/>
      <c r="M46" s="806"/>
      <c r="N46" s="806"/>
    </row>
    <row r="47" spans="1:14" ht="18" customHeight="1">
      <c r="A47" s="806"/>
      <c r="B47" s="806"/>
      <c r="C47" s="806"/>
      <c r="D47" s="806"/>
      <c r="E47" s="806"/>
      <c r="F47" s="806"/>
      <c r="G47" s="806"/>
      <c r="H47" s="806"/>
      <c r="I47" s="806"/>
      <c r="J47" s="806"/>
      <c r="K47" s="806"/>
      <c r="L47" s="806"/>
      <c r="M47" s="806"/>
      <c r="N47" s="806"/>
    </row>
    <row r="48" spans="1:14" ht="18" customHeight="1">
      <c r="A48" s="806"/>
      <c r="B48" s="806"/>
      <c r="C48" s="806"/>
      <c r="D48" s="806"/>
      <c r="E48" s="806"/>
      <c r="F48" s="806"/>
      <c r="G48" s="806"/>
      <c r="H48" s="806"/>
      <c r="I48" s="806"/>
      <c r="J48" s="806"/>
      <c r="K48" s="806"/>
      <c r="L48" s="806"/>
      <c r="M48" s="806"/>
      <c r="N48" s="806"/>
    </row>
    <row r="49" spans="1:14" ht="18" customHeight="1">
      <c r="A49" s="806"/>
      <c r="B49" s="806"/>
      <c r="C49" s="806"/>
      <c r="D49" s="806"/>
      <c r="E49" s="806"/>
      <c r="F49" s="806"/>
      <c r="G49" s="806"/>
      <c r="H49" s="806"/>
      <c r="I49" s="806"/>
      <c r="J49" s="806"/>
      <c r="K49" s="806"/>
      <c r="L49" s="806"/>
      <c r="M49" s="806"/>
      <c r="N49" s="806"/>
    </row>
    <row r="50" spans="1:14" ht="18" customHeight="1">
      <c r="A50" s="806"/>
      <c r="B50" s="806"/>
      <c r="C50" s="806"/>
      <c r="D50" s="806"/>
      <c r="E50" s="806"/>
      <c r="F50" s="806"/>
      <c r="G50" s="806"/>
      <c r="H50" s="806"/>
      <c r="I50" s="806"/>
      <c r="J50" s="806"/>
      <c r="K50" s="806"/>
      <c r="L50" s="806"/>
      <c r="M50" s="806"/>
      <c r="N50" s="806"/>
    </row>
    <row r="51" spans="1:14" ht="18" customHeight="1">
      <c r="A51" s="806"/>
      <c r="B51" s="806"/>
      <c r="C51" s="806"/>
      <c r="D51" s="806"/>
      <c r="E51" s="806"/>
      <c r="F51" s="806"/>
      <c r="G51" s="806"/>
      <c r="H51" s="806"/>
      <c r="I51" s="806"/>
      <c r="J51" s="806"/>
      <c r="K51" s="806"/>
      <c r="L51" s="806"/>
      <c r="M51" s="806"/>
      <c r="N51" s="806"/>
    </row>
    <row r="52" spans="1:14" ht="18" customHeight="1">
      <c r="A52" s="806"/>
      <c r="B52" s="806"/>
      <c r="C52" s="806"/>
      <c r="D52" s="806"/>
      <c r="E52" s="806"/>
      <c r="F52" s="806"/>
      <c r="G52" s="806"/>
      <c r="H52" s="806"/>
      <c r="I52" s="806"/>
      <c r="J52" s="806"/>
      <c r="K52" s="806"/>
      <c r="L52" s="806"/>
      <c r="M52" s="806"/>
      <c r="N52" s="806"/>
    </row>
    <row r="53" spans="1:14" ht="18" customHeight="1">
      <c r="A53" s="806"/>
      <c r="B53" s="806"/>
      <c r="C53" s="806"/>
      <c r="D53" s="806"/>
      <c r="E53" s="806"/>
      <c r="F53" s="806"/>
      <c r="G53" s="806"/>
      <c r="H53" s="806"/>
      <c r="I53" s="806"/>
      <c r="J53" s="806"/>
      <c r="K53" s="806"/>
      <c r="L53" s="806"/>
      <c r="M53" s="806"/>
      <c r="N53" s="806"/>
    </row>
    <row r="54" spans="1:14" ht="18" customHeight="1">
      <c r="A54" s="806"/>
      <c r="B54" s="806"/>
      <c r="C54" s="806"/>
      <c r="D54" s="806"/>
      <c r="E54" s="806"/>
      <c r="F54" s="806"/>
      <c r="G54" s="806"/>
      <c r="H54" s="806"/>
      <c r="I54" s="806"/>
      <c r="J54" s="806"/>
      <c r="K54" s="806"/>
      <c r="L54" s="806"/>
      <c r="M54" s="806"/>
      <c r="N54" s="806"/>
    </row>
    <row r="55" spans="1:14" ht="18" customHeight="1">
      <c r="A55" s="806"/>
      <c r="B55" s="806"/>
      <c r="C55" s="806"/>
      <c r="D55" s="806"/>
      <c r="E55" s="806"/>
      <c r="F55" s="806"/>
      <c r="G55" s="806"/>
      <c r="H55" s="806"/>
      <c r="I55" s="806"/>
      <c r="J55" s="806"/>
      <c r="K55" s="806"/>
      <c r="L55" s="806"/>
      <c r="M55" s="806"/>
      <c r="N55" s="806"/>
    </row>
    <row r="56" spans="1:14" ht="18" customHeight="1">
      <c r="A56" s="806"/>
      <c r="B56" s="806"/>
      <c r="C56" s="806"/>
      <c r="D56" s="806"/>
      <c r="E56" s="806"/>
      <c r="F56" s="806"/>
      <c r="G56" s="806"/>
      <c r="H56" s="806"/>
      <c r="I56" s="806"/>
      <c r="J56" s="806"/>
      <c r="K56" s="806"/>
      <c r="L56" s="806"/>
      <c r="M56" s="806"/>
      <c r="N56" s="806"/>
    </row>
    <row r="57" spans="1:14" ht="18" customHeight="1">
      <c r="A57" s="806"/>
      <c r="B57" s="806"/>
      <c r="C57" s="806"/>
      <c r="D57" s="806"/>
      <c r="E57" s="806"/>
      <c r="F57" s="806"/>
      <c r="G57" s="806"/>
      <c r="H57" s="806"/>
      <c r="I57" s="806"/>
      <c r="J57" s="806"/>
      <c r="K57" s="806"/>
      <c r="L57" s="806"/>
      <c r="M57" s="806"/>
      <c r="N57" s="806"/>
    </row>
    <row r="58" spans="1:14" ht="18" customHeight="1">
      <c r="A58" s="806"/>
      <c r="B58" s="806"/>
      <c r="C58" s="806"/>
      <c r="D58" s="806"/>
      <c r="E58" s="806"/>
      <c r="F58" s="806"/>
      <c r="G58" s="806"/>
      <c r="H58" s="806"/>
      <c r="I58" s="806"/>
      <c r="J58" s="806"/>
      <c r="K58" s="806"/>
      <c r="L58" s="806"/>
      <c r="M58" s="806"/>
      <c r="N58" s="806"/>
    </row>
    <row r="59" spans="1:14" ht="18" customHeight="1">
      <c r="A59" s="806"/>
      <c r="B59" s="806"/>
      <c r="C59" s="806"/>
      <c r="D59" s="806"/>
      <c r="E59" s="806"/>
      <c r="F59" s="806"/>
      <c r="G59" s="806"/>
      <c r="H59" s="806"/>
      <c r="I59" s="806"/>
      <c r="J59" s="806"/>
      <c r="K59" s="806"/>
      <c r="L59" s="806"/>
      <c r="M59" s="806"/>
      <c r="N59" s="806"/>
    </row>
    <row r="60" spans="1:14" ht="18" customHeight="1">
      <c r="A60" s="806"/>
      <c r="B60" s="806"/>
      <c r="C60" s="806"/>
      <c r="D60" s="806"/>
      <c r="E60" s="806"/>
      <c r="F60" s="806"/>
      <c r="G60" s="806"/>
      <c r="H60" s="806"/>
      <c r="I60" s="806"/>
      <c r="J60" s="806"/>
      <c r="K60" s="806"/>
      <c r="L60" s="806"/>
      <c r="M60" s="806"/>
      <c r="N60" s="806"/>
    </row>
    <row r="61" spans="1:14" ht="18" customHeight="1">
      <c r="A61" s="806"/>
      <c r="B61" s="806"/>
      <c r="C61" s="806"/>
      <c r="D61" s="806"/>
      <c r="E61" s="806"/>
      <c r="F61" s="806"/>
      <c r="G61" s="806"/>
      <c r="H61" s="806"/>
      <c r="I61" s="806"/>
      <c r="J61" s="806"/>
      <c r="K61" s="806"/>
      <c r="L61" s="806"/>
      <c r="M61" s="806"/>
      <c r="N61" s="806"/>
    </row>
    <row r="62" spans="1:14" ht="18" customHeight="1">
      <c r="A62" s="806"/>
      <c r="B62" s="806"/>
      <c r="C62" s="806"/>
      <c r="D62" s="806"/>
      <c r="E62" s="806"/>
      <c r="F62" s="806"/>
      <c r="G62" s="806"/>
      <c r="H62" s="806"/>
      <c r="I62" s="806"/>
      <c r="J62" s="806"/>
      <c r="K62" s="806"/>
      <c r="L62" s="806"/>
      <c r="M62" s="806"/>
      <c r="N62" s="806"/>
    </row>
    <row r="63" spans="1:14" ht="18" customHeight="1">
      <c r="A63" s="806"/>
      <c r="B63" s="806"/>
      <c r="C63" s="806"/>
      <c r="D63" s="806"/>
      <c r="E63" s="806"/>
      <c r="F63" s="806"/>
      <c r="G63" s="806"/>
      <c r="H63" s="806"/>
      <c r="I63" s="806"/>
      <c r="J63" s="806"/>
      <c r="K63" s="806"/>
      <c r="L63" s="806"/>
      <c r="M63" s="806"/>
      <c r="N63" s="806"/>
    </row>
    <row r="64" spans="1:14" ht="18" customHeight="1">
      <c r="A64" s="806"/>
      <c r="B64" s="806"/>
      <c r="C64" s="806"/>
      <c r="D64" s="806"/>
      <c r="E64" s="806"/>
      <c r="F64" s="806"/>
      <c r="G64" s="806"/>
      <c r="H64" s="806"/>
      <c r="I64" s="806"/>
      <c r="J64" s="806"/>
      <c r="K64" s="806"/>
      <c r="L64" s="806"/>
      <c r="M64" s="806"/>
      <c r="N64" s="806"/>
    </row>
    <row r="65" spans="1:14" ht="18" customHeight="1">
      <c r="A65" s="806"/>
      <c r="B65" s="806"/>
      <c r="C65" s="806"/>
      <c r="D65" s="806"/>
      <c r="E65" s="806"/>
      <c r="F65" s="806"/>
      <c r="G65" s="806"/>
      <c r="H65" s="806"/>
      <c r="I65" s="806"/>
      <c r="J65" s="806"/>
      <c r="K65" s="806"/>
      <c r="L65" s="806"/>
      <c r="M65" s="806"/>
      <c r="N65" s="806"/>
    </row>
    <row r="66" spans="1:14" ht="18" customHeight="1">
      <c r="A66" s="806"/>
      <c r="B66" s="806"/>
      <c r="C66" s="806"/>
      <c r="D66" s="806"/>
      <c r="E66" s="806"/>
      <c r="F66" s="806"/>
      <c r="G66" s="806"/>
      <c r="H66" s="806"/>
      <c r="I66" s="806"/>
      <c r="J66" s="806"/>
      <c r="K66" s="806"/>
      <c r="L66" s="806"/>
      <c r="M66" s="806"/>
      <c r="N66" s="806"/>
    </row>
    <row r="67" spans="1:14" ht="18" customHeight="1">
      <c r="A67" s="806"/>
      <c r="B67" s="806"/>
      <c r="C67" s="806"/>
      <c r="D67" s="806"/>
      <c r="E67" s="806"/>
      <c r="F67" s="806"/>
      <c r="G67" s="806"/>
      <c r="H67" s="806"/>
      <c r="I67" s="806"/>
      <c r="J67" s="806"/>
      <c r="K67" s="806"/>
      <c r="L67" s="806"/>
      <c r="M67" s="806"/>
      <c r="N67" s="806"/>
    </row>
    <row r="68" spans="1:14" ht="18" customHeight="1">
      <c r="A68" s="806"/>
      <c r="B68" s="806"/>
      <c r="C68" s="806"/>
      <c r="D68" s="806"/>
      <c r="E68" s="806"/>
      <c r="F68" s="806"/>
      <c r="G68" s="806"/>
      <c r="H68" s="806"/>
      <c r="I68" s="806"/>
      <c r="J68" s="806"/>
      <c r="K68" s="806"/>
      <c r="L68" s="806"/>
      <c r="M68" s="806"/>
      <c r="N68" s="806"/>
    </row>
    <row r="69" spans="1:14" ht="18" customHeight="1">
      <c r="A69" s="806"/>
      <c r="B69" s="806"/>
      <c r="C69" s="806"/>
      <c r="D69" s="806"/>
      <c r="E69" s="806"/>
      <c r="F69" s="806"/>
      <c r="G69" s="806"/>
      <c r="H69" s="806"/>
      <c r="I69" s="806"/>
      <c r="J69" s="806"/>
      <c r="K69" s="806"/>
      <c r="L69" s="806"/>
      <c r="M69" s="806"/>
      <c r="N69" s="806"/>
    </row>
    <row r="70" spans="1:14" ht="18" customHeight="1">
      <c r="A70" s="806"/>
      <c r="B70" s="806"/>
      <c r="C70" s="806"/>
      <c r="D70" s="806"/>
      <c r="E70" s="806"/>
      <c r="F70" s="806"/>
      <c r="G70" s="806"/>
      <c r="H70" s="806"/>
      <c r="I70" s="806"/>
      <c r="J70" s="806"/>
      <c r="K70" s="806"/>
      <c r="L70" s="806"/>
      <c r="M70" s="806"/>
      <c r="N70" s="806"/>
    </row>
    <row r="71" spans="1:14" ht="18" customHeight="1">
      <c r="A71" s="806"/>
      <c r="B71" s="806"/>
      <c r="C71" s="806"/>
      <c r="D71" s="806"/>
      <c r="E71" s="806"/>
      <c r="F71" s="806"/>
      <c r="G71" s="806"/>
      <c r="H71" s="806"/>
      <c r="I71" s="806"/>
      <c r="J71" s="806"/>
      <c r="K71" s="806"/>
      <c r="L71" s="806"/>
      <c r="M71" s="806"/>
      <c r="N71" s="806"/>
    </row>
    <row r="72" spans="1:14" ht="18" customHeight="1">
      <c r="A72" s="806"/>
      <c r="B72" s="806"/>
      <c r="C72" s="806"/>
      <c r="D72" s="806"/>
      <c r="E72" s="806"/>
      <c r="F72" s="806"/>
      <c r="G72" s="806"/>
      <c r="H72" s="806"/>
      <c r="I72" s="806"/>
      <c r="J72" s="806"/>
      <c r="K72" s="806"/>
      <c r="L72" s="806"/>
      <c r="M72" s="806"/>
      <c r="N72" s="806"/>
    </row>
    <row r="73" spans="1:14" ht="18" customHeight="1">
      <c r="A73" s="806"/>
      <c r="B73" s="806"/>
      <c r="C73" s="806"/>
      <c r="D73" s="806"/>
      <c r="E73" s="806"/>
      <c r="F73" s="806"/>
      <c r="G73" s="806"/>
      <c r="H73" s="806"/>
      <c r="I73" s="806"/>
      <c r="J73" s="806"/>
      <c r="K73" s="806"/>
      <c r="L73" s="806"/>
      <c r="M73" s="806"/>
      <c r="N73" s="806"/>
    </row>
    <row r="74" spans="1:14" ht="18" customHeight="1">
      <c r="A74" s="806"/>
      <c r="B74" s="806"/>
      <c r="C74" s="806"/>
      <c r="D74" s="806"/>
      <c r="E74" s="806"/>
      <c r="F74" s="806"/>
      <c r="G74" s="806"/>
      <c r="H74" s="806"/>
      <c r="I74" s="806"/>
      <c r="J74" s="806"/>
      <c r="K74" s="806"/>
      <c r="L74" s="806"/>
      <c r="M74" s="806"/>
      <c r="N74" s="806"/>
    </row>
    <row r="75" spans="1:14" ht="18" customHeight="1">
      <c r="A75" s="806"/>
      <c r="B75" s="806"/>
      <c r="C75" s="806"/>
      <c r="D75" s="806"/>
      <c r="E75" s="806"/>
      <c r="F75" s="806"/>
      <c r="G75" s="806"/>
      <c r="H75" s="806"/>
      <c r="I75" s="806"/>
      <c r="J75" s="806"/>
      <c r="K75" s="806"/>
      <c r="L75" s="806"/>
      <c r="M75" s="806"/>
      <c r="N75" s="806"/>
    </row>
    <row r="76" spans="1:14" ht="18" customHeight="1">
      <c r="A76" s="806"/>
      <c r="B76" s="806"/>
      <c r="C76" s="806"/>
      <c r="D76" s="806"/>
      <c r="E76" s="806"/>
      <c r="F76" s="806"/>
      <c r="G76" s="806"/>
      <c r="H76" s="806"/>
      <c r="I76" s="806"/>
      <c r="J76" s="806"/>
      <c r="K76" s="806"/>
      <c r="L76" s="806"/>
      <c r="M76" s="806"/>
      <c r="N76" s="806"/>
    </row>
    <row r="77" spans="1:14" ht="18" customHeight="1">
      <c r="A77" s="806"/>
      <c r="B77" s="806"/>
      <c r="C77" s="806"/>
      <c r="D77" s="806"/>
      <c r="E77" s="806"/>
      <c r="F77" s="806"/>
      <c r="G77" s="806"/>
      <c r="H77" s="806"/>
      <c r="I77" s="806"/>
      <c r="J77" s="806"/>
      <c r="K77" s="806"/>
      <c r="L77" s="806"/>
      <c r="M77" s="806"/>
      <c r="N77" s="806"/>
    </row>
    <row r="78" spans="1:14" ht="18" customHeight="1">
      <c r="A78" s="806"/>
      <c r="B78" s="806"/>
      <c r="C78" s="806"/>
      <c r="D78" s="806"/>
      <c r="E78" s="806"/>
      <c r="F78" s="806"/>
      <c r="G78" s="806"/>
      <c r="H78" s="806"/>
      <c r="I78" s="806"/>
      <c r="J78" s="806"/>
      <c r="K78" s="806"/>
      <c r="L78" s="806"/>
      <c r="M78" s="806"/>
      <c r="N78" s="806"/>
    </row>
    <row r="79" spans="1:14" ht="18" customHeight="1">
      <c r="A79" s="806"/>
      <c r="B79" s="806"/>
      <c r="C79" s="806"/>
      <c r="D79" s="806"/>
      <c r="E79" s="806"/>
      <c r="F79" s="806"/>
      <c r="G79" s="806"/>
      <c r="H79" s="806"/>
      <c r="I79" s="806"/>
      <c r="J79" s="806"/>
      <c r="K79" s="806"/>
      <c r="L79" s="806"/>
      <c r="M79" s="806"/>
      <c r="N79" s="806"/>
    </row>
    <row r="80" spans="1:14" ht="18" customHeight="1">
      <c r="A80" s="806"/>
      <c r="B80" s="806"/>
      <c r="C80" s="806"/>
      <c r="D80" s="806"/>
      <c r="E80" s="806"/>
      <c r="F80" s="806"/>
      <c r="G80" s="806"/>
      <c r="H80" s="806"/>
      <c r="I80" s="806"/>
      <c r="J80" s="806"/>
      <c r="K80" s="806"/>
      <c r="L80" s="806"/>
      <c r="M80" s="806"/>
      <c r="N80" s="806"/>
    </row>
    <row r="81" spans="1:14" ht="18" customHeight="1">
      <c r="A81" s="806"/>
      <c r="B81" s="806"/>
      <c r="C81" s="806"/>
      <c r="D81" s="806"/>
      <c r="E81" s="806"/>
      <c r="F81" s="806"/>
      <c r="G81" s="806"/>
      <c r="H81" s="806"/>
      <c r="I81" s="806"/>
      <c r="J81" s="806"/>
      <c r="K81" s="806"/>
      <c r="L81" s="806"/>
      <c r="M81" s="806"/>
      <c r="N81" s="806"/>
    </row>
    <row r="82" spans="1:14" ht="18" customHeight="1">
      <c r="A82" s="806"/>
      <c r="B82" s="806"/>
      <c r="C82" s="806"/>
      <c r="D82" s="806"/>
      <c r="E82" s="806"/>
      <c r="F82" s="806"/>
      <c r="G82" s="806"/>
      <c r="H82" s="806"/>
      <c r="I82" s="806"/>
      <c r="J82" s="806"/>
      <c r="K82" s="806"/>
      <c r="L82" s="806"/>
      <c r="M82" s="806"/>
      <c r="N82" s="806"/>
    </row>
    <row r="83" spans="1:14" ht="18" customHeight="1">
      <c r="A83" s="806"/>
      <c r="B83" s="806"/>
      <c r="C83" s="806"/>
      <c r="D83" s="806"/>
      <c r="E83" s="806"/>
      <c r="F83" s="806"/>
      <c r="G83" s="806"/>
      <c r="H83" s="806"/>
      <c r="I83" s="806"/>
      <c r="J83" s="806"/>
      <c r="K83" s="806"/>
      <c r="L83" s="806"/>
      <c r="M83" s="806"/>
      <c r="N83" s="806"/>
    </row>
    <row r="84" spans="1:14" ht="18" customHeight="1">
      <c r="A84" s="806"/>
      <c r="B84" s="806"/>
      <c r="C84" s="806"/>
      <c r="D84" s="806"/>
      <c r="E84" s="806"/>
      <c r="F84" s="806"/>
      <c r="G84" s="806"/>
      <c r="H84" s="806"/>
      <c r="I84" s="806"/>
      <c r="J84" s="806"/>
      <c r="K84" s="806"/>
      <c r="L84" s="806"/>
      <c r="M84" s="806"/>
      <c r="N84" s="806"/>
    </row>
    <row r="85" spans="1:14" ht="18" customHeight="1">
      <c r="A85" s="806"/>
      <c r="B85" s="806"/>
      <c r="C85" s="806"/>
      <c r="D85" s="806"/>
      <c r="E85" s="806"/>
      <c r="F85" s="806"/>
      <c r="G85" s="806"/>
      <c r="H85" s="806"/>
      <c r="I85" s="806"/>
      <c r="J85" s="806"/>
      <c r="K85" s="806"/>
      <c r="L85" s="806"/>
      <c r="M85" s="806"/>
      <c r="N85" s="806"/>
    </row>
    <row r="86" spans="1:14" ht="18" customHeight="1">
      <c r="A86" s="806"/>
      <c r="B86" s="806"/>
      <c r="C86" s="806"/>
      <c r="D86" s="806"/>
      <c r="E86" s="806"/>
      <c r="F86" s="806"/>
      <c r="G86" s="806"/>
      <c r="H86" s="806"/>
      <c r="I86" s="806"/>
      <c r="J86" s="806"/>
      <c r="K86" s="806"/>
      <c r="L86" s="806"/>
      <c r="M86" s="806"/>
      <c r="N86" s="806"/>
    </row>
    <row r="87" spans="1:14" ht="18" customHeight="1">
      <c r="A87" s="806"/>
      <c r="B87" s="806"/>
      <c r="C87" s="806"/>
      <c r="D87" s="806"/>
      <c r="E87" s="806"/>
      <c r="F87" s="806"/>
      <c r="G87" s="806"/>
      <c r="H87" s="806"/>
      <c r="I87" s="806"/>
      <c r="J87" s="806"/>
      <c r="K87" s="806"/>
      <c r="L87" s="806"/>
      <c r="M87" s="806"/>
      <c r="N87" s="806"/>
    </row>
    <row r="88" spans="1:14" ht="18" customHeight="1">
      <c r="A88" s="806"/>
      <c r="B88" s="806"/>
      <c r="C88" s="806"/>
      <c r="D88" s="806"/>
      <c r="E88" s="806"/>
      <c r="F88" s="806"/>
      <c r="G88" s="806"/>
      <c r="H88" s="806"/>
      <c r="I88" s="806"/>
      <c r="J88" s="806"/>
      <c r="K88" s="806"/>
      <c r="L88" s="806"/>
      <c r="M88" s="806"/>
      <c r="N88" s="806"/>
    </row>
    <row r="89" spans="1:14" ht="18" customHeight="1">
      <c r="A89" s="806"/>
      <c r="B89" s="806"/>
      <c r="C89" s="806"/>
      <c r="D89" s="806"/>
      <c r="E89" s="806"/>
      <c r="F89" s="806"/>
      <c r="G89" s="806"/>
      <c r="H89" s="806"/>
      <c r="I89" s="806"/>
      <c r="J89" s="806"/>
      <c r="K89" s="806"/>
      <c r="L89" s="806"/>
      <c r="M89" s="806"/>
      <c r="N89" s="806"/>
    </row>
    <row r="90" spans="1:14" ht="18" customHeight="1">
      <c r="A90" s="806"/>
      <c r="B90" s="806"/>
      <c r="C90" s="806"/>
      <c r="D90" s="806"/>
      <c r="E90" s="806"/>
      <c r="F90" s="806"/>
      <c r="G90" s="806"/>
      <c r="H90" s="806"/>
      <c r="I90" s="806"/>
      <c r="J90" s="806"/>
      <c r="K90" s="806"/>
      <c r="L90" s="806"/>
      <c r="M90" s="806"/>
      <c r="N90" s="806"/>
    </row>
    <row r="91" spans="1:14" ht="18" customHeight="1">
      <c r="A91" s="806"/>
      <c r="B91" s="806"/>
      <c r="C91" s="806"/>
      <c r="D91" s="806"/>
      <c r="E91" s="806"/>
      <c r="F91" s="806"/>
      <c r="G91" s="806"/>
      <c r="H91" s="806"/>
      <c r="I91" s="806"/>
      <c r="J91" s="806"/>
      <c r="K91" s="806"/>
      <c r="L91" s="806"/>
      <c r="M91" s="806"/>
      <c r="N91" s="806"/>
    </row>
    <row r="92" spans="1:14" ht="18" customHeight="1">
      <c r="A92" s="806"/>
      <c r="B92" s="806"/>
      <c r="C92" s="806"/>
      <c r="D92" s="806"/>
      <c r="E92" s="806"/>
      <c r="F92" s="806"/>
      <c r="G92" s="806"/>
      <c r="H92" s="806"/>
      <c r="I92" s="806"/>
      <c r="J92" s="806"/>
      <c r="K92" s="806"/>
      <c r="L92" s="806"/>
      <c r="M92" s="806"/>
      <c r="N92" s="806"/>
    </row>
    <row r="93" spans="1:14" ht="18" customHeight="1">
      <c r="A93" s="806"/>
      <c r="B93" s="806"/>
      <c r="C93" s="806"/>
      <c r="D93" s="806"/>
      <c r="E93" s="806"/>
      <c r="F93" s="806"/>
      <c r="G93" s="806"/>
      <c r="H93" s="806"/>
      <c r="I93" s="806"/>
      <c r="J93" s="806"/>
      <c r="K93" s="806"/>
      <c r="L93" s="806"/>
      <c r="M93" s="806"/>
      <c r="N93" s="806"/>
    </row>
    <row r="94" spans="1:14" ht="18" customHeight="1">
      <c r="A94" s="806"/>
      <c r="B94" s="806"/>
      <c r="C94" s="806"/>
      <c r="D94" s="806"/>
      <c r="E94" s="806"/>
      <c r="F94" s="806"/>
      <c r="G94" s="806"/>
      <c r="H94" s="806"/>
      <c r="I94" s="806"/>
      <c r="J94" s="806"/>
      <c r="K94" s="806"/>
      <c r="L94" s="806"/>
      <c r="M94" s="806"/>
      <c r="N94" s="806"/>
    </row>
    <row r="95" spans="1:14" ht="18" customHeight="1">
      <c r="A95" s="806"/>
      <c r="B95" s="806"/>
      <c r="C95" s="806"/>
      <c r="D95" s="806"/>
      <c r="E95" s="806"/>
      <c r="F95" s="806"/>
      <c r="G95" s="806"/>
      <c r="H95" s="806"/>
      <c r="I95" s="806"/>
      <c r="J95" s="806"/>
      <c r="K95" s="806"/>
      <c r="L95" s="806"/>
      <c r="M95" s="806"/>
      <c r="N95" s="806"/>
    </row>
    <row r="96" spans="1:14" ht="18" customHeight="1">
      <c r="A96" s="806"/>
      <c r="B96" s="806"/>
      <c r="C96" s="806"/>
      <c r="D96" s="806"/>
      <c r="E96" s="806"/>
      <c r="F96" s="806"/>
      <c r="G96" s="806"/>
      <c r="H96" s="806"/>
      <c r="I96" s="806"/>
      <c r="J96" s="806"/>
      <c r="K96" s="806"/>
      <c r="L96" s="806"/>
      <c r="M96" s="806"/>
      <c r="N96" s="806"/>
    </row>
    <row r="97" spans="1:14" ht="18" customHeight="1">
      <c r="A97" s="806"/>
      <c r="B97" s="806"/>
      <c r="C97" s="806"/>
      <c r="D97" s="806"/>
      <c r="E97" s="806"/>
      <c r="F97" s="806"/>
      <c r="G97" s="806"/>
      <c r="H97" s="806"/>
      <c r="I97" s="806"/>
      <c r="J97" s="806"/>
      <c r="K97" s="806"/>
      <c r="L97" s="806"/>
      <c r="M97" s="806"/>
      <c r="N97" s="806"/>
    </row>
    <row r="98" spans="1:14" ht="18" customHeight="1">
      <c r="A98" s="806"/>
      <c r="B98" s="806"/>
      <c r="C98" s="806"/>
      <c r="D98" s="806"/>
      <c r="E98" s="806"/>
      <c r="F98" s="806"/>
      <c r="G98" s="806"/>
      <c r="H98" s="806"/>
      <c r="I98" s="806"/>
      <c r="J98" s="806"/>
      <c r="K98" s="806"/>
      <c r="L98" s="806"/>
      <c r="M98" s="806"/>
      <c r="N98" s="806"/>
    </row>
    <row r="99" spans="1:14" ht="18" customHeight="1">
      <c r="A99" s="806"/>
      <c r="B99" s="806"/>
      <c r="C99" s="806"/>
      <c r="D99" s="806"/>
      <c r="E99" s="806"/>
      <c r="F99" s="806"/>
      <c r="G99" s="806"/>
      <c r="H99" s="806"/>
      <c r="I99" s="806"/>
      <c r="J99" s="806"/>
      <c r="K99" s="806"/>
      <c r="L99" s="806"/>
      <c r="M99" s="806"/>
      <c r="N99" s="806"/>
    </row>
    <row r="100" spans="1:14" ht="18" customHeight="1">
      <c r="A100" s="806"/>
      <c r="B100" s="806"/>
      <c r="C100" s="806"/>
      <c r="D100" s="806"/>
      <c r="E100" s="806"/>
      <c r="F100" s="806"/>
      <c r="G100" s="806"/>
      <c r="H100" s="806"/>
      <c r="I100" s="806"/>
      <c r="J100" s="806"/>
      <c r="K100" s="806"/>
      <c r="L100" s="806"/>
      <c r="M100" s="806"/>
      <c r="N100" s="806"/>
    </row>
  </sheetData>
  <mergeCells count="3">
    <mergeCell ref="A1:G1"/>
    <mergeCell ref="A2:G2"/>
    <mergeCell ref="A3:G3"/>
  </mergeCell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
  <sheetViews>
    <sheetView topLeftCell="B1" workbookViewId="0">
      <selection activeCell="C21" sqref="C21"/>
    </sheetView>
  </sheetViews>
  <sheetFormatPr defaultColWidth="14.44140625" defaultRowHeight="15" customHeight="1"/>
  <cols>
    <col min="1" max="1" width="5.88671875" customWidth="1"/>
    <col min="2" max="2" width="47.88671875" customWidth="1"/>
    <col min="3" max="3" width="16.44140625" customWidth="1"/>
    <col min="4" max="4" width="13.88671875" customWidth="1"/>
    <col min="5" max="5" width="11.88671875" customWidth="1"/>
    <col min="6" max="11" width="9.109375" customWidth="1"/>
  </cols>
  <sheetData>
    <row r="1" spans="1:11" ht="15.75" customHeight="1">
      <c r="A1" s="781"/>
      <c r="B1" s="781"/>
      <c r="C1" s="782"/>
      <c r="D1" s="781"/>
      <c r="E1" s="781"/>
      <c r="F1" s="781"/>
      <c r="G1" s="781"/>
      <c r="H1" s="781"/>
      <c r="I1" s="781"/>
      <c r="J1" s="781"/>
      <c r="K1" s="781"/>
    </row>
    <row r="2" spans="1:11" ht="15.75" customHeight="1">
      <c r="A2" s="1013" t="s">
        <v>290</v>
      </c>
      <c r="B2" s="973"/>
      <c r="C2" s="973"/>
      <c r="D2" s="973"/>
      <c r="E2" s="290"/>
      <c r="F2" s="290"/>
      <c r="G2" s="290"/>
      <c r="H2" s="290"/>
      <c r="I2" s="781"/>
      <c r="J2" s="781"/>
      <c r="K2" s="781"/>
    </row>
    <row r="3" spans="1:11" ht="15.75" customHeight="1">
      <c r="A3" s="781"/>
      <c r="B3" s="781"/>
      <c r="C3" s="782"/>
      <c r="D3" s="781"/>
      <c r="E3" s="781"/>
      <c r="F3" s="781"/>
      <c r="G3" s="781"/>
      <c r="H3" s="781"/>
      <c r="I3" s="781"/>
      <c r="J3" s="781"/>
      <c r="K3" s="781"/>
    </row>
    <row r="4" spans="1:11" ht="15.75" customHeight="1">
      <c r="A4" s="783" t="s">
        <v>1</v>
      </c>
      <c r="B4" s="784" t="s">
        <v>291</v>
      </c>
      <c r="C4" s="785" t="s">
        <v>292</v>
      </c>
      <c r="D4" s="571" t="s">
        <v>293</v>
      </c>
      <c r="E4" s="781"/>
      <c r="F4" s="781"/>
      <c r="G4" s="781"/>
      <c r="H4" s="781"/>
      <c r="I4" s="781"/>
      <c r="J4" s="781"/>
      <c r="K4" s="781"/>
    </row>
    <row r="5" spans="1:11" ht="15.75" customHeight="1">
      <c r="A5" s="567"/>
      <c r="B5" s="81" t="s">
        <v>173</v>
      </c>
      <c r="C5" s="786">
        <v>7</v>
      </c>
      <c r="D5" s="567"/>
      <c r="E5" s="781"/>
      <c r="F5" s="781"/>
      <c r="G5" s="781"/>
      <c r="H5" s="781"/>
      <c r="I5" s="781"/>
      <c r="J5" s="781"/>
      <c r="K5" s="781"/>
    </row>
    <row r="6" spans="1:11" ht="15.75" customHeight="1">
      <c r="A6" s="787"/>
      <c r="B6" s="788" t="s">
        <v>294</v>
      </c>
      <c r="C6" s="789" t="s">
        <v>295</v>
      </c>
      <c r="D6" s="788" t="s">
        <v>296</v>
      </c>
      <c r="E6" s="781"/>
      <c r="F6" s="781"/>
      <c r="G6" s="781"/>
      <c r="H6" s="781"/>
      <c r="I6" s="781"/>
      <c r="J6" s="781"/>
      <c r="K6" s="781"/>
    </row>
    <row r="7" spans="1:11" ht="15.75" customHeight="1">
      <c r="A7" s="515">
        <v>1</v>
      </c>
      <c r="B7" s="88" t="s">
        <v>297</v>
      </c>
      <c r="C7" s="790"/>
      <c r="D7" s="81"/>
      <c r="E7" s="781"/>
      <c r="F7" s="781"/>
      <c r="G7" s="781"/>
      <c r="H7" s="781"/>
      <c r="I7" s="781"/>
      <c r="J7" s="781"/>
      <c r="K7" s="781"/>
    </row>
    <row r="8" spans="1:11" ht="15.75" customHeight="1">
      <c r="A8" s="699"/>
      <c r="B8" s="81"/>
      <c r="C8" s="790">
        <v>2.6440000000000001</v>
      </c>
      <c r="D8" s="791">
        <f>C8/100</f>
        <v>2.6440000000000002E-2</v>
      </c>
      <c r="E8" s="781"/>
      <c r="F8" s="781"/>
      <c r="G8" s="781"/>
      <c r="H8" s="781"/>
      <c r="I8" s="781"/>
      <c r="J8" s="781"/>
      <c r="K8" s="781"/>
    </row>
    <row r="9" spans="1:11" ht="15.75" customHeight="1">
      <c r="A9" s="699">
        <v>2</v>
      </c>
      <c r="B9" s="88" t="s">
        <v>298</v>
      </c>
      <c r="C9" s="88"/>
      <c r="D9" s="791"/>
      <c r="E9" s="781"/>
      <c r="F9" s="781"/>
      <c r="G9" s="781"/>
      <c r="H9" s="781"/>
      <c r="I9" s="781"/>
      <c r="J9" s="781"/>
      <c r="K9" s="781"/>
    </row>
    <row r="10" spans="1:11" ht="15.75" customHeight="1">
      <c r="A10" s="699"/>
      <c r="B10" s="81"/>
      <c r="C10" s="790">
        <v>0.99199999999999999</v>
      </c>
      <c r="D10" s="791">
        <f>C10/100*E10</f>
        <v>1.6368000000000001E-2</v>
      </c>
      <c r="E10" s="781">
        <v>1.65</v>
      </c>
      <c r="F10" s="781" t="s">
        <v>299</v>
      </c>
      <c r="G10" s="781"/>
      <c r="H10" s="781"/>
      <c r="I10" s="781"/>
      <c r="J10" s="781"/>
      <c r="K10" s="781"/>
    </row>
    <row r="11" spans="1:11" ht="15.75" customHeight="1">
      <c r="A11" s="699">
        <v>4</v>
      </c>
      <c r="B11" s="88" t="s">
        <v>300</v>
      </c>
      <c r="C11" s="790"/>
      <c r="D11" s="791"/>
      <c r="E11" s="781"/>
      <c r="F11" s="781"/>
      <c r="G11" s="781"/>
      <c r="H11" s="781"/>
      <c r="I11" s="781"/>
      <c r="J11" s="781"/>
      <c r="K11" s="781"/>
    </row>
    <row r="12" spans="1:11" ht="15.75" customHeight="1">
      <c r="A12" s="699"/>
      <c r="B12" s="81"/>
      <c r="C12" s="790">
        <v>0.105</v>
      </c>
      <c r="D12" s="792">
        <f>C12/100</f>
        <v>1.0499999999999999E-3</v>
      </c>
      <c r="E12" s="781"/>
      <c r="F12" s="781" t="s">
        <v>301</v>
      </c>
      <c r="G12" s="781"/>
      <c r="H12" s="781"/>
      <c r="I12" s="781"/>
      <c r="J12" s="781"/>
      <c r="K12" s="781"/>
    </row>
    <row r="13" spans="1:11" ht="15.75" customHeight="1">
      <c r="A13" s="699">
        <v>8</v>
      </c>
      <c r="B13" s="88" t="s">
        <v>302</v>
      </c>
      <c r="C13" s="790"/>
      <c r="D13" s="791"/>
      <c r="E13" s="781"/>
      <c r="F13" s="781"/>
      <c r="G13" s="781"/>
      <c r="H13" s="781"/>
      <c r="I13" s="781"/>
      <c r="J13" s="781"/>
      <c r="K13" s="781"/>
    </row>
    <row r="14" spans="1:11" ht="15.75" customHeight="1">
      <c r="A14" s="699"/>
      <c r="B14" s="81"/>
      <c r="C14" s="790">
        <v>0.28299999999999997</v>
      </c>
      <c r="D14" s="792">
        <f>C14/100</f>
        <v>2.8299999999999996E-3</v>
      </c>
      <c r="E14" s="781"/>
      <c r="F14" s="781"/>
      <c r="G14" s="781"/>
      <c r="H14" s="781"/>
      <c r="I14" s="781"/>
      <c r="J14" s="781"/>
      <c r="K14" s="781"/>
    </row>
    <row r="15" spans="1:11" ht="15.75" customHeight="1">
      <c r="A15" s="699">
        <v>9</v>
      </c>
      <c r="B15" s="88" t="s">
        <v>303</v>
      </c>
      <c r="C15" s="790"/>
      <c r="D15" s="791"/>
      <c r="E15" s="781"/>
      <c r="F15" s="781"/>
      <c r="G15" s="781"/>
      <c r="H15" s="781"/>
      <c r="I15" s="781"/>
      <c r="J15" s="781"/>
      <c r="K15" s="781"/>
    </row>
    <row r="16" spans="1:11" ht="15.75" customHeight="1">
      <c r="A16" s="208"/>
      <c r="B16" s="81"/>
      <c r="C16" s="790">
        <v>0.71799999999999997</v>
      </c>
      <c r="D16" s="792">
        <f>C16/100</f>
        <v>7.1799999999999998E-3</v>
      </c>
      <c r="E16" s="781"/>
      <c r="F16" s="781"/>
      <c r="G16" s="781"/>
      <c r="H16" s="781"/>
      <c r="I16" s="781"/>
      <c r="J16" s="781"/>
      <c r="K16" s="781"/>
    </row>
    <row r="17" spans="1:11" ht="15.75" customHeight="1">
      <c r="A17" s="781"/>
      <c r="B17" s="781"/>
      <c r="C17" s="782"/>
      <c r="D17" s="781"/>
      <c r="E17" s="781"/>
      <c r="F17" s="781"/>
      <c r="G17" s="781"/>
      <c r="H17" s="781"/>
      <c r="I17" s="781"/>
      <c r="J17" s="781"/>
      <c r="K17" s="781"/>
    </row>
    <row r="18" spans="1:11" ht="15.75" customHeight="1">
      <c r="A18" s="781"/>
      <c r="B18" s="781"/>
      <c r="C18" s="782"/>
      <c r="D18" s="781"/>
      <c r="E18" s="781"/>
      <c r="F18" s="781"/>
      <c r="G18" s="781"/>
      <c r="H18" s="781"/>
      <c r="I18" s="781"/>
      <c r="J18" s="781"/>
      <c r="K18" s="781"/>
    </row>
    <row r="19" spans="1:11" ht="15.75" customHeight="1">
      <c r="A19" s="781"/>
      <c r="B19" s="781"/>
      <c r="C19" s="782"/>
      <c r="D19" s="781"/>
      <c r="E19" s="781"/>
      <c r="F19" s="781"/>
      <c r="G19" s="781"/>
      <c r="H19" s="781"/>
      <c r="I19" s="781"/>
      <c r="J19" s="781"/>
      <c r="K19" s="781"/>
    </row>
    <row r="20" spans="1:11" ht="15.75" customHeight="1">
      <c r="A20" s="781"/>
      <c r="B20" s="781"/>
      <c r="C20" s="782"/>
      <c r="D20" s="781"/>
      <c r="E20" s="781"/>
      <c r="F20" s="781"/>
      <c r="G20" s="781"/>
      <c r="H20" s="781"/>
      <c r="I20" s="781"/>
      <c r="J20" s="781"/>
      <c r="K20" s="781"/>
    </row>
    <row r="21" spans="1:11" ht="15.75" customHeight="1">
      <c r="A21" s="781"/>
      <c r="B21" s="781"/>
      <c r="C21" s="782"/>
      <c r="D21" s="781"/>
      <c r="E21" s="781"/>
      <c r="F21" s="781"/>
      <c r="G21" s="781"/>
      <c r="H21" s="781"/>
      <c r="I21" s="781"/>
      <c r="J21" s="781"/>
      <c r="K21" s="781"/>
    </row>
    <row r="22" spans="1:11" ht="15.75" customHeight="1">
      <c r="A22" s="781"/>
      <c r="B22" s="793"/>
      <c r="C22" s="782"/>
      <c r="D22" s="781"/>
      <c r="E22" s="781"/>
      <c r="F22" s="781"/>
      <c r="G22" s="781"/>
      <c r="H22" s="781"/>
      <c r="I22" s="781"/>
      <c r="J22" s="781"/>
      <c r="K22" s="781"/>
    </row>
    <row r="23" spans="1:11" ht="15.75" customHeight="1">
      <c r="A23" s="781"/>
      <c r="B23" s="781"/>
      <c r="C23" s="782"/>
      <c r="D23" s="781"/>
      <c r="E23" s="781"/>
      <c r="F23" s="781"/>
      <c r="G23" s="781"/>
      <c r="H23" s="781"/>
      <c r="I23" s="781"/>
      <c r="J23" s="781"/>
      <c r="K23" s="781"/>
    </row>
    <row r="24" spans="1:11" ht="15.75" customHeight="1">
      <c r="A24" s="781"/>
      <c r="B24" s="781"/>
      <c r="C24" s="782"/>
      <c r="D24" s="781"/>
      <c r="E24" s="781"/>
      <c r="F24" s="781"/>
      <c r="G24" s="781"/>
      <c r="H24" s="781"/>
      <c r="I24" s="781"/>
      <c r="J24" s="781"/>
      <c r="K24" s="781"/>
    </row>
    <row r="25" spans="1:11" ht="15.75" customHeight="1">
      <c r="A25" s="781"/>
      <c r="B25" s="781"/>
      <c r="C25" s="782"/>
      <c r="D25" s="781"/>
      <c r="E25" s="781"/>
      <c r="F25" s="781"/>
      <c r="G25" s="781"/>
      <c r="H25" s="781"/>
      <c r="I25" s="781"/>
      <c r="J25" s="781"/>
      <c r="K25" s="781"/>
    </row>
    <row r="26" spans="1:11" ht="15.75" customHeight="1">
      <c r="A26" s="781"/>
      <c r="B26" s="781"/>
      <c r="C26" s="782"/>
      <c r="D26" s="781"/>
      <c r="E26" s="781"/>
      <c r="F26" s="781"/>
      <c r="G26" s="781"/>
      <c r="H26" s="781"/>
      <c r="I26" s="781"/>
      <c r="J26" s="781"/>
      <c r="K26" s="781"/>
    </row>
    <row r="27" spans="1:11" ht="15.75" customHeight="1">
      <c r="A27" s="781"/>
      <c r="B27" s="781"/>
      <c r="C27" s="782"/>
      <c r="D27" s="781"/>
      <c r="E27" s="781"/>
      <c r="F27" s="781"/>
      <c r="G27" s="781"/>
      <c r="H27" s="781"/>
      <c r="I27" s="781"/>
      <c r="J27" s="781"/>
      <c r="K27" s="781"/>
    </row>
    <row r="28" spans="1:11" ht="15.75" customHeight="1">
      <c r="A28" s="781"/>
      <c r="B28" s="781"/>
      <c r="C28" s="782"/>
      <c r="D28" s="781"/>
      <c r="E28" s="781"/>
      <c r="F28" s="781"/>
      <c r="G28" s="781"/>
      <c r="H28" s="781"/>
      <c r="I28" s="781"/>
      <c r="J28" s="781"/>
      <c r="K28" s="781"/>
    </row>
    <row r="29" spans="1:11" ht="15.75" customHeight="1">
      <c r="A29" s="781"/>
      <c r="B29" s="781"/>
      <c r="C29" s="782"/>
      <c r="D29" s="781"/>
      <c r="E29" s="781"/>
      <c r="F29" s="781"/>
      <c r="G29" s="781"/>
      <c r="H29" s="781"/>
      <c r="I29" s="781"/>
      <c r="J29" s="781"/>
      <c r="K29" s="781"/>
    </row>
    <row r="30" spans="1:11" ht="15.75" customHeight="1">
      <c r="A30" s="781"/>
      <c r="B30" s="781"/>
      <c r="C30" s="782"/>
      <c r="D30" s="781"/>
      <c r="E30" s="781"/>
      <c r="F30" s="781"/>
      <c r="G30" s="781"/>
      <c r="H30" s="781"/>
      <c r="I30" s="781"/>
      <c r="J30" s="781"/>
      <c r="K30" s="781"/>
    </row>
    <row r="31" spans="1:11" ht="15.75" customHeight="1">
      <c r="A31" s="781"/>
      <c r="B31" s="781"/>
      <c r="C31" s="782"/>
      <c r="D31" s="781"/>
      <c r="E31" s="781"/>
      <c r="F31" s="781"/>
      <c r="G31" s="781"/>
      <c r="H31" s="781"/>
      <c r="I31" s="781"/>
      <c r="J31" s="781"/>
      <c r="K31" s="781"/>
    </row>
    <row r="32" spans="1:11" ht="15.75" customHeight="1">
      <c r="A32" s="781"/>
      <c r="B32" s="781"/>
      <c r="C32" s="782"/>
      <c r="D32" s="781"/>
      <c r="E32" s="781"/>
      <c r="F32" s="781"/>
      <c r="G32" s="781"/>
      <c r="H32" s="781"/>
      <c r="I32" s="781"/>
      <c r="J32" s="781"/>
      <c r="K32" s="781"/>
    </row>
    <row r="33" spans="1:11" ht="15.75" customHeight="1">
      <c r="A33" s="781"/>
      <c r="B33" s="781"/>
      <c r="C33" s="782"/>
      <c r="D33" s="781"/>
      <c r="E33" s="781"/>
      <c r="F33" s="781"/>
      <c r="G33" s="781"/>
      <c r="H33" s="781"/>
      <c r="I33" s="781"/>
      <c r="J33" s="781"/>
      <c r="K33" s="781"/>
    </row>
    <row r="34" spans="1:11" ht="15.75" customHeight="1">
      <c r="A34" s="781"/>
      <c r="B34" s="781"/>
      <c r="C34" s="782"/>
      <c r="D34" s="781"/>
      <c r="E34" s="781"/>
      <c r="F34" s="781"/>
      <c r="G34" s="781"/>
      <c r="H34" s="781"/>
      <c r="I34" s="781"/>
      <c r="J34" s="781"/>
      <c r="K34" s="781"/>
    </row>
    <row r="35" spans="1:11" ht="15.75" customHeight="1">
      <c r="A35" s="781"/>
      <c r="B35" s="781"/>
      <c r="C35" s="782"/>
      <c r="D35" s="781"/>
      <c r="E35" s="781"/>
      <c r="F35" s="781"/>
      <c r="G35" s="781"/>
      <c r="H35" s="781"/>
      <c r="I35" s="781"/>
      <c r="J35" s="781"/>
      <c r="K35" s="781"/>
    </row>
    <row r="36" spans="1:11" ht="15.75" customHeight="1">
      <c r="A36" s="781"/>
      <c r="B36" s="781"/>
      <c r="C36" s="782"/>
      <c r="D36" s="781"/>
      <c r="E36" s="781"/>
      <c r="F36" s="781"/>
      <c r="G36" s="781"/>
      <c r="H36" s="781"/>
      <c r="I36" s="781"/>
      <c r="J36" s="781"/>
      <c r="K36" s="781"/>
    </row>
    <row r="37" spans="1:11" ht="15.75" customHeight="1">
      <c r="A37" s="781"/>
      <c r="B37" s="781"/>
      <c r="C37" s="782"/>
      <c r="D37" s="781"/>
      <c r="E37" s="781"/>
      <c r="F37" s="781"/>
      <c r="G37" s="781"/>
      <c r="H37" s="781"/>
      <c r="I37" s="781"/>
      <c r="J37" s="781"/>
      <c r="K37" s="781"/>
    </row>
    <row r="38" spans="1:11" ht="15.75" customHeight="1">
      <c r="A38" s="781"/>
      <c r="B38" s="781"/>
      <c r="C38" s="782"/>
      <c r="D38" s="781"/>
      <c r="E38" s="781"/>
      <c r="F38" s="781"/>
      <c r="G38" s="781"/>
      <c r="H38" s="781"/>
      <c r="I38" s="781"/>
      <c r="J38" s="781"/>
      <c r="K38" s="781"/>
    </row>
    <row r="39" spans="1:11" ht="15.75" customHeight="1">
      <c r="A39" s="781"/>
      <c r="B39" s="781"/>
      <c r="C39" s="782"/>
      <c r="D39" s="781"/>
      <c r="E39" s="781"/>
      <c r="F39" s="781"/>
      <c r="G39" s="781"/>
      <c r="H39" s="781"/>
      <c r="I39" s="781"/>
      <c r="J39" s="781"/>
      <c r="K39" s="781"/>
    </row>
    <row r="40" spans="1:11" ht="15.75" customHeight="1">
      <c r="A40" s="781"/>
      <c r="B40" s="781"/>
      <c r="C40" s="782"/>
      <c r="D40" s="781"/>
      <c r="E40" s="781"/>
      <c r="F40" s="781"/>
      <c r="G40" s="781"/>
      <c r="H40" s="781"/>
      <c r="I40" s="781"/>
      <c r="J40" s="781"/>
      <c r="K40" s="781"/>
    </row>
    <row r="41" spans="1:11" ht="15.75" customHeight="1">
      <c r="A41" s="781"/>
      <c r="B41" s="781"/>
      <c r="C41" s="782"/>
      <c r="D41" s="781"/>
      <c r="E41" s="781"/>
      <c r="F41" s="781"/>
      <c r="G41" s="781"/>
      <c r="H41" s="781"/>
      <c r="I41" s="781"/>
      <c r="J41" s="781"/>
      <c r="K41" s="781"/>
    </row>
    <row r="42" spans="1:11" ht="15.75" customHeight="1">
      <c r="A42" s="781"/>
      <c r="B42" s="781"/>
      <c r="C42" s="782"/>
      <c r="D42" s="781"/>
      <c r="E42" s="781"/>
      <c r="F42" s="781"/>
      <c r="G42" s="781"/>
      <c r="H42" s="781"/>
      <c r="I42" s="781"/>
      <c r="J42" s="781"/>
      <c r="K42" s="781"/>
    </row>
    <row r="43" spans="1:11" ht="15.75" customHeight="1">
      <c r="A43" s="781"/>
      <c r="B43" s="781"/>
      <c r="C43" s="782"/>
      <c r="D43" s="781"/>
      <c r="E43" s="781"/>
      <c r="F43" s="781"/>
      <c r="G43" s="781"/>
      <c r="H43" s="781"/>
      <c r="I43" s="781"/>
      <c r="J43" s="781"/>
      <c r="K43" s="781"/>
    </row>
    <row r="44" spans="1:11" ht="15.75" customHeight="1">
      <c r="A44" s="781"/>
      <c r="B44" s="781"/>
      <c r="C44" s="782"/>
      <c r="D44" s="781"/>
      <c r="E44" s="781"/>
      <c r="F44" s="781"/>
      <c r="G44" s="781"/>
      <c r="H44" s="781"/>
      <c r="I44" s="781"/>
      <c r="J44" s="781"/>
      <c r="K44" s="781"/>
    </row>
    <row r="45" spans="1:11" ht="15.75" customHeight="1">
      <c r="A45" s="781"/>
      <c r="B45" s="781"/>
      <c r="C45" s="782"/>
      <c r="D45" s="781"/>
      <c r="E45" s="781"/>
      <c r="F45" s="781"/>
      <c r="G45" s="781"/>
      <c r="H45" s="781"/>
      <c r="I45" s="781"/>
      <c r="J45" s="781"/>
      <c r="K45" s="781"/>
    </row>
    <row r="46" spans="1:11" ht="15.75" customHeight="1">
      <c r="A46" s="781"/>
      <c r="B46" s="781"/>
      <c r="C46" s="782"/>
      <c r="D46" s="781"/>
      <c r="E46" s="781"/>
      <c r="F46" s="781"/>
      <c r="G46" s="781"/>
      <c r="H46" s="781"/>
      <c r="I46" s="781"/>
      <c r="J46" s="781"/>
      <c r="K46" s="781"/>
    </row>
    <row r="47" spans="1:11" ht="15.75" customHeight="1">
      <c r="A47" s="781"/>
      <c r="B47" s="781"/>
      <c r="C47" s="782"/>
      <c r="D47" s="781"/>
      <c r="E47" s="781"/>
      <c r="F47" s="781"/>
      <c r="G47" s="781"/>
      <c r="H47" s="781"/>
      <c r="I47" s="781"/>
      <c r="J47" s="781"/>
      <c r="K47" s="781"/>
    </row>
    <row r="48" spans="1:11" ht="15.75" customHeight="1">
      <c r="A48" s="781"/>
      <c r="B48" s="781"/>
      <c r="C48" s="782"/>
      <c r="D48" s="781"/>
      <c r="E48" s="781"/>
      <c r="F48" s="781"/>
      <c r="G48" s="781"/>
      <c r="H48" s="781"/>
      <c r="I48" s="781"/>
      <c r="J48" s="781"/>
      <c r="K48" s="781"/>
    </row>
    <row r="49" spans="1:11" ht="15.75" customHeight="1">
      <c r="A49" s="781"/>
      <c r="B49" s="781"/>
      <c r="C49" s="782"/>
      <c r="D49" s="781"/>
      <c r="E49" s="781"/>
      <c r="F49" s="781"/>
      <c r="G49" s="781"/>
      <c r="H49" s="781"/>
      <c r="I49" s="781"/>
      <c r="J49" s="781"/>
      <c r="K49" s="781"/>
    </row>
    <row r="50" spans="1:11" ht="15.75" customHeight="1">
      <c r="A50" s="781"/>
      <c r="B50" s="781"/>
      <c r="C50" s="782"/>
      <c r="D50" s="781"/>
      <c r="E50" s="781"/>
      <c r="F50" s="781"/>
      <c r="G50" s="781"/>
      <c r="H50" s="781"/>
      <c r="I50" s="781"/>
      <c r="J50" s="781"/>
      <c r="K50" s="781"/>
    </row>
    <row r="51" spans="1:11" ht="15.75" customHeight="1">
      <c r="A51" s="781"/>
      <c r="B51" s="781"/>
      <c r="C51" s="782"/>
      <c r="D51" s="781"/>
      <c r="E51" s="781"/>
      <c r="F51" s="781"/>
      <c r="G51" s="781"/>
      <c r="H51" s="781"/>
      <c r="I51" s="781"/>
      <c r="J51" s="781"/>
      <c r="K51" s="781"/>
    </row>
    <row r="52" spans="1:11" ht="15.75" customHeight="1">
      <c r="A52" s="781"/>
      <c r="B52" s="781"/>
      <c r="C52" s="782"/>
      <c r="D52" s="781"/>
      <c r="E52" s="781"/>
      <c r="F52" s="781"/>
      <c r="G52" s="781"/>
      <c r="H52" s="781"/>
      <c r="I52" s="781"/>
      <c r="J52" s="781"/>
      <c r="K52" s="781"/>
    </row>
    <row r="53" spans="1:11" ht="15.75" customHeight="1">
      <c r="A53" s="781"/>
      <c r="B53" s="781"/>
      <c r="C53" s="782"/>
      <c r="D53" s="781"/>
      <c r="E53" s="781"/>
      <c r="F53" s="781"/>
      <c r="G53" s="781"/>
      <c r="H53" s="781"/>
      <c r="I53" s="781"/>
      <c r="J53" s="781"/>
      <c r="K53" s="781"/>
    </row>
    <row r="54" spans="1:11" ht="15.75" customHeight="1">
      <c r="A54" s="781"/>
      <c r="B54" s="781"/>
      <c r="C54" s="782"/>
      <c r="D54" s="781"/>
      <c r="E54" s="781"/>
      <c r="F54" s="781"/>
      <c r="G54" s="781"/>
      <c r="H54" s="781"/>
      <c r="I54" s="781"/>
      <c r="J54" s="781"/>
      <c r="K54" s="781"/>
    </row>
    <row r="55" spans="1:11" ht="15.75" customHeight="1">
      <c r="A55" s="781"/>
      <c r="B55" s="781"/>
      <c r="C55" s="782"/>
      <c r="D55" s="781"/>
      <c r="E55" s="781"/>
      <c r="F55" s="781"/>
      <c r="G55" s="781"/>
      <c r="H55" s="781"/>
      <c r="I55" s="781"/>
      <c r="J55" s="781"/>
      <c r="K55" s="781"/>
    </row>
    <row r="56" spans="1:11" ht="15.75" customHeight="1">
      <c r="A56" s="781"/>
      <c r="B56" s="781"/>
      <c r="C56" s="782"/>
      <c r="D56" s="781"/>
      <c r="E56" s="781"/>
      <c r="F56" s="781"/>
      <c r="G56" s="781"/>
      <c r="H56" s="781"/>
      <c r="I56" s="781"/>
      <c r="J56" s="781"/>
      <c r="K56" s="781"/>
    </row>
    <row r="57" spans="1:11" ht="15.75" customHeight="1">
      <c r="A57" s="781"/>
      <c r="B57" s="781"/>
      <c r="C57" s="782"/>
      <c r="D57" s="781"/>
      <c r="E57" s="781"/>
      <c r="F57" s="781"/>
      <c r="G57" s="781"/>
      <c r="H57" s="781"/>
      <c r="I57" s="781"/>
      <c r="J57" s="781"/>
      <c r="K57" s="781"/>
    </row>
    <row r="58" spans="1:11" ht="15.75" customHeight="1">
      <c r="A58" s="781"/>
      <c r="B58" s="781"/>
      <c r="C58" s="782"/>
      <c r="D58" s="781"/>
      <c r="E58" s="781"/>
      <c r="F58" s="781"/>
      <c r="G58" s="781"/>
      <c r="H58" s="781"/>
      <c r="I58" s="781"/>
      <c r="J58" s="781"/>
      <c r="K58" s="781"/>
    </row>
    <row r="59" spans="1:11" ht="15.75" customHeight="1">
      <c r="A59" s="781"/>
      <c r="B59" s="781"/>
      <c r="C59" s="782"/>
      <c r="D59" s="781"/>
      <c r="E59" s="781"/>
      <c r="F59" s="781"/>
      <c r="G59" s="781"/>
      <c r="H59" s="781"/>
      <c r="I59" s="781"/>
      <c r="J59" s="781"/>
      <c r="K59" s="781"/>
    </row>
    <row r="60" spans="1:11" ht="15.75" customHeight="1">
      <c r="A60" s="781"/>
      <c r="B60" s="781"/>
      <c r="C60" s="782"/>
      <c r="D60" s="781"/>
      <c r="E60" s="781"/>
      <c r="F60" s="781"/>
      <c r="G60" s="781"/>
      <c r="H60" s="781"/>
      <c r="I60" s="781"/>
      <c r="J60" s="781"/>
      <c r="K60" s="781"/>
    </row>
    <row r="61" spans="1:11" ht="15.75" customHeight="1">
      <c r="A61" s="781"/>
      <c r="B61" s="781"/>
      <c r="C61" s="782"/>
      <c r="D61" s="781"/>
      <c r="E61" s="781"/>
      <c r="F61" s="781"/>
      <c r="G61" s="781"/>
      <c r="H61" s="781"/>
      <c r="I61" s="781"/>
      <c r="J61" s="781"/>
      <c r="K61" s="781"/>
    </row>
    <row r="62" spans="1:11" ht="15.75" customHeight="1">
      <c r="A62" s="781"/>
      <c r="B62" s="781"/>
      <c r="C62" s="782"/>
      <c r="D62" s="781"/>
      <c r="E62" s="781"/>
      <c r="F62" s="781"/>
      <c r="G62" s="781"/>
      <c r="H62" s="781"/>
      <c r="I62" s="781"/>
      <c r="J62" s="781"/>
      <c r="K62" s="781"/>
    </row>
    <row r="63" spans="1:11" ht="15.75" customHeight="1">
      <c r="A63" s="781"/>
      <c r="B63" s="781"/>
      <c r="C63" s="782"/>
      <c r="D63" s="781"/>
      <c r="E63" s="781"/>
      <c r="F63" s="781"/>
      <c r="G63" s="781"/>
      <c r="H63" s="781"/>
      <c r="I63" s="781"/>
      <c r="J63" s="781"/>
      <c r="K63" s="781"/>
    </row>
    <row r="64" spans="1:11" ht="15.75" customHeight="1">
      <c r="A64" s="781"/>
      <c r="B64" s="781"/>
      <c r="C64" s="782"/>
      <c r="D64" s="781"/>
      <c r="E64" s="781"/>
      <c r="F64" s="781"/>
      <c r="G64" s="781"/>
      <c r="H64" s="781"/>
      <c r="I64" s="781"/>
      <c r="J64" s="781"/>
      <c r="K64" s="781"/>
    </row>
    <row r="65" spans="1:11" ht="15.75" customHeight="1">
      <c r="A65" s="781"/>
      <c r="B65" s="781"/>
      <c r="C65" s="782"/>
      <c r="D65" s="781"/>
      <c r="E65" s="781"/>
      <c r="F65" s="781"/>
      <c r="G65" s="781"/>
      <c r="H65" s="781"/>
      <c r="I65" s="781"/>
      <c r="J65" s="781"/>
      <c r="K65" s="781"/>
    </row>
    <row r="66" spans="1:11" ht="15.75" customHeight="1">
      <c r="A66" s="781"/>
      <c r="B66" s="781"/>
      <c r="C66" s="782"/>
      <c r="D66" s="781"/>
      <c r="E66" s="781"/>
      <c r="F66" s="781"/>
      <c r="G66" s="781"/>
      <c r="H66" s="781"/>
      <c r="I66" s="781"/>
      <c r="J66" s="781"/>
      <c r="K66" s="781"/>
    </row>
    <row r="67" spans="1:11" ht="15.75" customHeight="1">
      <c r="A67" s="781"/>
      <c r="B67" s="781"/>
      <c r="C67" s="782"/>
      <c r="D67" s="781"/>
      <c r="E67" s="781"/>
      <c r="F67" s="781"/>
      <c r="G67" s="781"/>
      <c r="H67" s="781"/>
      <c r="I67" s="781"/>
      <c r="J67" s="781"/>
      <c r="K67" s="781"/>
    </row>
    <row r="68" spans="1:11" ht="15.75" customHeight="1">
      <c r="A68" s="781"/>
      <c r="B68" s="781"/>
      <c r="C68" s="782"/>
      <c r="D68" s="781"/>
      <c r="E68" s="781"/>
      <c r="F68" s="781"/>
      <c r="G68" s="781"/>
      <c r="H68" s="781"/>
      <c r="I68" s="781"/>
      <c r="J68" s="781"/>
      <c r="K68" s="781"/>
    </row>
    <row r="69" spans="1:11" ht="15.75" customHeight="1">
      <c r="A69" s="781"/>
      <c r="B69" s="781"/>
      <c r="C69" s="782"/>
      <c r="D69" s="781"/>
      <c r="E69" s="781"/>
      <c r="F69" s="781"/>
      <c r="G69" s="781"/>
      <c r="H69" s="781"/>
      <c r="I69" s="781"/>
      <c r="J69" s="781"/>
      <c r="K69" s="781"/>
    </row>
    <row r="70" spans="1:11" ht="15.75" customHeight="1">
      <c r="A70" s="781"/>
      <c r="B70" s="781"/>
      <c r="C70" s="782"/>
      <c r="D70" s="781"/>
      <c r="E70" s="781"/>
      <c r="F70" s="781"/>
      <c r="G70" s="781"/>
      <c r="H70" s="781"/>
      <c r="I70" s="781"/>
      <c r="J70" s="781"/>
      <c r="K70" s="781"/>
    </row>
    <row r="71" spans="1:11" ht="15.75" customHeight="1">
      <c r="A71" s="781"/>
      <c r="B71" s="781"/>
      <c r="C71" s="782"/>
      <c r="D71" s="781"/>
      <c r="E71" s="781"/>
      <c r="F71" s="781"/>
      <c r="G71" s="781"/>
      <c r="H71" s="781"/>
      <c r="I71" s="781"/>
      <c r="J71" s="781"/>
      <c r="K71" s="781"/>
    </row>
    <row r="72" spans="1:11" ht="15.75" customHeight="1">
      <c r="A72" s="781"/>
      <c r="B72" s="781"/>
      <c r="C72" s="782"/>
      <c r="D72" s="781"/>
      <c r="E72" s="781"/>
      <c r="F72" s="781"/>
      <c r="G72" s="781"/>
      <c r="H72" s="781"/>
      <c r="I72" s="781"/>
      <c r="J72" s="781"/>
      <c r="K72" s="781"/>
    </row>
    <row r="73" spans="1:11" ht="15.75" customHeight="1">
      <c r="A73" s="781"/>
      <c r="B73" s="781"/>
      <c r="C73" s="782"/>
      <c r="D73" s="781"/>
      <c r="E73" s="781"/>
      <c r="F73" s="781"/>
      <c r="G73" s="781"/>
      <c r="H73" s="781"/>
      <c r="I73" s="781"/>
      <c r="J73" s="781"/>
      <c r="K73" s="781"/>
    </row>
    <row r="74" spans="1:11" ht="15.75" customHeight="1">
      <c r="A74" s="781"/>
      <c r="B74" s="781"/>
      <c r="C74" s="782"/>
      <c r="D74" s="781"/>
      <c r="E74" s="781"/>
      <c r="F74" s="781"/>
      <c r="G74" s="781"/>
      <c r="H74" s="781"/>
      <c r="I74" s="781"/>
      <c r="J74" s="781"/>
      <c r="K74" s="781"/>
    </row>
    <row r="75" spans="1:11" ht="15.75" customHeight="1">
      <c r="A75" s="781"/>
      <c r="B75" s="781"/>
      <c r="C75" s="782"/>
      <c r="D75" s="781"/>
      <c r="E75" s="781"/>
      <c r="F75" s="781"/>
      <c r="G75" s="781"/>
      <c r="H75" s="781"/>
      <c r="I75" s="781"/>
      <c r="J75" s="781"/>
      <c r="K75" s="781"/>
    </row>
    <row r="76" spans="1:11" ht="15.75" customHeight="1">
      <c r="A76" s="781"/>
      <c r="B76" s="781"/>
      <c r="C76" s="782"/>
      <c r="D76" s="781"/>
      <c r="E76" s="781"/>
      <c r="F76" s="781"/>
      <c r="G76" s="781"/>
      <c r="H76" s="781"/>
      <c r="I76" s="781"/>
      <c r="J76" s="781"/>
      <c r="K76" s="781"/>
    </row>
    <row r="77" spans="1:11" ht="15.75" customHeight="1">
      <c r="A77" s="781"/>
      <c r="B77" s="781"/>
      <c r="C77" s="782"/>
      <c r="D77" s="781"/>
      <c r="E77" s="781"/>
      <c r="F77" s="781"/>
      <c r="G77" s="781"/>
      <c r="H77" s="781"/>
      <c r="I77" s="781"/>
      <c r="J77" s="781"/>
      <c r="K77" s="781"/>
    </row>
    <row r="78" spans="1:11" ht="15.75" customHeight="1">
      <c r="A78" s="781"/>
      <c r="B78" s="781"/>
      <c r="C78" s="782"/>
      <c r="D78" s="781"/>
      <c r="E78" s="781"/>
      <c r="F78" s="781"/>
      <c r="G78" s="781"/>
      <c r="H78" s="781"/>
      <c r="I78" s="781"/>
      <c r="J78" s="781"/>
      <c r="K78" s="781"/>
    </row>
    <row r="79" spans="1:11" ht="15.75" customHeight="1">
      <c r="A79" s="781"/>
      <c r="B79" s="781"/>
      <c r="C79" s="782"/>
      <c r="D79" s="781"/>
      <c r="E79" s="781"/>
      <c r="F79" s="781"/>
      <c r="G79" s="781"/>
      <c r="H79" s="781"/>
      <c r="I79" s="781"/>
      <c r="J79" s="781"/>
      <c r="K79" s="781"/>
    </row>
    <row r="80" spans="1:11" ht="15.75" customHeight="1">
      <c r="A80" s="781"/>
      <c r="B80" s="781"/>
      <c r="C80" s="782"/>
      <c r="D80" s="781"/>
      <c r="E80" s="781"/>
      <c r="F80" s="781"/>
      <c r="G80" s="781"/>
      <c r="H80" s="781"/>
      <c r="I80" s="781"/>
      <c r="J80" s="781"/>
      <c r="K80" s="781"/>
    </row>
    <row r="81" spans="1:11" ht="15.75" customHeight="1">
      <c r="A81" s="781"/>
      <c r="B81" s="781"/>
      <c r="C81" s="782"/>
      <c r="D81" s="781"/>
      <c r="E81" s="781"/>
      <c r="F81" s="781"/>
      <c r="G81" s="781"/>
      <c r="H81" s="781"/>
      <c r="I81" s="781"/>
      <c r="J81" s="781"/>
      <c r="K81" s="781"/>
    </row>
    <row r="82" spans="1:11" ht="15.75" customHeight="1">
      <c r="A82" s="781"/>
      <c r="B82" s="781"/>
      <c r="C82" s="782"/>
      <c r="D82" s="781"/>
      <c r="E82" s="781"/>
      <c r="F82" s="781"/>
      <c r="G82" s="781"/>
      <c r="H82" s="781"/>
      <c r="I82" s="781"/>
      <c r="J82" s="781"/>
      <c r="K82" s="781"/>
    </row>
    <row r="83" spans="1:11" ht="15.75" customHeight="1">
      <c r="A83" s="781"/>
      <c r="B83" s="781"/>
      <c r="C83" s="782"/>
      <c r="D83" s="781"/>
      <c r="E83" s="781"/>
      <c r="F83" s="781"/>
      <c r="G83" s="781"/>
      <c r="H83" s="781"/>
      <c r="I83" s="781"/>
      <c r="J83" s="781"/>
      <c r="K83" s="781"/>
    </row>
    <row r="84" spans="1:11" ht="15.75" customHeight="1">
      <c r="A84" s="781"/>
      <c r="B84" s="781"/>
      <c r="C84" s="782"/>
      <c r="D84" s="781"/>
      <c r="E84" s="781"/>
      <c r="F84" s="781"/>
      <c r="G84" s="781"/>
      <c r="H84" s="781"/>
      <c r="I84" s="781"/>
      <c r="J84" s="781"/>
      <c r="K84" s="781"/>
    </row>
    <row r="85" spans="1:11" ht="15.75" customHeight="1">
      <c r="A85" s="781"/>
      <c r="B85" s="781"/>
      <c r="C85" s="782"/>
      <c r="D85" s="781"/>
      <c r="E85" s="781"/>
      <c r="F85" s="781"/>
      <c r="G85" s="781"/>
      <c r="H85" s="781"/>
      <c r="I85" s="781"/>
      <c r="J85" s="781"/>
      <c r="K85" s="781"/>
    </row>
    <row r="86" spans="1:11" ht="15.75" customHeight="1">
      <c r="A86" s="781"/>
      <c r="B86" s="781"/>
      <c r="C86" s="782"/>
      <c r="D86" s="781"/>
      <c r="E86" s="781"/>
      <c r="F86" s="781"/>
      <c r="G86" s="781"/>
      <c r="H86" s="781"/>
      <c r="I86" s="781"/>
      <c r="J86" s="781"/>
      <c r="K86" s="781"/>
    </row>
    <row r="87" spans="1:11" ht="15.75" customHeight="1">
      <c r="A87" s="781"/>
      <c r="B87" s="781"/>
      <c r="C87" s="782"/>
      <c r="D87" s="781"/>
      <c r="E87" s="781"/>
      <c r="F87" s="781"/>
      <c r="G87" s="781"/>
      <c r="H87" s="781"/>
      <c r="I87" s="781"/>
      <c r="J87" s="781"/>
      <c r="K87" s="781"/>
    </row>
    <row r="88" spans="1:11" ht="15.75" customHeight="1">
      <c r="A88" s="781"/>
      <c r="B88" s="781"/>
      <c r="C88" s="782"/>
      <c r="D88" s="781"/>
      <c r="E88" s="781"/>
      <c r="F88" s="781"/>
      <c r="G88" s="781"/>
      <c r="H88" s="781"/>
      <c r="I88" s="781"/>
      <c r="J88" s="781"/>
      <c r="K88" s="781"/>
    </row>
    <row r="89" spans="1:11" ht="15.75" customHeight="1">
      <c r="A89" s="781"/>
      <c r="B89" s="781"/>
      <c r="C89" s="782"/>
      <c r="D89" s="781"/>
      <c r="E89" s="781"/>
      <c r="F89" s="781"/>
      <c r="G89" s="781"/>
      <c r="H89" s="781"/>
      <c r="I89" s="781"/>
      <c r="J89" s="781"/>
      <c r="K89" s="781"/>
    </row>
    <row r="90" spans="1:11" ht="15.75" customHeight="1">
      <c r="A90" s="781"/>
      <c r="B90" s="781"/>
      <c r="C90" s="782"/>
      <c r="D90" s="781"/>
      <c r="E90" s="781"/>
      <c r="F90" s="781"/>
      <c r="G90" s="781"/>
      <c r="H90" s="781"/>
      <c r="I90" s="781"/>
      <c r="J90" s="781"/>
      <c r="K90" s="781"/>
    </row>
    <row r="91" spans="1:11" ht="15.75" customHeight="1">
      <c r="A91" s="781"/>
      <c r="B91" s="781"/>
      <c r="C91" s="782"/>
      <c r="D91" s="781"/>
      <c r="E91" s="781"/>
      <c r="F91" s="781"/>
      <c r="G91" s="781"/>
      <c r="H91" s="781"/>
      <c r="I91" s="781"/>
      <c r="J91" s="781"/>
      <c r="K91" s="781"/>
    </row>
    <row r="92" spans="1:11" ht="15.75" customHeight="1">
      <c r="A92" s="781"/>
      <c r="B92" s="781"/>
      <c r="C92" s="782"/>
      <c r="D92" s="781"/>
      <c r="E92" s="781"/>
      <c r="F92" s="781"/>
      <c r="G92" s="781"/>
      <c r="H92" s="781"/>
      <c r="I92" s="781"/>
      <c r="J92" s="781"/>
      <c r="K92" s="781"/>
    </row>
    <row r="93" spans="1:11" ht="15.75" customHeight="1">
      <c r="A93" s="781"/>
      <c r="B93" s="781"/>
      <c r="C93" s="782"/>
      <c r="D93" s="781"/>
      <c r="E93" s="781"/>
      <c r="F93" s="781"/>
      <c r="G93" s="781"/>
      <c r="H93" s="781"/>
      <c r="I93" s="781"/>
      <c r="J93" s="781"/>
      <c r="K93" s="781"/>
    </row>
    <row r="94" spans="1:11" ht="15.75" customHeight="1">
      <c r="A94" s="781"/>
      <c r="B94" s="781"/>
      <c r="C94" s="782"/>
      <c r="D94" s="781"/>
      <c r="E94" s="781"/>
      <c r="F94" s="781"/>
      <c r="G94" s="781"/>
      <c r="H94" s="781"/>
      <c r="I94" s="781"/>
      <c r="J94" s="781"/>
      <c r="K94" s="781"/>
    </row>
    <row r="95" spans="1:11" ht="15.75" customHeight="1">
      <c r="A95" s="781"/>
      <c r="B95" s="781"/>
      <c r="C95" s="782"/>
      <c r="D95" s="781"/>
      <c r="E95" s="781"/>
      <c r="F95" s="781"/>
      <c r="G95" s="781"/>
      <c r="H95" s="781"/>
      <c r="I95" s="781"/>
      <c r="J95" s="781"/>
      <c r="K95" s="781"/>
    </row>
    <row r="96" spans="1:11" ht="15.75" customHeight="1">
      <c r="A96" s="781"/>
      <c r="B96" s="781"/>
      <c r="C96" s="782"/>
      <c r="D96" s="781"/>
      <c r="E96" s="781"/>
      <c r="F96" s="781"/>
      <c r="G96" s="781"/>
      <c r="H96" s="781"/>
      <c r="I96" s="781"/>
      <c r="J96" s="781"/>
      <c r="K96" s="781"/>
    </row>
    <row r="97" spans="1:11" ht="15.75" customHeight="1">
      <c r="A97" s="781"/>
      <c r="B97" s="781"/>
      <c r="C97" s="782"/>
      <c r="D97" s="781"/>
      <c r="E97" s="781"/>
      <c r="F97" s="781"/>
      <c r="G97" s="781"/>
      <c r="H97" s="781"/>
      <c r="I97" s="781"/>
      <c r="J97" s="781"/>
      <c r="K97" s="781"/>
    </row>
    <row r="98" spans="1:11" ht="15.75" customHeight="1">
      <c r="A98" s="781"/>
      <c r="B98" s="781"/>
      <c r="C98" s="782"/>
      <c r="D98" s="781"/>
      <c r="E98" s="781"/>
      <c r="F98" s="781"/>
      <c r="G98" s="781"/>
      <c r="H98" s="781"/>
      <c r="I98" s="781"/>
      <c r="J98" s="781"/>
      <c r="K98" s="781"/>
    </row>
    <row r="99" spans="1:11" ht="15.75" customHeight="1">
      <c r="A99" s="781"/>
      <c r="B99" s="781"/>
      <c r="C99" s="782"/>
      <c r="D99" s="781"/>
      <c r="E99" s="781"/>
      <c r="F99" s="781"/>
      <c r="G99" s="781"/>
      <c r="H99" s="781"/>
      <c r="I99" s="781"/>
      <c r="J99" s="781"/>
      <c r="K99" s="781"/>
    </row>
    <row r="100" spans="1:11" ht="15.75" customHeight="1">
      <c r="A100" s="781"/>
      <c r="B100" s="781"/>
      <c r="C100" s="782"/>
      <c r="D100" s="781"/>
      <c r="E100" s="781"/>
      <c r="F100" s="781"/>
      <c r="G100" s="781"/>
      <c r="H100" s="781"/>
      <c r="I100" s="781"/>
      <c r="J100" s="781"/>
      <c r="K100" s="781"/>
    </row>
  </sheetData>
  <mergeCells count="1">
    <mergeCell ref="A2:D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0.TH_DUTOAN</vt:lpstr>
      <vt:lpstr>QĐ 993 BoTTTT</vt:lpstr>
      <vt:lpstr>TT19</vt:lpstr>
      <vt:lpstr>1.TMĐT</vt:lpstr>
      <vt:lpstr>B1.1Thiet bi</vt:lpstr>
      <vt:lpstr>TMDT</vt:lpstr>
      <vt:lpstr>Sheet1</vt:lpstr>
      <vt:lpstr>CP Dao tao</vt:lpstr>
      <vt:lpstr>DMTL</vt:lpstr>
      <vt:lpstr>TT10</vt:lpstr>
      <vt:lpstr>TT 210</vt:lpstr>
      <vt:lpstr>Du toan chi tiet</vt:lpstr>
      <vt:lpstr>B2.PMUD</vt:lpstr>
      <vt:lpstr>DS tính năng</vt:lpstr>
      <vt:lpstr>Sheet2</vt:lpstr>
      <vt:lpstr>ChucNang</vt:lpstr>
      <vt:lpstr>Usecase</vt:lpstr>
      <vt:lpstr>Actors</vt:lpstr>
      <vt:lpstr>TAW</vt:lpstr>
      <vt:lpstr>TBF</vt:lpstr>
      <vt:lpstr>HSKTCN</vt:lpstr>
      <vt:lpstr>HSTDMT</vt:lpstr>
      <vt:lpstr>Diem danh gia</vt:lpstr>
      <vt:lpstr>B4.CP trien khai</vt:lpstr>
      <vt:lpstr>Phan tich vat tu</vt:lpstr>
      <vt:lpstr>Bangluong</vt:lpstr>
      <vt:lpstr>Bảng lương</vt:lpstr>
      <vt:lpstr>HS Lương trung bình</vt:lpstr>
      <vt:lpstr>B6.Luong</vt:lpstr>
      <vt:lpstr>HS Lương trung bình TQG</vt:lpstr>
      <vt:lpstr>B5,Du toan TVKS</vt:lpstr>
      <vt:lpstr>B3.DaoTao</vt:lpstr>
      <vt:lpstr>HS.GiaNhanCong</vt:lpstr>
      <vt:lpstr>Gk</vt:lpstr>
      <vt:lpstr>CP_Dao tao </vt:lpstr>
      <vt:lpstr>cp kiem thu</vt:lpstr>
      <vt:lpstr>Đào tạo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Chien</cp:lastModifiedBy>
  <cp:lastPrinted>2023-04-20T22:40:00Z</cp:lastPrinted>
  <dcterms:created xsi:type="dcterms:W3CDTF">2011-10-03T22:32:00Z</dcterms:created>
  <dcterms:modified xsi:type="dcterms:W3CDTF">2023-10-02T16:01:06Z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