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2740" documentId="13_ncr:1_{057CC0DE-9D22-4113-8E2E-447A21151E21}" xr6:coauthVersionLast="46" xr6:coauthVersionMax="47" xr10:uidLastSave="{E77BD060-D2C4-4EC0-8042-9FF1773A5FA7}"/>
  <bookViews>
    <workbookView xWindow="-120" yWindow="-120" windowWidth="29040" windowHeight="15840" activeTab="2" xr2:uid="{00000000-000D-0000-FFFF-FFFF00000000}"/>
  </bookViews>
  <sheets>
    <sheet name="Wait Distribution" sheetId="1" r:id="rId1"/>
    <sheet name="Sotogawa" sheetId="9" r:id="rId2"/>
    <sheet name="Riichi Tile" sheetId="15" r:id="rId3"/>
    <sheet name="Dora Danger" sheetId="4" r:id="rId4"/>
    <sheet name="Riichi Winrate" sheetId="3" r:id="rId5"/>
    <sheet name="Oikake Calculator" sheetId="8" r:id="rId6"/>
    <sheet name="Shanten &amp; Width" sheetId="5" r:id="rId7"/>
    <sheet name="Open &amp; Closed Winrate" sheetId="6" r:id="rId8"/>
    <sheet name="Skipping Yakuhai" sheetId="10" r:id="rId9"/>
    <sheet name="Atozuke" sheetId="11" r:id="rId10"/>
    <sheet name="Hand Outcome" sheetId="13" r:id="rId11"/>
    <sheet name="Score Variance" sheetId="14" r:id="rId12"/>
    <sheet name="Mentanpin" sheetId="2" state="hidden" r:id="rId13"/>
    <sheet name="Coinflip Ratios"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9" i="1" l="1"/>
  <c r="S29" i="1"/>
  <c r="T29" i="1"/>
  <c r="U29" i="1"/>
  <c r="V29" i="1"/>
  <c r="W29" i="1"/>
  <c r="X29" i="1"/>
  <c r="Y29" i="1"/>
  <c r="Z29" i="1"/>
  <c r="R29" i="1"/>
  <c r="L29" i="1"/>
  <c r="K29" i="1"/>
  <c r="J29" i="1"/>
  <c r="I29" i="1"/>
  <c r="H29" i="1"/>
  <c r="G29" i="1"/>
  <c r="F29" i="1"/>
  <c r="E29" i="1"/>
  <c r="D29" i="1"/>
  <c r="C29" i="1"/>
  <c r="V42" i="7"/>
  <c r="U42" i="7"/>
  <c r="T42" i="7"/>
  <c r="T45" i="7"/>
  <c r="T47" i="7"/>
  <c r="T48" i="7"/>
  <c r="T46" i="7"/>
  <c r="S48" i="7"/>
  <c r="S47" i="7"/>
  <c r="S46" i="7"/>
  <c r="S45" i="7"/>
  <c r="R41" i="7"/>
  <c r="S35" i="7"/>
  <c r="S36" i="7"/>
  <c r="I23" i="15"/>
  <c r="I24" i="15"/>
  <c r="I25" i="15"/>
  <c r="I26" i="15"/>
  <c r="I27" i="15"/>
  <c r="I28" i="15"/>
  <c r="I29" i="15"/>
  <c r="I30" i="15"/>
  <c r="I22" i="15"/>
  <c r="D31" i="15"/>
  <c r="E31" i="15"/>
  <c r="G31" i="15"/>
  <c r="F31" i="15"/>
  <c r="H31" i="15"/>
  <c r="C31" i="15"/>
  <c r="Y14" i="14"/>
  <c r="W14" i="14"/>
  <c r="Y13" i="14"/>
  <c r="W13" i="14"/>
  <c r="S13" i="4"/>
  <c r="T13" i="4"/>
  <c r="U13" i="4"/>
  <c r="V13" i="4"/>
  <c r="W13" i="4"/>
  <c r="X13" i="4"/>
  <c r="Y13" i="4"/>
  <c r="Z13" i="4"/>
  <c r="AA13" i="4"/>
  <c r="R13" i="4"/>
  <c r="S10" i="4"/>
  <c r="T10" i="4"/>
  <c r="U10" i="4"/>
  <c r="V10" i="4"/>
  <c r="W10" i="4"/>
  <c r="X10" i="4"/>
  <c r="Y10" i="4"/>
  <c r="Z10" i="4"/>
  <c r="AA10" i="4"/>
  <c r="R10" i="4"/>
  <c r="I31" i="15" l="1"/>
  <c r="I40" i="15" s="1"/>
  <c r="Y15" i="14"/>
  <c r="W15" i="14" s="1"/>
  <c r="E9" i="1"/>
  <c r="D9"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I41" i="15" l="1"/>
  <c r="G35" i="15"/>
  <c r="D37" i="15"/>
  <c r="D39" i="15"/>
  <c r="H40" i="15"/>
  <c r="H42" i="15"/>
  <c r="C36" i="15"/>
  <c r="G37" i="15"/>
  <c r="G39" i="15"/>
  <c r="D41" i="15"/>
  <c r="C39" i="15"/>
  <c r="G36" i="15"/>
  <c r="F43" i="15"/>
  <c r="H38" i="15"/>
  <c r="H43" i="15"/>
  <c r="H35" i="15"/>
  <c r="E37" i="15"/>
  <c r="E39" i="15"/>
  <c r="C37" i="15"/>
  <c r="D43" i="15"/>
  <c r="D36" i="15"/>
  <c r="H37" i="15"/>
  <c r="H39" i="15"/>
  <c r="H41" i="15"/>
  <c r="E43" i="15"/>
  <c r="C40" i="15"/>
  <c r="E36" i="15"/>
  <c r="I37" i="15"/>
  <c r="I39" i="15"/>
  <c r="C41" i="15"/>
  <c r="I34" i="15"/>
  <c r="E38" i="15"/>
  <c r="D42" i="15"/>
  <c r="C42" i="15"/>
  <c r="H36" i="15"/>
  <c r="E40" i="15"/>
  <c r="E35" i="15"/>
  <c r="I36" i="15"/>
  <c r="G40" i="15"/>
  <c r="G42" i="15"/>
  <c r="C35" i="15"/>
  <c r="F34" i="15"/>
  <c r="G43" i="15"/>
  <c r="D40" i="15"/>
  <c r="D35" i="15"/>
  <c r="E42" i="15"/>
  <c r="C43" i="15"/>
  <c r="I38" i="15"/>
  <c r="I42" i="15"/>
  <c r="I35"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T36" i="7" l="1"/>
  <c r="U36" i="7" s="1"/>
  <c r="V36" i="7" s="1"/>
  <c r="T35" i="7"/>
  <c r="U35" i="7" s="1"/>
  <c r="V35" i="7" s="1"/>
  <c r="T29" i="7"/>
  <c r="U29" i="7" s="1"/>
  <c r="V29" i="7" s="1"/>
  <c r="T32" i="7"/>
  <c r="U32" i="7" s="1"/>
  <c r="V32" i="7" s="1"/>
  <c r="T26" i="7" s="1"/>
  <c r="T33" i="7"/>
  <c r="U33" i="7" s="1"/>
  <c r="V33" i="7" s="1"/>
  <c r="T37" i="7"/>
  <c r="U37" i="7" s="1"/>
  <c r="V37" i="7" s="1"/>
  <c r="C9" i="15"/>
  <c r="D9"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45" i="7" l="1"/>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<sst xmlns="http://schemas.openxmlformats.org/spreadsheetml/2006/main" count="2748" uniqueCount="687">
  <si>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</si>
  <si>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</si>
  <si>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</si>
  <si>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</si>
  <si>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</si>
  <si>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</si>
  <si>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</si>
  <si>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</si>
  <si>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</si>
  <si>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</si>
  <si>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</si>
  <si>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</si>
  <si>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</si>
  <si>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</si>
  <si>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</si>
  <si>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</si>
  <si>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</si>
  <si>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</si>
  <si>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</si>
  <si>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</si>
  <si>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</si>
  <si>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</si>
  <si>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</si>
  <si>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</si>
  <si>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</si>
  <si>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</si>
  <si>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</si>
  <si>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</si>
  <si>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</si>
  <si>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</si>
  <si>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</si>
  <si>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</si>
  <si>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</si>
  <si>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</si>
  <si>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</si>
  <si>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</si>
  <si>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</si>
  <si>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</si>
  <si>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</si>
  <si>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</si>
  <si>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</si>
  <si>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</si>
  <si>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</si>
  <si>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</si>
  <si>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</si>
  <si>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</si>
  <si>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</si>
  <si>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</si>
  <si>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</si>
  <si>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</si>
  <si>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</si>
  <si>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</si>
  <si>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</si>
  <si>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</si>
  <si>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</si>
  <si>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</si>
  <si>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</si>
  <si>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</si>
  <si>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</si>
  <si>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</si>
  <si>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</si>
  <si>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</si>
  <si>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</si>
  <si>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</si>
  <si>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</si>
  <si>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</si>
  <si>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</si>
  <si>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</si>
  <si>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</si>
  <si>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</si>
  <si>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</si>
  <si>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</si>
  <si>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</si>
  <si>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</si>
  <si>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</si>
  <si>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</si>
  <si>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</si>
  <si>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</si>
  <si>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</si>
  <si>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</si>
  <si>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</si>
  <si>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</si>
  <si>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</si>
  <si>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</si>
  <si>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</si>
  <si>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</si>
  <si>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</si>
  <si>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</si>
  <si>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</si>
  <si>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</si>
  <si>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</si>
  <si>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</si>
  <si>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</si>
  <si>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</si>
  <si>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</si>
  <si>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</si>
  <si>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</si>
  <si>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</si>
  <si>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</si>
  <si>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</si>
  <si>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</si>
  <si>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</si>
  <si>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</si>
  <si>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</si>
  <si>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</si>
  <si>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</si>
  <si>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</si>
  <si>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</si>
  <si>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</si>
  <si>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</si>
  <si>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</si>
  <si>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</si>
  <si>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</si>
  <si>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</si>
  <si>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</si>
  <si>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</si>
  <si>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</si>
  <si>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</si>
  <si>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</si>
  <si>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</si>
  <si>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</si>
  <si>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</si>
  <si>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</si>
  <si>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</si>
  <si>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</si>
  <si>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</si>
  <si>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</si>
  <si>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</si>
  <si>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</si>
  <si>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</si>
  <si>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</si>
  <si>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</si>
  <si>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</si>
  <si>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</si>
  <si>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</si>
  <si>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</si>
  <si>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</si>
  <si>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</si>
  <si>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</si>
  <si>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</si>
  <si>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</si>
  <si>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</si>
  <si>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</si>
  <si>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</si>
  <si>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</si>
  <si>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</si>
  <si>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</si>
  <si>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</si>
  <si>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</si>
  <si>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</si>
  <si>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</si>
  <si>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</si>
  <si>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</si>
  <si>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</si>
  <si>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</si>
  <si>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</si>
  <si>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</si>
  <si>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</si>
  <si>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</si>
  <si>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</si>
  <si>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</si>
  <si>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</si>
  <si>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</si>
  <si>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</si>
  <si>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</si>
  <si>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</si>
  <si>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</si>
  <si>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</si>
  <si>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</si>
  <si>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</si>
  <si>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</si>
  <si>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</si>
  <si>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</si>
  <si>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</si>
  <si>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</si>
  <si>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</si>
  <si>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</si>
  <si>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</si>
  <si>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</si>
  <si>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</si>
  <si>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</si>
  <si>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</si>
  <si>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</si>
  <si>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</si>
  <si>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</si>
  <si>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</si>
  <si>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</si>
  <si>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</si>
  <si>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</si>
  <si>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</si>
  <si>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</si>
  <si>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</si>
  <si>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</si>
  <si>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</si>
  <si>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</si>
  <si>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</si>
  <si>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</si>
  <si>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</si>
  <si>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</si>
  <si>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</si>
  <si>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</si>
  <si>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</si>
  <si>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</si>
  <si>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</si>
  <si>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</si>
  <si>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</si>
  <si>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</si>
  <si>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</si>
  <si>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</si>
  <si>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</si>
  <si>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</si>
  <si>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</si>
  <si>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</si>
  <si>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</si>
  <si>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</si>
  <si>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</si>
  <si>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</si>
  <si>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</si>
  <si>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</si>
  <si>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</si>
  <si>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</si>
  <si>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</si>
  <si>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</si>
  <si>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</si>
  <si>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</si>
  <si>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</si>
  <si>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</si>
  <si>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</si>
  <si>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</si>
  <si>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</si>
  <si>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</si>
  <si>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</si>
  <si>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</si>
  <si>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</si>
  <si>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</si>
  <si>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</si>
  <si>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</si>
  <si>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</si>
  <si>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</si>
  <si>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</si>
  <si>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</si>
  <si>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</si>
  <si>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</si>
  <si>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</si>
  <si>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</si>
  <si>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</si>
  <si>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</si>
  <si>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</si>
  <si>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</si>
  <si>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</si>
  <si>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</si>
  <si>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</si>
  <si>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</si>
  <si>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</si>
  <si>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</si>
  <si>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</si>
  <si>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</si>
  <si>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</si>
  <si>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</si>
  <si>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</si>
  <si>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</si>
  <si>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</si>
  <si>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</si>
  <si>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</si>
  <si>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</si>
  <si>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</si>
  <si>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</si>
  <si>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</si>
  <si>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</si>
  <si>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</si>
  <si>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</si>
  <si>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</si>
  <si>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</si>
  <si>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</si>
  <si>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</si>
  <si>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</si>
  <si>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</si>
  <si>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</si>
  <si>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</si>
  <si>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</si>
  <si>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</si>
  <si>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</si>
  <si>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</si>
  <si>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</si>
  <si>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</si>
  <si>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</si>
  <si>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</si>
  <si>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</si>
  <si>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</si>
  <si>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</si>
  <si>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</si>
  <si>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</si>
  <si>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</si>
  <si>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</si>
  <si>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</si>
  <si>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</si>
  <si>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</si>
  <si>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</si>
  <si>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</si>
  <si>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</si>
  <si>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</si>
  <si>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</si>
  <si>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</si>
  <si>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</si>
  <si>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</si>
  <si>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</si>
  <si>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</si>
  <si>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</si>
  <si>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</si>
  <si>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</si>
  <si>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</si>
  <si>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</si>
  <si>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</si>
  <si>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</si>
  <si>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</si>
  <si>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</si>
  <si>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</si>
  <si>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</si>
  <si>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</si>
  <si>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</si>
  <si>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</si>
  <si>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</si>
  <si>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</si>
  <si>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</si>
  <si>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</si>
  <si>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</si>
  <si>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</si>
  <si>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</si>
  <si>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</si>
  <si>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</si>
  <si>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</si>
  <si>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</si>
  <si>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</si>
  <si>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</si>
  <si>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</si>
  <si>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</si>
  <si>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</si>
  <si>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</si>
  <si>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</si>
  <si>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</si>
  <si>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</si>
  <si>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</si>
  <si>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</si>
  <si>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</si>
  <si>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</si>
  <si>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</si>
  <si>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</si>
  <si>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</si>
  <si>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</si>
  <si>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</si>
  <si>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</si>
  <si>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</si>
  <si>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</si>
  <si>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</si>
  <si>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</si>
  <si>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</si>
  <si>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</si>
  <si>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</si>
  <si>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</si>
  <si>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</si>
  <si>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</si>
  <si>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</si>
  <si>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</si>
  <si>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</si>
  <si>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</si>
  <si>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</si>
  <si>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</si>
  <si>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</si>
  <si>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</si>
  <si>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</si>
  <si>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</si>
  <si>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</si>
  <si>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</si>
  <si>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</si>
  <si>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</si>
  <si>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</si>
  <si>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</si>
  <si>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</si>
  <si>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</si>
  <si>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</si>
  <si>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</si>
  <si>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</si>
  <si>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</si>
  <si>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</si>
  <si>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</si>
  <si>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</si>
  <si>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</si>
  <si>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</si>
  <si>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</si>
  <si>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</si>
  <si>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</si>
  <si>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</si>
  <si>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</si>
  <si>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</si>
  <si>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</si>
  <si>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</si>
  <si>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</si>
  <si>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</si>
  <si>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</si>
  <si>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</si>
  <si>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</si>
  <si>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</si>
  <si>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</si>
  <si>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</si>
  <si>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</si>
  <si>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</si>
  <si>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</si>
  <si>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</si>
  <si>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</si>
  <si>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</si>
  <si>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</si>
  <si>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</si>
  <si>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</si>
  <si>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</si>
  <si>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</si>
  <si>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</si>
  <si>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</si>
  <si>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</si>
  <si>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</si>
  <si>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</si>
  <si>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</si>
  <si>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</si>
  <si>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</si>
  <si>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</si>
  <si>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</si>
  <si>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</si>
  <si>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</si>
  <si>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</si>
  <si>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</si>
  <si>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</si>
  <si>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</si>
  <si>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</si>
  <si>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</si>
  <si>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</si>
  <si>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</si>
  <si>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</si>
  <si>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</si>
  <si>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</si>
  <si>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</si>
  <si>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</si>
  <si>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</si>
  <si>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</si>
  <si>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</si>
  <si>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</si>
  <si>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</si>
  <si>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</si>
  <si>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</si>
  <si>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</si>
  <si>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</si>
  <si>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</si>
  <si>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</si>
  <si>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</si>
  <si>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</si>
  <si>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</si>
  <si>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</si>
  <si>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</si>
  <si>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</si>
  <si>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</si>
  <si>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</si>
  <si>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</si>
  <si>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</si>
  <si>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</si>
  <si>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</si>
  <si>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</si>
  <si>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</si>
  <si>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</si>
  <si>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</si>
  <si>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</si>
  <si>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</si>
  <si>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</si>
  <si>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</si>
  <si>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</si>
  <si>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</si>
  <si>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</si>
  <si>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</si>
  <si>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</si>
  <si>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</si>
  <si>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</si>
  <si>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</si>
  <si>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</si>
  <si>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</si>
  <si>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</si>
  <si>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</si>
  <si>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</si>
  <si>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</si>
  <si>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</si>
  <si>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</si>
  <si>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</si>
  <si>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</si>
  <si>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</si>
  <si>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</si>
  <si>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</si>
  <si>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</si>
  <si>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</si>
  <si>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</si>
  <si>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</si>
  <si>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</si>
  <si>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</si>
  <si>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</si>
  <si>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</si>
  <si>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</si>
  <si>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</si>
  <si>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</si>
  <si>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</si>
  <si>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</si>
  <si>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</si>
  <si>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</si>
  <si>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</si>
  <si>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</si>
  <si>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</si>
  <si>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</si>
  <si>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</si>
  <si>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</si>
  <si>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</si>
  <si>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</si>
  <si>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</si>
  <si>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</si>
  <si>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</si>
  <si>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</si>
  <si>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</si>
  <si>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</si>
  <si>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</si>
  <si>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</si>
  <si>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</si>
  <si>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</si>
  <si>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</si>
  <si>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</si>
  <si>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</si>
  <si>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</si>
  <si>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</si>
  <si>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</si>
  <si>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</si>
  <si>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</si>
  <si>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</si>
  <si>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</si>
  <si>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</si>
  <si>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</si>
  <si>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</si>
  <si>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</si>
  <si>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</si>
  <si>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</si>
  <si>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</si>
  <si>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</si>
  <si>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</si>
  <si>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</si>
  <si>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</si>
  <si>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</si>
  <si>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</si>
  <si>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</si>
  <si>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</si>
  <si>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</si>
  <si>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</si>
  <si>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</si>
  <si>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</si>
  <si>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</si>
  <si>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</si>
  <si>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</si>
  <si>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</si>
  <si>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</si>
  <si>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</si>
  <si>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</si>
  <si>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</si>
  <si>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</si>
  <si>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</si>
  <si>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</si>
  <si>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</si>
  <si>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</si>
  <si>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</si>
  <si>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</si>
  <si>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</si>
  <si>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</si>
  <si>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</si>
  <si>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</si>
  <si>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</si>
  <si>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</si>
  <si>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</si>
  <si>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</si>
  <si>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</si>
  <si>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</si>
  <si>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</si>
  <si>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</si>
  <si>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</si>
  <si>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</si>
  <si>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</si>
  <si>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</si>
  <si>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</si>
  <si>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</si>
  <si>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</si>
  <si>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</si>
  <si>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</si>
  <si>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</si>
  <si>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</si>
  <si>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</si>
  <si>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</si>
  <si>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</si>
  <si>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</si>
  <si>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</si>
  <si>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</si>
  <si>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</si>
  <si>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</si>
  <si>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</si>
  <si>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</si>
  <si>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</si>
  <si>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</si>
  <si>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</si>
  <si>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</si>
  <si>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t>Hand Outcome</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</si>
  <si>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</si>
  <si>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</si>
  <si>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</si>
  <si>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</si>
  <si>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</si>
  <si>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</si>
  <si>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</si>
  <si>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</si>
  <si>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</si>
  <si>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</si>
  <si>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</si>
  <si>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</si>
  <si>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</si>
  <si>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</si>
  <si>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</si>
  <si>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</si>
  <si>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</si>
  <si>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</si>
  <si>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</si>
  <si>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</si>
  <si>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</si>
  <si>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</si>
  <si>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</si>
  <si>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</si>
  <si>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</si>
  <si>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</si>
  <si>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</si>
  <si>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</si>
  <si>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</si>
  <si>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</si>
  <si>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</si>
  <si>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</si>
  <si>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</si>
  <si>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</si>
  <si>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</si>
  <si>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</si>
  <si>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</si>
  <si>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</si>
  <si>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</si>
  <si>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</si>
  <si>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</si>
  <si>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</si>
  <si>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</si>
  <si>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</si>
  <si>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</si>
  <si>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</si>
  <si>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</si>
  <si>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</si>
  <si>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</si>
  <si>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</si>
  <si>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</si>
  <si>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</si>
  <si>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</si>
  <si>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</si>
  <si>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</si>
  <si>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</si>
  <si>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</si>
  <si>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</si>
  <si>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</si>
  <si>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</si>
  <si>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</si>
  <si>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</si>
  <si>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</si>
  <si>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</si>
  <si>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</si>
  <si>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</si>
  <si>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</si>
  <si>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</si>
  <si>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</si>
  <si>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</si>
  <si>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 of all Riichi</t>
  </si>
  <si>
    <t>Hand based on Riichi tile type</t>
  </si>
  <si>
    <t>Hand based on Joint discarded &amp; Riichi on Honor tile</t>
  </si>
  <si>
    <t>Hand based on Joint discarded, Riichi on any tile</t>
  </si>
  <si>
    <t>Hand based on Joint discarded by the Riichi tile</t>
  </si>
  <si>
    <t>riichi jointdrop</t>
  </si>
  <si>
    <t>Tsumogiri Riichi</t>
  </si>
  <si>
    <t>Dora wait</t>
  </si>
  <si>
    <t>Tsumogiri Head start Riichi</t>
  </si>
  <si>
    <t>Riichi Tile Discard Reading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</si>
</sst>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71">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0" borderId="14" xfId="0" applyFill="1" applyBorder="1"/>
    <xf numFmtId="0" fontId="0" fillId="3" borderId="4" xfId="0" applyFill="1" applyBorder="1"/>
    <xf numFmtId="0" fontId="0" fillId="3" borderId="1" xfId="0"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3" borderId="1" xfId="0" applyFill="1" applyBorder="1" applyAlignment="1">
      <alignment horizontal="center" vertical="center"/>
    </xf>
    <xf numFmtId="0" fontId="0" fillId="2" borderId="1" xfId="0" applyFill="1" applyBorder="1" applyAlignment="1">
      <alignment horizont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0" borderId="0" xfId="0" applyAlignment="1">
      <alignment horizontal="left" vertical="top" wrapText="1"/>
    </xf>
    <xf numFmtId="0" fontId="0" fillId="3" borderId="1" xfId="0" applyFill="1" applyBorder="1" applyAlignment="1">
      <alignment horizontal="center" wrapText="1"/>
    </xf>
    <xf numFmtId="0" fontId="2" fillId="0" borderId="0" xfId="0" applyFont="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0" fontId="0" fillId="0" borderId="0" xfId="0" applyAlignment="1">
      <alignment horizontal="left" vertical="top"/>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cellXfs>
  <cellStyles count="2">
    <cellStyle name="Normal" xfId="0" builtinId="0"/>
    <cellStyle name="Percent" xfId="1" builtinId="5"/>
  </cellStyles>
  <dxfs count="70">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H56"/>
  <sheetViews>
    <sheetView zoomScale="85" zoomScaleNormal="85" workbookViewId="0">
      <selection activeCell="N33" sqref="N33"/>
    </sheetView>
  </sheetViews>
  <sheetFormatPr defaultRowHeight="15" x14ac:dyDescent="0.25"/>
  <sheetData>
    <row r="2" spans="2:34" ht="18.75" x14ac:dyDescent="0.3">
      <c r="B2" s="181" t="s">
        <v>553</v>
      </c>
      <c r="C2" s="181"/>
      <c r="D2" s="181"/>
      <c r="E2" s="181"/>
      <c r="F2" s="181"/>
      <c r="G2" s="181"/>
      <c r="H2" s="181"/>
      <c r="I2" s="181"/>
      <c r="J2" s="181"/>
      <c r="K2" s="181"/>
      <c r="L2" s="181"/>
      <c r="M2" s="181"/>
      <c r="N2" s="181"/>
      <c r="O2" s="181"/>
      <c r="P2" s="181"/>
      <c r="Q2" s="181"/>
      <c r="R2" s="181"/>
      <c r="S2" s="181"/>
      <c r="T2" s="181"/>
      <c r="U2" s="181"/>
      <c r="V2" s="181"/>
      <c r="W2" s="181"/>
      <c r="X2" s="181"/>
      <c r="Y2" s="181"/>
      <c r="Z2" s="181"/>
      <c r="AA2" s="181"/>
      <c r="AB2" s="181"/>
      <c r="AC2" s="181"/>
      <c r="AD2" s="111"/>
      <c r="AE2" s="111"/>
      <c r="AF2" s="111"/>
      <c r="AG2" s="111"/>
      <c r="AH2" s="111"/>
    </row>
    <row r="3" spans="2:34" ht="59.25" customHeight="1" x14ac:dyDescent="0.3">
      <c r="B3" s="182" t="s">
        <v>614</v>
      </c>
      <c r="C3" s="183"/>
      <c r="D3" s="183"/>
      <c r="E3" s="183"/>
      <c r="F3" s="183"/>
      <c r="G3" s="183"/>
      <c r="H3" s="183"/>
      <c r="I3" s="183"/>
      <c r="J3" s="183"/>
      <c r="K3" s="183"/>
      <c r="L3" s="183"/>
      <c r="M3" s="183"/>
      <c r="N3" s="183"/>
      <c r="O3" s="183"/>
      <c r="P3" s="183"/>
      <c r="Q3" s="183"/>
      <c r="R3" s="183"/>
      <c r="S3" s="183"/>
      <c r="T3" s="183"/>
      <c r="U3" s="183"/>
      <c r="V3" s="183"/>
      <c r="W3" s="183"/>
      <c r="X3" s="183"/>
      <c r="Y3" s="183"/>
      <c r="Z3" s="183"/>
      <c r="AA3" s="183"/>
      <c r="AB3" s="183"/>
      <c r="AC3" s="183"/>
      <c r="AD3" s="111"/>
      <c r="AE3" s="111"/>
      <c r="AF3" s="111"/>
      <c r="AG3" s="111"/>
      <c r="AH3" s="111"/>
    </row>
    <row r="4" spans="2:34" ht="40.5" customHeight="1" x14ac:dyDescent="0.3">
      <c r="B4" s="183"/>
      <c r="C4" s="183"/>
      <c r="D4" s="183"/>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D4" s="111"/>
      <c r="AE4" s="111"/>
      <c r="AF4" s="111"/>
      <c r="AG4" s="111"/>
      <c r="AH4" s="111"/>
    </row>
    <row r="5" spans="2:34" ht="18.75"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8.75" x14ac:dyDescent="0.3">
      <c r="B6" s="103"/>
      <c r="C6" s="103"/>
      <c r="D6" s="103"/>
      <c r="E6" s="103"/>
      <c r="F6" s="103"/>
      <c r="G6" s="103"/>
      <c r="H6" s="103"/>
      <c r="I6" s="103"/>
      <c r="J6" s="103"/>
      <c r="K6" s="103"/>
      <c r="L6" s="103"/>
      <c r="M6" s="103"/>
      <c r="N6" s="103"/>
      <c r="O6" s="103"/>
      <c r="P6" s="103"/>
      <c r="Q6" s="103"/>
      <c r="R6" s="103"/>
      <c r="S6" s="103"/>
      <c r="T6" s="103"/>
      <c r="U6" s="103"/>
      <c r="V6" s="103"/>
      <c r="W6" s="103"/>
      <c r="X6" s="103"/>
      <c r="Y6" s="103"/>
      <c r="Z6" s="103"/>
      <c r="AA6" s="103"/>
      <c r="AB6" s="103"/>
      <c r="AC6" s="103"/>
      <c r="AD6" s="111"/>
      <c r="AE6" s="111"/>
      <c r="AF6" s="111"/>
      <c r="AG6" s="111"/>
      <c r="AH6" s="111"/>
    </row>
    <row r="7" spans="2:34" x14ac:dyDescent="0.25">
      <c r="B7" s="185" t="s">
        <v>118</v>
      </c>
      <c r="C7" s="185"/>
      <c r="D7" s="185"/>
      <c r="E7" s="185"/>
      <c r="F7" s="185"/>
      <c r="G7" s="185"/>
      <c r="H7" s="185"/>
      <c r="I7" s="185"/>
      <c r="K7" s="74" t="s">
        <v>551</v>
      </c>
      <c r="L7" s="74">
        <v>1</v>
      </c>
      <c r="M7" s="74">
        <v>2</v>
      </c>
      <c r="N7" s="74">
        <v>3</v>
      </c>
      <c r="O7" s="74">
        <v>4</v>
      </c>
      <c r="P7" s="74">
        <v>5</v>
      </c>
      <c r="Q7" s="74">
        <v>6</v>
      </c>
      <c r="R7" s="74">
        <v>7</v>
      </c>
      <c r="S7" s="74">
        <v>8</v>
      </c>
      <c r="T7" s="74">
        <v>9</v>
      </c>
      <c r="U7" s="74" t="s">
        <v>4</v>
      </c>
      <c r="W7" s="185" t="s">
        <v>119</v>
      </c>
      <c r="X7" s="185"/>
      <c r="Y7" s="185"/>
      <c r="Z7" s="185"/>
      <c r="AA7" s="185"/>
      <c r="AB7" s="185"/>
      <c r="AC7" s="185"/>
    </row>
    <row r="8" spans="2:34" x14ac:dyDescent="0.25">
      <c r="B8" s="79" t="s">
        <v>554</v>
      </c>
      <c r="C8" s="79" t="s">
        <v>1</v>
      </c>
      <c r="D8" s="79" t="s">
        <v>116</v>
      </c>
      <c r="E8" s="79" t="s">
        <v>117</v>
      </c>
      <c r="F8" s="79" t="s">
        <v>5</v>
      </c>
      <c r="G8" s="79" t="s">
        <v>6</v>
      </c>
      <c r="H8" s="79" t="s">
        <v>386</v>
      </c>
      <c r="I8" s="79" t="s">
        <v>7</v>
      </c>
      <c r="K8" s="79" t="s">
        <v>62</v>
      </c>
      <c r="L8" s="15">
        <v>0.12946084488432694</v>
      </c>
      <c r="M8" s="15">
        <v>0.1666095743769804</v>
      </c>
      <c r="N8" s="15">
        <v>0.19934792449136887</v>
      </c>
      <c r="O8" s="15">
        <v>0.25176170493889088</v>
      </c>
      <c r="P8" s="15">
        <v>0.2547835182715717</v>
      </c>
      <c r="Q8" s="15">
        <v>0.25273125435838462</v>
      </c>
      <c r="R8" s="15">
        <v>0.20107598575955174</v>
      </c>
      <c r="S8" s="15">
        <v>0.16810212995020737</v>
      </c>
      <c r="T8" s="15">
        <v>0.1310665655317535</v>
      </c>
      <c r="U8" s="15">
        <v>7.559426956532378E-2</v>
      </c>
      <c r="W8" s="2" t="s">
        <v>554</v>
      </c>
      <c r="X8" s="2" t="s">
        <v>1</v>
      </c>
      <c r="Y8" s="2" t="s">
        <v>116</v>
      </c>
      <c r="Z8" s="2" t="s">
        <v>117</v>
      </c>
      <c r="AA8" s="2" t="s">
        <v>5</v>
      </c>
      <c r="AB8" s="2" t="s">
        <v>6</v>
      </c>
      <c r="AC8" s="2" t="s">
        <v>7</v>
      </c>
      <c r="AD8" s="5"/>
    </row>
    <row r="9" spans="2:34" x14ac:dyDescent="0.25">
      <c r="B9" s="112">
        <v>5.7503226563416637E-2</v>
      </c>
      <c r="C9" s="114">
        <v>0.5345183620790801</v>
      </c>
      <c r="D9" s="116">
        <f>SUM(C15:K15)</f>
        <v>0.20931596855567292</v>
      </c>
      <c r="E9" s="118">
        <f>SUM(C17:N17)</f>
        <v>5.8852516719464981E-2</v>
      </c>
      <c r="F9" s="169">
        <v>0.10576227879910993</v>
      </c>
      <c r="G9" s="170">
        <v>3.4353261594401274E-2</v>
      </c>
      <c r="H9" s="4">
        <v>6.42</v>
      </c>
      <c r="I9" s="138">
        <v>142461</v>
      </c>
      <c r="K9" s="79" t="s">
        <v>60</v>
      </c>
      <c r="L9" s="15">
        <v>4.3153614961442315E-2</v>
      </c>
      <c r="M9" s="15">
        <v>5.5536524792326798E-2</v>
      </c>
      <c r="N9" s="15">
        <v>6.6449308163789619E-2</v>
      </c>
      <c r="O9" s="15">
        <v>8.3920568312963628E-2</v>
      </c>
      <c r="P9" s="15">
        <v>8.4927839423857232E-2</v>
      </c>
      <c r="Q9" s="15">
        <v>8.4243751452794877E-2</v>
      </c>
      <c r="R9" s="15">
        <v>6.7025328586517247E-2</v>
      </c>
      <c r="S9" s="15">
        <v>5.6034043316735789E-2</v>
      </c>
      <c r="T9" s="15">
        <v>4.3688855177251164E-2</v>
      </c>
      <c r="U9" s="15">
        <v>1.0799181366474826E-2</v>
      </c>
      <c r="W9" s="112">
        <v>2.1349824634244945E-2</v>
      </c>
      <c r="X9" s="114">
        <v>0.42726964806660628</v>
      </c>
      <c r="Y9" s="116">
        <v>0.26719583935699154</v>
      </c>
      <c r="Z9" s="118">
        <v>6.6883063746215318E-2</v>
      </c>
      <c r="AA9" s="171">
        <v>0.19299139678886515</v>
      </c>
      <c r="AB9" s="170">
        <v>2.4861636254041319E-2</v>
      </c>
      <c r="AC9" s="4">
        <v>109983</v>
      </c>
    </row>
    <row r="11" spans="2:34" x14ac:dyDescent="0.25">
      <c r="B11" s="185" t="s">
        <v>549</v>
      </c>
      <c r="C11" s="185"/>
      <c r="D11" s="185"/>
      <c r="E11" s="185"/>
      <c r="F11" s="185"/>
      <c r="G11" s="185"/>
      <c r="H11" s="185"/>
      <c r="I11" s="185"/>
      <c r="J11" s="185"/>
      <c r="K11" s="185"/>
      <c r="L11" s="185"/>
      <c r="M11" s="185"/>
      <c r="N11" s="185"/>
      <c r="Q11" s="185" t="s">
        <v>552</v>
      </c>
      <c r="R11" s="185"/>
      <c r="S11" s="185"/>
      <c r="T11" s="185"/>
      <c r="U11" s="185"/>
      <c r="V11" s="185"/>
      <c r="W11" s="185"/>
      <c r="X11" s="185"/>
      <c r="Y11" s="185"/>
      <c r="Z11" s="185"/>
      <c r="AA11" s="185"/>
      <c r="AB11" s="185"/>
      <c r="AC11" s="185"/>
    </row>
    <row r="12" spans="2:34" ht="15" customHeight="1" x14ac:dyDescent="0.25">
      <c r="B12" s="186" t="s">
        <v>550</v>
      </c>
      <c r="C12" s="76">
        <v>147</v>
      </c>
      <c r="D12" s="76">
        <v>258</v>
      </c>
      <c r="E12" s="76">
        <v>369</v>
      </c>
      <c r="F12" s="76">
        <v>14</v>
      </c>
      <c r="G12" s="76">
        <v>25</v>
      </c>
      <c r="H12" s="76">
        <v>36</v>
      </c>
      <c r="I12" s="76">
        <v>47</v>
      </c>
      <c r="J12" s="76">
        <v>58</v>
      </c>
      <c r="K12" s="76">
        <v>69</v>
      </c>
      <c r="M12" s="187" t="s">
        <v>6</v>
      </c>
      <c r="N12" s="188">
        <v>3.4353261594401274E-2</v>
      </c>
      <c r="Q12" s="186" t="s">
        <v>550</v>
      </c>
      <c r="R12" s="76">
        <v>147</v>
      </c>
      <c r="S12" s="76">
        <v>258</v>
      </c>
      <c r="T12" s="76">
        <v>369</v>
      </c>
      <c r="U12" s="76">
        <v>14</v>
      </c>
      <c r="V12" s="76">
        <v>25</v>
      </c>
      <c r="W12" s="76">
        <v>36</v>
      </c>
      <c r="X12" s="76">
        <v>47</v>
      </c>
      <c r="Y12" s="76">
        <v>58</v>
      </c>
      <c r="Z12" s="76">
        <v>69</v>
      </c>
      <c r="AB12" s="187" t="s">
        <v>6</v>
      </c>
      <c r="AC12" s="188">
        <v>2.4861636254041319E-2</v>
      </c>
    </row>
    <row r="13" spans="2:34" x14ac:dyDescent="0.25">
      <c r="B13" s="184"/>
      <c r="C13" s="112">
        <v>1.9464977120732137E-2</v>
      </c>
      <c r="D13" s="112">
        <v>1.9019124721342252E-2</v>
      </c>
      <c r="E13" s="112">
        <v>1.9019124721342252E-2</v>
      </c>
      <c r="F13" s="114">
        <v>7.837615862959052E-2</v>
      </c>
      <c r="G13" s="114">
        <v>8.8795025225859442E-2</v>
      </c>
      <c r="H13" s="114">
        <v>0.10011732957878682</v>
      </c>
      <c r="I13" s="114">
        <v>9.7993664202745509E-2</v>
      </c>
      <c r="J13" s="114">
        <v>8.9405139035550862E-2</v>
      </c>
      <c r="K13" s="114">
        <v>7.9831045406546994E-2</v>
      </c>
      <c r="M13" s="184"/>
      <c r="N13" s="189"/>
      <c r="Q13" s="184"/>
      <c r="R13" s="112">
        <v>6.5557291609759294E-3</v>
      </c>
      <c r="S13" s="112">
        <v>7.7576128404881831E-3</v>
      </c>
      <c r="T13" s="112">
        <v>7.0364826327808314E-3</v>
      </c>
      <c r="U13" s="114">
        <v>4.9780420610457982E-2</v>
      </c>
      <c r="V13" s="114">
        <v>7.4993408072156612E-2</v>
      </c>
      <c r="W13" s="114">
        <v>8.9195602956820594E-2</v>
      </c>
      <c r="X13" s="114">
        <v>8.8550048643881329E-2</v>
      </c>
      <c r="Y13" s="114">
        <v>7.4447869216151583E-2</v>
      </c>
      <c r="Z13" s="114">
        <v>5.0098651609794244E-2</v>
      </c>
      <c r="AB13" s="184"/>
      <c r="AC13" s="189"/>
    </row>
    <row r="14" spans="2:34" x14ac:dyDescent="0.25">
      <c r="B14" s="184" t="s">
        <v>116</v>
      </c>
      <c r="C14" s="22">
        <v>2</v>
      </c>
      <c r="D14" s="22" t="s">
        <v>120</v>
      </c>
      <c r="E14" s="22" t="s">
        <v>121</v>
      </c>
      <c r="F14" s="22">
        <v>4</v>
      </c>
      <c r="G14" s="22">
        <v>5</v>
      </c>
      <c r="H14" s="22">
        <v>6</v>
      </c>
      <c r="I14" s="22" t="s">
        <v>123</v>
      </c>
      <c r="J14" s="22" t="s">
        <v>122</v>
      </c>
      <c r="K14" s="22">
        <v>8</v>
      </c>
      <c r="Q14" s="184" t="s">
        <v>116</v>
      </c>
      <c r="R14" s="22">
        <v>2</v>
      </c>
      <c r="S14" s="22" t="s">
        <v>120</v>
      </c>
      <c r="T14" s="22" t="s">
        <v>121</v>
      </c>
      <c r="U14" s="22">
        <v>4</v>
      </c>
      <c r="V14" s="22">
        <v>5</v>
      </c>
      <c r="W14" s="22">
        <v>6</v>
      </c>
      <c r="X14" s="22" t="s">
        <v>123</v>
      </c>
      <c r="Y14" s="22" t="s">
        <v>122</v>
      </c>
      <c r="Z14" s="22">
        <v>8</v>
      </c>
    </row>
    <row r="15" spans="2:34" x14ac:dyDescent="0.25">
      <c r="B15" s="184"/>
      <c r="C15" s="116">
        <v>2.5272791270679339E-2</v>
      </c>
      <c r="D15" s="116">
        <v>2.2527279127067933E-2</v>
      </c>
      <c r="E15" s="116">
        <v>2.5425319723102194E-2</v>
      </c>
      <c r="F15" s="116">
        <v>2.1975830106769918E-2</v>
      </c>
      <c r="G15" s="116">
        <v>1.7470374281356331E-2</v>
      </c>
      <c r="H15" s="116">
        <v>2.0802534318901795E-2</v>
      </c>
      <c r="I15" s="116">
        <v>2.6539950721576909E-2</v>
      </c>
      <c r="J15" s="116">
        <v>2.3982165904024404E-2</v>
      </c>
      <c r="K15" s="116">
        <v>2.5319723102194065E-2</v>
      </c>
      <c r="Q15" s="184"/>
      <c r="R15" s="116">
        <v>2.4058263549821338E-2</v>
      </c>
      <c r="S15" s="116">
        <v>2.3085385923279054E-2</v>
      </c>
      <c r="T15" s="116">
        <v>3.5805533582462745E-2</v>
      </c>
      <c r="U15" s="116">
        <v>3.5178163898056974E-2</v>
      </c>
      <c r="V15" s="116">
        <v>3.0568360564814562E-2</v>
      </c>
      <c r="W15" s="116">
        <v>3.431439404271569E-2</v>
      </c>
      <c r="X15" s="116">
        <v>3.7214842293809045E-2</v>
      </c>
      <c r="Y15" s="116">
        <v>2.3567278579416821E-2</v>
      </c>
      <c r="Z15" s="116">
        <v>2.3403616922615313E-2</v>
      </c>
    </row>
    <row r="16" spans="2:34" x14ac:dyDescent="0.25">
      <c r="B16" s="184" t="s">
        <v>117</v>
      </c>
      <c r="C16" s="105">
        <v>1</v>
      </c>
      <c r="D16" s="105">
        <v>2</v>
      </c>
      <c r="E16" s="105">
        <v>3</v>
      </c>
      <c r="F16" s="105">
        <v>4</v>
      </c>
      <c r="G16" s="105">
        <v>5</v>
      </c>
      <c r="H16" s="105">
        <v>6</v>
      </c>
      <c r="I16" s="105">
        <v>7</v>
      </c>
      <c r="J16" s="105">
        <v>8</v>
      </c>
      <c r="K16" s="105">
        <v>9</v>
      </c>
      <c r="L16" s="105" t="s">
        <v>4</v>
      </c>
      <c r="M16" s="105" t="s">
        <v>125</v>
      </c>
      <c r="N16" s="105" t="s">
        <v>124</v>
      </c>
      <c r="Q16" s="184" t="s">
        <v>117</v>
      </c>
      <c r="R16" s="105">
        <v>1</v>
      </c>
      <c r="S16" s="105">
        <v>2</v>
      </c>
      <c r="T16" s="105">
        <v>3</v>
      </c>
      <c r="U16" s="105">
        <v>4</v>
      </c>
      <c r="V16" s="105">
        <v>5</v>
      </c>
      <c r="W16" s="105">
        <v>6</v>
      </c>
      <c r="X16" s="105">
        <v>7</v>
      </c>
      <c r="Y16" s="105">
        <v>8</v>
      </c>
      <c r="Z16" s="105">
        <v>9</v>
      </c>
      <c r="AA16" s="105" t="s">
        <v>4</v>
      </c>
      <c r="AB16" s="105" t="s">
        <v>125</v>
      </c>
      <c r="AC16" s="105" t="s">
        <v>124</v>
      </c>
    </row>
    <row r="17" spans="2:29" x14ac:dyDescent="0.25">
      <c r="B17" s="184"/>
      <c r="C17" s="118">
        <v>5.0569048457116041E-3</v>
      </c>
      <c r="D17" s="118">
        <v>4.3177284993546877E-3</v>
      </c>
      <c r="E17" s="118">
        <v>4.3294614572333689E-3</v>
      </c>
      <c r="F17" s="118">
        <v>1.6074152293793266E-3</v>
      </c>
      <c r="G17" s="118">
        <v>4.4937228675349054E-3</v>
      </c>
      <c r="H17" s="118">
        <v>1.7247448081661387E-3</v>
      </c>
      <c r="I17" s="118">
        <v>4.7753138566232547E-3</v>
      </c>
      <c r="J17" s="118">
        <v>4.3294614572333689E-3</v>
      </c>
      <c r="K17" s="118">
        <v>5.0686378035902854E-3</v>
      </c>
      <c r="L17" s="118">
        <v>1.0841253079901443E-2</v>
      </c>
      <c r="M17" s="118">
        <v>1.0559662090813094E-2</v>
      </c>
      <c r="N17" s="118">
        <v>1.748210723923501E-3</v>
      </c>
      <c r="Q17" s="184"/>
      <c r="R17" s="118">
        <v>4.4734186192411556E-3</v>
      </c>
      <c r="S17" s="118">
        <v>5.9463735304547067E-3</v>
      </c>
      <c r="T17" s="118">
        <v>6.3828046152587222E-3</v>
      </c>
      <c r="U17" s="118">
        <v>4.9644035896456726E-3</v>
      </c>
      <c r="V17" s="118">
        <v>7.1192820708654977E-3</v>
      </c>
      <c r="W17" s="118">
        <v>4.8371111899111682E-3</v>
      </c>
      <c r="X17" s="118">
        <v>6.4464508151259739E-3</v>
      </c>
      <c r="Y17" s="118">
        <v>6.3646199867252208E-3</v>
      </c>
      <c r="Z17" s="118">
        <v>4.5006955620414063E-3</v>
      </c>
      <c r="AA17" s="118">
        <v>9.2014220379513199E-3</v>
      </c>
      <c r="AB17" s="118">
        <v>5.0189574752461741E-3</v>
      </c>
      <c r="AC17" s="118">
        <v>1.6275242537483066E-3</v>
      </c>
    </row>
    <row r="18" spans="2:29" x14ac:dyDescent="0.25">
      <c r="B18" s="184" t="s">
        <v>5</v>
      </c>
      <c r="C18" s="105">
        <v>1</v>
      </c>
      <c r="D18" s="105">
        <v>2</v>
      </c>
      <c r="E18" s="105">
        <v>3</v>
      </c>
      <c r="F18" s="105">
        <v>4</v>
      </c>
      <c r="G18" s="105">
        <v>5</v>
      </c>
      <c r="H18" s="105">
        <v>6</v>
      </c>
      <c r="I18" s="105">
        <v>7</v>
      </c>
      <c r="J18" s="105">
        <v>8</v>
      </c>
      <c r="K18" s="105">
        <v>9</v>
      </c>
      <c r="L18" s="105" t="s">
        <v>4</v>
      </c>
      <c r="Q18" s="184" t="s">
        <v>5</v>
      </c>
      <c r="R18" s="105">
        <v>1</v>
      </c>
      <c r="S18" s="105">
        <v>2</v>
      </c>
      <c r="T18" s="105">
        <v>3</v>
      </c>
      <c r="U18" s="105">
        <v>4</v>
      </c>
      <c r="V18" s="105">
        <v>5</v>
      </c>
      <c r="W18" s="105">
        <v>6</v>
      </c>
      <c r="X18" s="105">
        <v>7</v>
      </c>
      <c r="Y18" s="105">
        <v>8</v>
      </c>
      <c r="Z18" s="105">
        <v>9</v>
      </c>
      <c r="AA18" s="105" t="s">
        <v>4</v>
      </c>
    </row>
    <row r="19" spans="2:29" x14ac:dyDescent="0.25">
      <c r="B19" s="184"/>
      <c r="C19" s="120">
        <v>9.5991183551989677E-3</v>
      </c>
      <c r="D19" s="120">
        <v>9.8447996293722501E-3</v>
      </c>
      <c r="E19" s="120">
        <v>7.9741122131671109E-3</v>
      </c>
      <c r="F19" s="120">
        <v>7.6512168242536555E-3</v>
      </c>
      <c r="G19" s="120">
        <v>9.4376706607422391E-3</v>
      </c>
      <c r="H19" s="120">
        <v>7.6582362892300346E-3</v>
      </c>
      <c r="I19" s="120">
        <v>8.177676697482119E-3</v>
      </c>
      <c r="J19" s="120">
        <v>1.0093990636033723E-2</v>
      </c>
      <c r="K19" s="120">
        <v>1.0016776521293548E-2</v>
      </c>
      <c r="L19" s="120">
        <v>2.5308680972336288E-2</v>
      </c>
      <c r="Q19" s="184"/>
      <c r="R19" s="120">
        <v>1.1351306920927173E-2</v>
      </c>
      <c r="S19" s="120">
        <v>1.8096882020932657E-2</v>
      </c>
      <c r="T19" s="120">
        <v>1.6140610444407913E-2</v>
      </c>
      <c r="U19" s="120">
        <v>1.6444736697901256E-2</v>
      </c>
      <c r="V19" s="120">
        <v>1.9206531864759714E-2</v>
      </c>
      <c r="W19" s="120">
        <v>1.658995013425393E-2</v>
      </c>
      <c r="X19" s="120">
        <v>1.5874842457120938E-2</v>
      </c>
      <c r="Y19" s="120">
        <v>1.8313332237382872E-2</v>
      </c>
      <c r="Z19" s="120">
        <v>1.1438982957970301E-2</v>
      </c>
      <c r="AA19" s="120">
        <v>4.9534221053208399E-2</v>
      </c>
    </row>
    <row r="21" spans="2:29" x14ac:dyDescent="0.25">
      <c r="B21" s="185" t="s">
        <v>276</v>
      </c>
      <c r="C21" s="185"/>
      <c r="D21" s="185"/>
      <c r="E21" s="185"/>
      <c r="F21" s="185"/>
      <c r="G21" s="185"/>
      <c r="H21" s="185"/>
      <c r="I21" s="185"/>
      <c r="J21" s="185"/>
      <c r="K21" s="185"/>
      <c r="L21" s="185"/>
      <c r="M21" s="185"/>
      <c r="N21" s="185"/>
      <c r="Q21" s="185" t="s">
        <v>277</v>
      </c>
      <c r="R21" s="185"/>
      <c r="S21" s="185"/>
      <c r="T21" s="185"/>
      <c r="U21" s="185"/>
      <c r="V21" s="185"/>
      <c r="W21" s="185"/>
      <c r="X21" s="185"/>
      <c r="Y21" s="185"/>
      <c r="Z21" s="185"/>
      <c r="AA21" s="185"/>
      <c r="AB21" s="185"/>
      <c r="AC21" s="185"/>
    </row>
    <row r="22" spans="2:29" ht="15" customHeight="1" x14ac:dyDescent="0.25">
      <c r="B22" s="186" t="s">
        <v>550</v>
      </c>
      <c r="C22" s="76">
        <v>147</v>
      </c>
      <c r="D22" s="76">
        <v>258</v>
      </c>
      <c r="E22" s="76">
        <v>369</v>
      </c>
      <c r="F22" s="76">
        <v>14</v>
      </c>
      <c r="G22" s="76">
        <v>25</v>
      </c>
      <c r="H22" s="76">
        <v>36</v>
      </c>
      <c r="I22" s="76">
        <v>47</v>
      </c>
      <c r="J22" s="76">
        <v>58</v>
      </c>
      <c r="K22" s="76">
        <v>69</v>
      </c>
      <c r="Q22" s="186" t="s">
        <v>550</v>
      </c>
      <c r="R22" s="76">
        <v>147</v>
      </c>
      <c r="S22" s="76">
        <v>258</v>
      </c>
      <c r="T22" s="76">
        <v>369</v>
      </c>
      <c r="U22" s="76">
        <v>14</v>
      </c>
      <c r="V22" s="76">
        <v>25</v>
      </c>
      <c r="W22" s="76">
        <v>36</v>
      </c>
      <c r="X22" s="76">
        <v>47</v>
      </c>
      <c r="Y22" s="76">
        <v>58</v>
      </c>
      <c r="Z22" s="76">
        <v>69</v>
      </c>
    </row>
    <row r="23" spans="2:29" x14ac:dyDescent="0.25">
      <c r="B23" s="184"/>
      <c r="C23" s="113">
        <v>6.4883257069107128E-3</v>
      </c>
      <c r="D23" s="113">
        <v>6.3397082404474175E-3</v>
      </c>
      <c r="E23" s="113">
        <v>6.3397082404474175E-3</v>
      </c>
      <c r="F23" s="115">
        <v>2.6125386209863505E-2</v>
      </c>
      <c r="G23" s="115">
        <v>2.9598341741953148E-2</v>
      </c>
      <c r="H23" s="115">
        <v>3.3372443192928938E-2</v>
      </c>
      <c r="I23" s="115">
        <v>3.2664554734248501E-2</v>
      </c>
      <c r="J23" s="115">
        <v>2.9801713011850289E-2</v>
      </c>
      <c r="K23" s="115">
        <v>2.6610348468848997E-2</v>
      </c>
      <c r="Q23" s="184"/>
      <c r="R23" s="113">
        <v>2.185243053658643E-3</v>
      </c>
      <c r="S23" s="113">
        <v>2.5858709468293945E-3</v>
      </c>
      <c r="T23" s="113">
        <v>2.3454942109269439E-3</v>
      </c>
      <c r="U23" s="115">
        <v>1.6593473536819326E-2</v>
      </c>
      <c r="V23" s="115">
        <v>2.4997802690718871E-2</v>
      </c>
      <c r="W23" s="115">
        <v>2.9731867652273532E-2</v>
      </c>
      <c r="X23" s="115">
        <v>2.9516682881293776E-2</v>
      </c>
      <c r="Y23" s="115">
        <v>2.4815956405383862E-2</v>
      </c>
      <c r="Z23" s="115">
        <v>1.6699550536598082E-2</v>
      </c>
    </row>
    <row r="24" spans="2:29" x14ac:dyDescent="0.25">
      <c r="B24" s="184" t="s">
        <v>116</v>
      </c>
      <c r="C24" s="22">
        <v>2</v>
      </c>
      <c r="D24" s="22" t="s">
        <v>120</v>
      </c>
      <c r="E24" s="22" t="s">
        <v>121</v>
      </c>
      <c r="F24" s="22">
        <v>4</v>
      </c>
      <c r="G24" s="22">
        <v>5</v>
      </c>
      <c r="H24" s="22">
        <v>6</v>
      </c>
      <c r="I24" s="22" t="s">
        <v>123</v>
      </c>
      <c r="J24" s="22" t="s">
        <v>122</v>
      </c>
      <c r="K24" s="22">
        <v>8</v>
      </c>
      <c r="Q24" s="184" t="s">
        <v>116</v>
      </c>
      <c r="R24" s="22">
        <v>2</v>
      </c>
      <c r="S24" s="22" t="s">
        <v>120</v>
      </c>
      <c r="T24" s="22" t="s">
        <v>121</v>
      </c>
      <c r="U24" s="22">
        <v>4</v>
      </c>
      <c r="V24" s="22">
        <v>5</v>
      </c>
      <c r="W24" s="22">
        <v>6</v>
      </c>
      <c r="X24" s="22" t="s">
        <v>123</v>
      </c>
      <c r="Y24" s="22" t="s">
        <v>122</v>
      </c>
      <c r="Z24" s="22">
        <v>8</v>
      </c>
    </row>
    <row r="25" spans="2:29" x14ac:dyDescent="0.25">
      <c r="B25" s="184"/>
      <c r="C25" s="117">
        <v>8.4242637568931137E-3</v>
      </c>
      <c r="D25" s="117">
        <v>7.5090930423559778E-3</v>
      </c>
      <c r="E25" s="117">
        <v>8.4751065743673987E-3</v>
      </c>
      <c r="F25" s="117">
        <v>7.3252767022566395E-3</v>
      </c>
      <c r="G25" s="117">
        <v>5.8234580937854439E-3</v>
      </c>
      <c r="H25" s="117">
        <v>6.9341781063005986E-3</v>
      </c>
      <c r="I25" s="117">
        <v>8.8466502405256369E-3</v>
      </c>
      <c r="J25" s="117">
        <v>7.9940553013414673E-3</v>
      </c>
      <c r="K25" s="117">
        <v>8.4399077007313549E-3</v>
      </c>
      <c r="Q25" s="184"/>
      <c r="R25" s="117">
        <v>8.0194211832737786E-3</v>
      </c>
      <c r="S25" s="117">
        <v>7.6951286410930179E-3</v>
      </c>
      <c r="T25" s="117">
        <v>1.1935177860820914E-2</v>
      </c>
      <c r="U25" s="117">
        <v>1.1726054632685659E-2</v>
      </c>
      <c r="V25" s="117">
        <v>1.0189453521604854E-2</v>
      </c>
      <c r="W25" s="117">
        <v>1.1438131347571897E-2</v>
      </c>
      <c r="X25" s="117">
        <v>1.2404947431269681E-2</v>
      </c>
      <c r="Y25" s="117">
        <v>7.8557595264722741E-3</v>
      </c>
      <c r="Z25" s="117">
        <v>7.8012056408717709E-3</v>
      </c>
    </row>
    <row r="26" spans="2:29" x14ac:dyDescent="0.25">
      <c r="B26" s="184" t="s">
        <v>117</v>
      </c>
      <c r="C26" s="105">
        <v>1</v>
      </c>
      <c r="D26" s="105">
        <v>2</v>
      </c>
      <c r="E26" s="105">
        <v>3</v>
      </c>
      <c r="F26" s="105">
        <v>4</v>
      </c>
      <c r="G26" s="105">
        <v>5</v>
      </c>
      <c r="H26" s="105">
        <v>6</v>
      </c>
      <c r="I26" s="105">
        <v>7</v>
      </c>
      <c r="J26" s="105">
        <v>8</v>
      </c>
      <c r="K26" s="105">
        <v>9</v>
      </c>
      <c r="L26" s="105" t="s">
        <v>4</v>
      </c>
      <c r="M26" s="105" t="s">
        <v>125</v>
      </c>
      <c r="N26" s="105" t="s">
        <v>124</v>
      </c>
      <c r="Q26" s="184" t="s">
        <v>117</v>
      </c>
      <c r="R26" s="105">
        <v>1</v>
      </c>
      <c r="S26" s="105">
        <v>2</v>
      </c>
      <c r="T26" s="105">
        <v>3</v>
      </c>
      <c r="U26" s="105">
        <v>4</v>
      </c>
      <c r="V26" s="105">
        <v>5</v>
      </c>
      <c r="W26" s="105">
        <v>6</v>
      </c>
      <c r="X26" s="105">
        <v>7</v>
      </c>
      <c r="Y26" s="105">
        <v>8</v>
      </c>
      <c r="Z26" s="105">
        <v>9</v>
      </c>
      <c r="AA26" s="105" t="s">
        <v>4</v>
      </c>
      <c r="AB26" s="105" t="s">
        <v>125</v>
      </c>
      <c r="AC26" s="105" t="s">
        <v>124</v>
      </c>
    </row>
    <row r="27" spans="2:29" x14ac:dyDescent="0.25">
      <c r="B27" s="184"/>
      <c r="C27" s="119">
        <v>1.6856349485705347E-3</v>
      </c>
      <c r="D27" s="119">
        <v>1.4392428331182292E-3</v>
      </c>
      <c r="E27" s="119">
        <v>1.4431538190777897E-3</v>
      </c>
      <c r="F27" s="119">
        <v>5.3580507645977556E-4</v>
      </c>
      <c r="G27" s="119">
        <v>1.497907622511635E-3</v>
      </c>
      <c r="H27" s="119">
        <v>5.7491493605537952E-4</v>
      </c>
      <c r="I27" s="119">
        <v>1.591771285541085E-3</v>
      </c>
      <c r="J27" s="119">
        <v>1.4431538190777897E-3</v>
      </c>
      <c r="K27" s="119">
        <v>1.6895459345300952E-3</v>
      </c>
      <c r="L27" s="119">
        <v>3.6137510266338146E-3</v>
      </c>
      <c r="M27" s="119">
        <v>3.5198873636043647E-3</v>
      </c>
      <c r="N27" s="119">
        <v>5.8273690797450031E-4</v>
      </c>
      <c r="Q27" s="184"/>
      <c r="R27" s="119">
        <v>1.4911395397470518E-3</v>
      </c>
      <c r="S27" s="119">
        <v>1.982124510151569E-3</v>
      </c>
      <c r="T27" s="119">
        <v>2.1276015384195739E-3</v>
      </c>
      <c r="U27" s="119">
        <v>1.6548011965485576E-3</v>
      </c>
      <c r="V27" s="119">
        <v>2.3730940236218324E-3</v>
      </c>
      <c r="W27" s="119">
        <v>1.612370396637056E-3</v>
      </c>
      <c r="X27" s="119">
        <v>2.1488169383753245E-3</v>
      </c>
      <c r="Y27" s="119">
        <v>2.1215399955750737E-3</v>
      </c>
      <c r="Z27" s="119">
        <v>1.500231854013802E-3</v>
      </c>
      <c r="AA27" s="119">
        <v>1.3144888625644742E-3</v>
      </c>
      <c r="AB27" s="119">
        <v>7.1699392503516768E-4</v>
      </c>
      <c r="AC27" s="119">
        <v>2.3250346482118667E-4</v>
      </c>
    </row>
    <row r="28" spans="2:29" x14ac:dyDescent="0.25">
      <c r="B28" s="184" t="s">
        <v>5</v>
      </c>
      <c r="C28" s="105">
        <v>1</v>
      </c>
      <c r="D28" s="105">
        <v>2</v>
      </c>
      <c r="E28" s="105">
        <v>3</v>
      </c>
      <c r="F28" s="105">
        <v>4</v>
      </c>
      <c r="G28" s="105">
        <v>5</v>
      </c>
      <c r="H28" s="105">
        <v>6</v>
      </c>
      <c r="I28" s="105">
        <v>7</v>
      </c>
      <c r="J28" s="105">
        <v>8</v>
      </c>
      <c r="K28" s="105">
        <v>9</v>
      </c>
      <c r="L28" s="105" t="s">
        <v>4</v>
      </c>
      <c r="Q28" s="184" t="s">
        <v>5</v>
      </c>
      <c r="R28" s="105">
        <v>1</v>
      </c>
      <c r="S28" s="105">
        <v>2</v>
      </c>
      <c r="T28" s="105">
        <v>3</v>
      </c>
      <c r="U28" s="105">
        <v>4</v>
      </c>
      <c r="V28" s="105">
        <v>5</v>
      </c>
      <c r="W28" s="105">
        <v>6</v>
      </c>
      <c r="X28" s="105">
        <v>7</v>
      </c>
      <c r="Y28" s="105">
        <v>8</v>
      </c>
      <c r="Z28" s="105">
        <v>9</v>
      </c>
      <c r="AA28" s="105" t="s">
        <v>4</v>
      </c>
    </row>
    <row r="29" spans="2:29" x14ac:dyDescent="0.25">
      <c r="B29" s="184"/>
      <c r="C29" s="121">
        <f>C19/3</f>
        <v>3.199706118399656E-3</v>
      </c>
      <c r="D29" s="121">
        <f t="shared" ref="D29:L29" si="0">D19/3</f>
        <v>3.2815998764574167E-3</v>
      </c>
      <c r="E29" s="121">
        <f t="shared" si="0"/>
        <v>2.6580374043890368E-3</v>
      </c>
      <c r="F29" s="121">
        <f t="shared" si="0"/>
        <v>2.5504056080845518E-3</v>
      </c>
      <c r="G29" s="121">
        <f t="shared" si="0"/>
        <v>3.1458902202474129E-3</v>
      </c>
      <c r="H29" s="121">
        <f t="shared" si="0"/>
        <v>2.552745429743345E-3</v>
      </c>
      <c r="I29" s="121">
        <f t="shared" si="0"/>
        <v>2.7258922324940398E-3</v>
      </c>
      <c r="J29" s="121">
        <f t="shared" si="0"/>
        <v>3.3646635453445741E-3</v>
      </c>
      <c r="K29" s="121">
        <f t="shared" si="0"/>
        <v>3.3389255070978494E-3</v>
      </c>
      <c r="L29" s="121">
        <f t="shared" si="0"/>
        <v>8.4362269907787626E-3</v>
      </c>
      <c r="Q29" s="184"/>
      <c r="R29" s="121">
        <f>R19/3</f>
        <v>3.783768973642391E-3</v>
      </c>
      <c r="S29" s="121">
        <f t="shared" ref="S29:Z29" si="1">S19/3</f>
        <v>6.0322940069775519E-3</v>
      </c>
      <c r="T29" s="121">
        <f t="shared" si="1"/>
        <v>5.3802034814693046E-3</v>
      </c>
      <c r="U29" s="121">
        <f t="shared" si="1"/>
        <v>5.4815788993004188E-3</v>
      </c>
      <c r="V29" s="121">
        <f t="shared" si="1"/>
        <v>6.4021772882532383E-3</v>
      </c>
      <c r="W29" s="121">
        <f t="shared" si="1"/>
        <v>5.5299833780846431E-3</v>
      </c>
      <c r="X29" s="121">
        <f t="shared" si="1"/>
        <v>5.2916141523736459E-3</v>
      </c>
      <c r="Y29" s="121">
        <f t="shared" si="1"/>
        <v>6.1044440791276243E-3</v>
      </c>
      <c r="Z29" s="121">
        <f t="shared" si="1"/>
        <v>3.8129943193234337E-3</v>
      </c>
      <c r="AA29" s="121">
        <f>AA19/7</f>
        <v>7.076317293315486E-3</v>
      </c>
    </row>
    <row r="30" spans="2:29" x14ac:dyDescent="0.25">
      <c r="B30" s="5"/>
      <c r="C30" s="5"/>
      <c r="D30" s="5"/>
      <c r="E30" s="5"/>
      <c r="F30" s="5"/>
      <c r="G30" s="5"/>
      <c r="H30" s="5"/>
      <c r="I30" s="5"/>
      <c r="J30" s="5"/>
      <c r="K30" s="5"/>
      <c r="P30" s="5"/>
      <c r="Q30" s="5"/>
      <c r="R30" s="5"/>
      <c r="S30" s="5"/>
      <c r="T30" s="5"/>
      <c r="U30" s="5"/>
      <c r="V30" s="5"/>
      <c r="W30" s="5"/>
      <c r="X30" s="5"/>
      <c r="Y30" s="5"/>
    </row>
    <row r="56" spans="2:12" x14ac:dyDescent="0.25">
      <c r="B56" s="8"/>
      <c r="C56" s="8"/>
      <c r="D56" s="8"/>
      <c r="E56" s="8"/>
      <c r="F56" s="8"/>
      <c r="G56" s="8"/>
      <c r="H56" s="8"/>
      <c r="I56" s="8"/>
      <c r="J56" s="8"/>
      <c r="K56" s="8"/>
      <c r="L56" s="8"/>
    </row>
  </sheetData>
  <mergeCells count="28">
    <mergeCell ref="B11:N11"/>
    <mergeCell ref="N12:N13"/>
    <mergeCell ref="M12:M13"/>
    <mergeCell ref="B7:I7"/>
    <mergeCell ref="W7:AC7"/>
    <mergeCell ref="B21:N21"/>
    <mergeCell ref="B22:B23"/>
    <mergeCell ref="B24:B25"/>
    <mergeCell ref="B12:B13"/>
    <mergeCell ref="B14:B15"/>
    <mergeCell ref="B16:B17"/>
    <mergeCell ref="B18:B19"/>
    <mergeCell ref="B2:AC2"/>
    <mergeCell ref="B3:AC4"/>
    <mergeCell ref="B26:B27"/>
    <mergeCell ref="B28:B29"/>
    <mergeCell ref="Q11:AC11"/>
    <mergeCell ref="Q12:Q13"/>
    <mergeCell ref="AB12:AB13"/>
    <mergeCell ref="AC12:AC13"/>
    <mergeCell ref="Q14:Q15"/>
    <mergeCell ref="Q16:Q17"/>
    <mergeCell ref="Q18:Q19"/>
    <mergeCell ref="Q21:AC21"/>
    <mergeCell ref="Q22:Q23"/>
    <mergeCell ref="Q24:Q25"/>
    <mergeCell ref="Q26:Q27"/>
    <mergeCell ref="Q28:Q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BS165"/>
  <sheetViews>
    <sheetView zoomScale="85" zoomScaleNormal="85" workbookViewId="0">
      <selection activeCell="AA4" sqref="AA4"/>
    </sheetView>
  </sheetViews>
  <sheetFormatPr defaultRowHeight="15" x14ac:dyDescent="0.25"/>
  <sheetData>
    <row r="2" spans="2:71" ht="18.75" x14ac:dyDescent="0.3">
      <c r="B2" s="181" t="s">
        <v>395</v>
      </c>
      <c r="C2" s="181"/>
      <c r="D2" s="181"/>
      <c r="E2" s="181"/>
      <c r="F2" s="181"/>
      <c r="G2" s="181"/>
      <c r="H2" s="181"/>
      <c r="I2" s="181"/>
      <c r="J2" s="181"/>
      <c r="K2" s="181"/>
      <c r="L2" s="181"/>
      <c r="M2" s="181"/>
      <c r="N2" s="181"/>
      <c r="O2" s="181"/>
      <c r="P2" s="181"/>
      <c r="Q2" s="181"/>
      <c r="R2" s="181"/>
      <c r="S2" s="181"/>
      <c r="T2" s="181"/>
      <c r="U2" s="181"/>
      <c r="V2" s="181"/>
      <c r="W2" s="181"/>
    </row>
    <row r="3" spans="2:71" ht="87.75" customHeight="1" x14ac:dyDescent="0.25">
      <c r="B3" s="190" t="s">
        <v>455</v>
      </c>
      <c r="C3" s="190"/>
      <c r="D3" s="190"/>
      <c r="E3" s="190"/>
      <c r="F3" s="190"/>
      <c r="G3" s="190"/>
      <c r="H3" s="190"/>
      <c r="I3" s="190"/>
      <c r="J3" s="190"/>
      <c r="K3" s="190"/>
      <c r="L3" s="190"/>
      <c r="M3" s="190"/>
      <c r="N3" s="190"/>
      <c r="O3" s="190"/>
      <c r="P3" s="190"/>
      <c r="Q3" s="190"/>
      <c r="R3" s="190"/>
      <c r="S3" s="190"/>
      <c r="T3" s="190"/>
      <c r="U3" s="190"/>
      <c r="V3" s="190"/>
      <c r="W3" s="190"/>
    </row>
    <row r="4" spans="2:71" ht="168.75" customHeight="1" x14ac:dyDescent="0.25">
      <c r="B4" s="190"/>
      <c r="C4" s="190"/>
      <c r="D4" s="190"/>
      <c r="E4" s="190"/>
      <c r="F4" s="190"/>
      <c r="G4" s="190"/>
      <c r="H4" s="190"/>
      <c r="I4" s="190"/>
      <c r="J4" s="190"/>
      <c r="K4" s="190"/>
      <c r="L4" s="190"/>
      <c r="M4" s="190"/>
      <c r="N4" s="190"/>
      <c r="O4" s="190"/>
      <c r="P4" s="190"/>
      <c r="Q4" s="190"/>
      <c r="R4" s="190"/>
      <c r="S4" s="190"/>
      <c r="T4" s="190"/>
      <c r="U4" s="190"/>
      <c r="V4" s="190"/>
      <c r="W4" s="190"/>
    </row>
    <row r="7" spans="2:71" x14ac:dyDescent="0.25">
      <c r="B7" s="185" t="s">
        <v>451</v>
      </c>
      <c r="C7" s="185"/>
      <c r="D7" s="185"/>
      <c r="E7" s="185"/>
      <c r="F7" s="185"/>
      <c r="G7" s="185"/>
      <c r="H7" s="185"/>
      <c r="I7" s="185"/>
      <c r="J7" s="185"/>
      <c r="K7" s="185"/>
      <c r="M7" s="185" t="s">
        <v>453</v>
      </c>
      <c r="N7" s="185"/>
      <c r="O7" s="185"/>
      <c r="P7" s="185"/>
      <c r="Q7" s="185"/>
      <c r="R7" s="185"/>
      <c r="S7" s="185"/>
      <c r="T7" s="185"/>
      <c r="U7" s="185"/>
      <c r="V7" s="185"/>
      <c r="W7" s="185"/>
      <c r="Y7" s="193" t="s">
        <v>454</v>
      </c>
      <c r="Z7" s="194"/>
      <c r="AA7" s="194"/>
      <c r="AB7" s="194"/>
      <c r="AC7" s="194"/>
      <c r="AD7" s="194"/>
      <c r="AE7" s="194"/>
      <c r="AF7" s="194"/>
      <c r="AG7" s="194"/>
      <c r="AH7" s="194"/>
      <c r="AI7" s="195"/>
      <c r="AL7" s="185" t="s">
        <v>439</v>
      </c>
      <c r="AM7" s="185"/>
      <c r="AN7" s="185"/>
      <c r="AO7" s="185"/>
      <c r="AP7" s="185"/>
      <c r="AQ7" s="185"/>
      <c r="AR7" s="185"/>
      <c r="AS7" s="185"/>
      <c r="AT7" s="185"/>
      <c r="AU7" s="185"/>
      <c r="AW7" s="185" t="s">
        <v>444</v>
      </c>
      <c r="AX7" s="185"/>
      <c r="AY7" s="185"/>
      <c r="AZ7" s="185"/>
      <c r="BA7" s="185"/>
      <c r="BB7" s="185"/>
      <c r="BC7" s="185"/>
      <c r="BD7" s="185"/>
      <c r="BE7" s="185"/>
      <c r="BF7" s="185"/>
      <c r="BG7" s="185"/>
      <c r="BI7" s="193" t="s">
        <v>445</v>
      </c>
      <c r="BJ7" s="194"/>
      <c r="BK7" s="194"/>
      <c r="BL7" s="194"/>
      <c r="BM7" s="194"/>
      <c r="BN7" s="194"/>
      <c r="BO7" s="194"/>
      <c r="BP7" s="194"/>
      <c r="BQ7" s="194"/>
      <c r="BR7" s="194"/>
      <c r="BS7" s="195"/>
    </row>
    <row r="8" spans="2:71" x14ac:dyDescent="0.25">
      <c r="B8" s="14" t="s">
        <v>440</v>
      </c>
      <c r="C8" s="91">
        <v>1</v>
      </c>
      <c r="D8" s="91">
        <v>2</v>
      </c>
      <c r="E8" s="91">
        <v>3</v>
      </c>
      <c r="F8" s="91">
        <v>4</v>
      </c>
      <c r="G8" s="91">
        <v>5</v>
      </c>
      <c r="H8" s="91">
        <v>6</v>
      </c>
      <c r="I8" s="91">
        <v>7</v>
      </c>
      <c r="J8" s="91">
        <v>8</v>
      </c>
      <c r="K8" s="91">
        <v>9</v>
      </c>
      <c r="M8" s="91" t="s">
        <v>431</v>
      </c>
      <c r="N8" s="91" t="s">
        <v>442</v>
      </c>
      <c r="O8" s="91">
        <v>1</v>
      </c>
      <c r="P8" s="91">
        <v>2</v>
      </c>
      <c r="Q8" s="91">
        <v>3</v>
      </c>
      <c r="R8" s="91">
        <v>4</v>
      </c>
      <c r="S8" s="91">
        <v>5</v>
      </c>
      <c r="T8" s="91">
        <v>6</v>
      </c>
      <c r="U8" s="91">
        <v>7</v>
      </c>
      <c r="V8" s="91">
        <v>8</v>
      </c>
      <c r="W8" s="91">
        <v>9</v>
      </c>
      <c r="Y8" s="91" t="s">
        <v>434</v>
      </c>
      <c r="Z8" s="91" t="s">
        <v>442</v>
      </c>
      <c r="AA8" s="91">
        <v>1</v>
      </c>
      <c r="AB8" s="91">
        <v>2</v>
      </c>
      <c r="AC8" s="91">
        <v>3</v>
      </c>
      <c r="AD8" s="91">
        <v>4</v>
      </c>
      <c r="AE8" s="91">
        <v>5</v>
      </c>
      <c r="AF8" s="91">
        <v>6</v>
      </c>
      <c r="AG8" s="91">
        <v>7</v>
      </c>
      <c r="AH8" s="91">
        <v>8</v>
      </c>
      <c r="AI8" s="91">
        <v>9</v>
      </c>
      <c r="AL8" s="14" t="s">
        <v>440</v>
      </c>
      <c r="AM8" s="79">
        <v>1</v>
      </c>
      <c r="AN8" s="79">
        <v>2</v>
      </c>
      <c r="AO8" s="79">
        <v>3</v>
      </c>
      <c r="AP8" s="79">
        <v>4</v>
      </c>
      <c r="AQ8" s="79">
        <v>5</v>
      </c>
      <c r="AR8" s="79">
        <v>6</v>
      </c>
      <c r="AS8" s="79">
        <v>7</v>
      </c>
      <c r="AT8" s="79">
        <v>8</v>
      </c>
      <c r="AU8" s="79">
        <v>9</v>
      </c>
      <c r="AW8" s="80" t="s">
        <v>431</v>
      </c>
      <c r="AX8" s="80" t="s">
        <v>442</v>
      </c>
      <c r="AY8" s="80">
        <v>1</v>
      </c>
      <c r="AZ8" s="80">
        <v>2</v>
      </c>
      <c r="BA8" s="80">
        <v>3</v>
      </c>
      <c r="BB8" s="80">
        <v>4</v>
      </c>
      <c r="BC8" s="80">
        <v>5</v>
      </c>
      <c r="BD8" s="80">
        <v>6</v>
      </c>
      <c r="BE8" s="80">
        <v>7</v>
      </c>
      <c r="BF8" s="80">
        <v>8</v>
      </c>
      <c r="BG8" s="80">
        <v>9</v>
      </c>
      <c r="BI8" s="80" t="s">
        <v>434</v>
      </c>
      <c r="BJ8" s="80" t="s">
        <v>442</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400</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420</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400</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420</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405</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419</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405</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419</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412</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438</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412</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438</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411</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421</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411</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421</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414</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422</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414</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422</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403</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425</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403</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425</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399</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426</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399</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426</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408</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430</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408</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430</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401</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424</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401</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424</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404</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428</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404</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428</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185" t="s">
        <v>452</v>
      </c>
      <c r="C19" s="185"/>
      <c r="D19" s="185"/>
      <c r="E19" s="185"/>
      <c r="F19" s="185"/>
      <c r="G19" s="185"/>
      <c r="H19" s="185"/>
      <c r="I19" s="185"/>
      <c r="J19" s="185"/>
      <c r="K19" s="185"/>
      <c r="M19" s="91" t="s">
        <v>415</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418</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185" t="s">
        <v>443</v>
      </c>
      <c r="AM19" s="185"/>
      <c r="AN19" s="185"/>
      <c r="AO19" s="185"/>
      <c r="AP19" s="185"/>
      <c r="AQ19" s="185"/>
      <c r="AR19" s="185"/>
      <c r="AS19" s="185"/>
      <c r="AT19" s="185"/>
      <c r="AU19" s="185"/>
      <c r="AW19" s="80" t="s">
        <v>415</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418</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440</v>
      </c>
      <c r="C20" s="91">
        <v>1</v>
      </c>
      <c r="D20" s="91">
        <v>2</v>
      </c>
      <c r="E20" s="91">
        <v>3</v>
      </c>
      <c r="F20" s="91">
        <v>4</v>
      </c>
      <c r="G20" s="91">
        <v>5</v>
      </c>
      <c r="H20" s="91">
        <v>6</v>
      </c>
      <c r="I20" s="91">
        <v>7</v>
      </c>
      <c r="J20" s="91">
        <v>8</v>
      </c>
      <c r="K20" s="91">
        <v>9</v>
      </c>
      <c r="M20" s="91" t="s">
        <v>410</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429</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440</v>
      </c>
      <c r="AM20" s="80">
        <v>1</v>
      </c>
      <c r="AN20" s="80">
        <v>2</v>
      </c>
      <c r="AO20" s="80">
        <v>3</v>
      </c>
      <c r="AP20" s="80">
        <v>4</v>
      </c>
      <c r="AQ20" s="80">
        <v>5</v>
      </c>
      <c r="AR20" s="80">
        <v>6</v>
      </c>
      <c r="AS20" s="80">
        <v>7</v>
      </c>
      <c r="AT20" s="80">
        <v>8</v>
      </c>
      <c r="AU20" s="80">
        <v>9</v>
      </c>
      <c r="AW20" s="80" t="s">
        <v>410</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429</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407</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427</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407</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427</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406</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423</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406</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423</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409</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409</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417</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417</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402</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402</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416</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416</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413</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413</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192" t="s">
        <v>436</v>
      </c>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c r="AA30" s="192"/>
      <c r="AB30" s="192"/>
      <c r="AC30" s="192"/>
      <c r="AD30" s="192"/>
      <c r="AE30" s="192"/>
      <c r="AF30" s="192"/>
      <c r="AG30" s="192"/>
      <c r="AH30" s="192"/>
      <c r="AI30" s="192"/>
      <c r="AJ30" s="192"/>
      <c r="AK30" s="192"/>
      <c r="AL30" s="192"/>
      <c r="AM30" s="192"/>
      <c r="AN30" s="192"/>
      <c r="AO30" s="192"/>
      <c r="AP30" s="192"/>
      <c r="AQ30" s="192"/>
      <c r="AR30" s="192"/>
      <c r="AS30" s="192"/>
      <c r="AT30" s="192"/>
      <c r="AV30" s="181" t="s">
        <v>447</v>
      </c>
      <c r="AW30" s="181"/>
      <c r="AX30" s="181"/>
      <c r="AY30" s="181"/>
      <c r="AZ30" s="181"/>
      <c r="BA30" s="181"/>
      <c r="BB30" s="181"/>
      <c r="BC30" s="181"/>
      <c r="BD30" s="181"/>
      <c r="BE30" s="181"/>
      <c r="BF30" s="181"/>
      <c r="BG30" s="181"/>
      <c r="BH30" s="181"/>
      <c r="BI30" s="181"/>
      <c r="BJ30" s="181"/>
      <c r="BK30" s="181"/>
      <c r="BL30" s="181"/>
      <c r="BM30" s="181"/>
      <c r="BN30" s="181"/>
      <c r="BO30" s="181"/>
    </row>
    <row r="31" spans="2:71" ht="15" customHeight="1" x14ac:dyDescent="0.25">
      <c r="AV31" s="190" t="s">
        <v>448</v>
      </c>
      <c r="AW31" s="190"/>
      <c r="AX31" s="190"/>
      <c r="AY31" s="190"/>
      <c r="AZ31" s="190"/>
      <c r="BA31" s="190"/>
      <c r="BB31" s="190"/>
      <c r="BC31" s="190"/>
      <c r="BD31" s="190"/>
      <c r="BE31" s="190"/>
      <c r="BF31" s="190"/>
      <c r="BG31" s="190"/>
      <c r="BH31" s="190"/>
      <c r="BI31" s="190"/>
      <c r="BJ31" s="190"/>
      <c r="BK31" s="190"/>
      <c r="BL31" s="190"/>
      <c r="BM31" s="190"/>
      <c r="BN31" s="190"/>
      <c r="BO31" s="190"/>
    </row>
    <row r="32" spans="2:71" x14ac:dyDescent="0.25">
      <c r="B32" s="191" t="s">
        <v>387</v>
      </c>
      <c r="C32" s="193" t="s">
        <v>388</v>
      </c>
      <c r="D32" s="194"/>
      <c r="E32" s="194"/>
      <c r="F32" s="194"/>
      <c r="G32" s="194"/>
      <c r="H32" s="194"/>
      <c r="I32" s="194"/>
      <c r="J32" s="194"/>
      <c r="K32" s="195"/>
      <c r="L32" s="196" t="s">
        <v>387</v>
      </c>
      <c r="M32" s="193" t="s">
        <v>389</v>
      </c>
      <c r="N32" s="194"/>
      <c r="O32" s="194"/>
      <c r="P32" s="194"/>
      <c r="Q32" s="194"/>
      <c r="R32" s="194"/>
      <c r="S32" s="194"/>
      <c r="T32" s="194"/>
      <c r="U32" s="194"/>
      <c r="V32" s="195"/>
      <c r="W32" s="198" t="s">
        <v>2</v>
      </c>
      <c r="Y32" s="191" t="s">
        <v>390</v>
      </c>
      <c r="Z32" s="185" t="s">
        <v>388</v>
      </c>
      <c r="AA32" s="185"/>
      <c r="AB32" s="185"/>
      <c r="AC32" s="185"/>
      <c r="AD32" s="185"/>
      <c r="AE32" s="185"/>
      <c r="AF32" s="185"/>
      <c r="AG32" s="185"/>
      <c r="AH32" s="185"/>
      <c r="AI32" s="191" t="s">
        <v>390</v>
      </c>
      <c r="AJ32" s="185" t="s">
        <v>389</v>
      </c>
      <c r="AK32" s="185"/>
      <c r="AL32" s="185"/>
      <c r="AM32" s="185"/>
      <c r="AN32" s="185"/>
      <c r="AO32" s="185"/>
      <c r="AP32" s="185"/>
      <c r="AQ32" s="185"/>
      <c r="AR32" s="185"/>
      <c r="AS32" s="185"/>
      <c r="AT32" s="184" t="s">
        <v>2</v>
      </c>
      <c r="AV32" s="190"/>
      <c r="AW32" s="190"/>
      <c r="AX32" s="190"/>
      <c r="AY32" s="190"/>
      <c r="AZ32" s="190"/>
      <c r="BA32" s="190"/>
      <c r="BB32" s="190"/>
      <c r="BC32" s="190"/>
      <c r="BD32" s="190"/>
      <c r="BE32" s="190"/>
      <c r="BF32" s="190"/>
      <c r="BG32" s="190"/>
      <c r="BH32" s="190"/>
      <c r="BI32" s="190"/>
      <c r="BJ32" s="190"/>
      <c r="BK32" s="190"/>
      <c r="BL32" s="190"/>
      <c r="BM32" s="190"/>
      <c r="BN32" s="190"/>
      <c r="BO32" s="190"/>
    </row>
    <row r="33" spans="2:67" x14ac:dyDescent="0.25">
      <c r="B33" s="191"/>
      <c r="C33" s="79">
        <v>1</v>
      </c>
      <c r="D33" s="79">
        <v>2</v>
      </c>
      <c r="E33" s="79">
        <v>3</v>
      </c>
      <c r="F33" s="79">
        <v>4</v>
      </c>
      <c r="G33" s="79">
        <v>5</v>
      </c>
      <c r="H33" s="79">
        <v>6</v>
      </c>
      <c r="I33" s="79">
        <v>7</v>
      </c>
      <c r="J33" s="79">
        <v>8</v>
      </c>
      <c r="K33" s="79">
        <v>9</v>
      </c>
      <c r="L33" s="197"/>
      <c r="M33" s="79">
        <v>1</v>
      </c>
      <c r="N33" s="79">
        <v>2</v>
      </c>
      <c r="O33" s="79">
        <v>3</v>
      </c>
      <c r="P33" s="79">
        <v>4</v>
      </c>
      <c r="Q33" s="79">
        <v>5</v>
      </c>
      <c r="R33" s="79">
        <v>6</v>
      </c>
      <c r="S33" s="79">
        <v>7</v>
      </c>
      <c r="T33" s="79">
        <v>8</v>
      </c>
      <c r="U33" s="79">
        <v>9</v>
      </c>
      <c r="V33" s="79" t="s">
        <v>4</v>
      </c>
      <c r="W33" s="187"/>
      <c r="Y33" s="191"/>
      <c r="Z33" s="79">
        <v>1</v>
      </c>
      <c r="AA33" s="79">
        <v>2</v>
      </c>
      <c r="AB33" s="79">
        <v>3</v>
      </c>
      <c r="AC33" s="79">
        <v>4</v>
      </c>
      <c r="AD33" s="79">
        <v>5</v>
      </c>
      <c r="AE33" s="79">
        <v>6</v>
      </c>
      <c r="AF33" s="79">
        <v>7</v>
      </c>
      <c r="AG33" s="79">
        <v>8</v>
      </c>
      <c r="AH33" s="79">
        <v>9</v>
      </c>
      <c r="AI33" s="191"/>
      <c r="AJ33" s="79">
        <v>1</v>
      </c>
      <c r="AK33" s="79">
        <v>2</v>
      </c>
      <c r="AL33" s="79">
        <v>3</v>
      </c>
      <c r="AM33" s="79">
        <v>4</v>
      </c>
      <c r="AN33" s="79">
        <v>5</v>
      </c>
      <c r="AO33" s="79">
        <v>6</v>
      </c>
      <c r="AP33" s="79">
        <v>7</v>
      </c>
      <c r="AQ33" s="79">
        <v>8</v>
      </c>
      <c r="AR33" s="79">
        <v>9</v>
      </c>
      <c r="AS33" s="79" t="s">
        <v>4</v>
      </c>
      <c r="AT33" s="184"/>
      <c r="AV33" s="190"/>
      <c r="AW33" s="190"/>
      <c r="AX33" s="190"/>
      <c r="AY33" s="190"/>
      <c r="AZ33" s="190"/>
      <c r="BA33" s="190"/>
      <c r="BB33" s="190"/>
      <c r="BC33" s="190"/>
      <c r="BD33" s="190"/>
      <c r="BE33" s="190"/>
      <c r="BF33" s="190"/>
      <c r="BG33" s="190"/>
      <c r="BH33" s="190"/>
      <c r="BI33" s="190"/>
      <c r="BJ33" s="190"/>
      <c r="BK33" s="190"/>
      <c r="BL33" s="190"/>
      <c r="BM33" s="190"/>
      <c r="BN33" s="190"/>
      <c r="BO33" s="190"/>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193" t="s">
        <v>449</v>
      </c>
      <c r="AX35" s="194"/>
      <c r="AY35" s="194"/>
      <c r="AZ35" s="194"/>
      <c r="BA35" s="194"/>
      <c r="BB35" s="194"/>
      <c r="BC35" s="194"/>
      <c r="BD35" s="194"/>
      <c r="BE35" s="195"/>
      <c r="BG35" s="185" t="s">
        <v>450</v>
      </c>
      <c r="BH35" s="185"/>
      <c r="BI35" s="185"/>
      <c r="BJ35" s="185"/>
      <c r="BK35" s="185"/>
      <c r="BL35" s="185"/>
      <c r="BM35" s="185"/>
      <c r="BN35" s="185"/>
      <c r="BO35" s="185"/>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191" t="s">
        <v>387</v>
      </c>
      <c r="C42" s="193" t="s">
        <v>388</v>
      </c>
      <c r="D42" s="194"/>
      <c r="E42" s="194"/>
      <c r="F42" s="194"/>
      <c r="G42" s="194"/>
      <c r="H42" s="194"/>
      <c r="I42" s="194"/>
      <c r="J42" s="194"/>
      <c r="K42" s="195"/>
      <c r="L42" s="196" t="s">
        <v>387</v>
      </c>
      <c r="M42" s="193" t="s">
        <v>389</v>
      </c>
      <c r="N42" s="194"/>
      <c r="O42" s="194"/>
      <c r="P42" s="194"/>
      <c r="Q42" s="194"/>
      <c r="R42" s="194"/>
      <c r="S42" s="194"/>
      <c r="T42" s="194"/>
      <c r="U42" s="194"/>
      <c r="V42" s="195"/>
      <c r="Y42" s="191" t="s">
        <v>390</v>
      </c>
      <c r="Z42" s="185" t="s">
        <v>388</v>
      </c>
      <c r="AA42" s="185"/>
      <c r="AB42" s="185"/>
      <c r="AC42" s="185"/>
      <c r="AD42" s="185"/>
      <c r="AE42" s="185"/>
      <c r="AF42" s="185"/>
      <c r="AG42" s="185"/>
      <c r="AH42" s="185"/>
      <c r="AI42" s="191" t="s">
        <v>390</v>
      </c>
      <c r="AJ42" s="185" t="s">
        <v>389</v>
      </c>
      <c r="AK42" s="185"/>
      <c r="AL42" s="185"/>
      <c r="AM42" s="185"/>
      <c r="AN42" s="185"/>
      <c r="AO42" s="185"/>
      <c r="AP42" s="185"/>
      <c r="AQ42" s="185"/>
      <c r="AR42" s="185"/>
      <c r="AS42" s="185"/>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191"/>
      <c r="C43" s="79">
        <v>1</v>
      </c>
      <c r="D43" s="79">
        <v>2</v>
      </c>
      <c r="E43" s="79">
        <v>3</v>
      </c>
      <c r="F43" s="79">
        <v>4</v>
      </c>
      <c r="G43" s="79">
        <v>5</v>
      </c>
      <c r="H43" s="79">
        <v>6</v>
      </c>
      <c r="I43" s="79">
        <v>7</v>
      </c>
      <c r="J43" s="79">
        <v>8</v>
      </c>
      <c r="K43" s="79">
        <v>9</v>
      </c>
      <c r="L43" s="197"/>
      <c r="M43" s="79">
        <v>1</v>
      </c>
      <c r="N43" s="79">
        <v>2</v>
      </c>
      <c r="O43" s="79">
        <v>3</v>
      </c>
      <c r="P43" s="79">
        <v>4</v>
      </c>
      <c r="Q43" s="79">
        <v>5</v>
      </c>
      <c r="R43" s="79">
        <v>6</v>
      </c>
      <c r="S43" s="79">
        <v>7</v>
      </c>
      <c r="T43" s="79">
        <v>8</v>
      </c>
      <c r="U43" s="79">
        <v>9</v>
      </c>
      <c r="V43" s="79" t="s">
        <v>4</v>
      </c>
      <c r="Y43" s="191"/>
      <c r="Z43" s="79">
        <v>1</v>
      </c>
      <c r="AA43" s="79">
        <v>2</v>
      </c>
      <c r="AB43" s="79">
        <v>3</v>
      </c>
      <c r="AC43" s="79">
        <v>4</v>
      </c>
      <c r="AD43" s="79">
        <v>5</v>
      </c>
      <c r="AE43" s="79">
        <v>6</v>
      </c>
      <c r="AF43" s="79">
        <v>7</v>
      </c>
      <c r="AG43" s="79">
        <v>8</v>
      </c>
      <c r="AH43" s="79">
        <v>9</v>
      </c>
      <c r="AI43" s="191"/>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398</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191" t="s">
        <v>387</v>
      </c>
      <c r="C52" s="185" t="s">
        <v>391</v>
      </c>
      <c r="D52" s="185"/>
      <c r="E52" s="185"/>
      <c r="F52" s="185"/>
      <c r="G52" s="185"/>
      <c r="H52" s="185"/>
      <c r="I52" s="185"/>
      <c r="J52" s="185"/>
      <c r="K52" s="185"/>
      <c r="M52" s="185" t="s">
        <v>393</v>
      </c>
      <c r="N52" s="185"/>
      <c r="O52" s="185"/>
      <c r="P52" s="185"/>
      <c r="Q52" s="185"/>
      <c r="R52" s="185"/>
      <c r="S52" s="185"/>
      <c r="T52" s="185"/>
      <c r="U52" s="185"/>
      <c r="V52" s="185"/>
      <c r="Y52" s="191" t="s">
        <v>390</v>
      </c>
      <c r="Z52" s="185" t="s">
        <v>391</v>
      </c>
      <c r="AA52" s="185"/>
      <c r="AB52" s="185"/>
      <c r="AC52" s="185"/>
      <c r="AD52" s="185"/>
      <c r="AE52" s="185"/>
      <c r="AF52" s="185"/>
      <c r="AG52" s="185"/>
      <c r="AH52" s="185"/>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191"/>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191"/>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398</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191" t="s">
        <v>392</v>
      </c>
      <c r="C62" s="185" t="s">
        <v>388</v>
      </c>
      <c r="D62" s="185"/>
      <c r="E62" s="185"/>
      <c r="F62" s="185"/>
      <c r="G62" s="185"/>
      <c r="H62" s="185"/>
      <c r="I62" s="185"/>
      <c r="J62" s="185"/>
      <c r="K62" s="185"/>
      <c r="L62" s="191" t="s">
        <v>392</v>
      </c>
      <c r="M62" s="185" t="s">
        <v>389</v>
      </c>
      <c r="N62" s="185"/>
      <c r="O62" s="185"/>
      <c r="P62" s="185"/>
      <c r="Q62" s="185"/>
      <c r="R62" s="185"/>
      <c r="S62" s="185"/>
      <c r="T62" s="185"/>
      <c r="U62" s="185"/>
      <c r="V62" s="185"/>
      <c r="W62" s="184" t="s">
        <v>2</v>
      </c>
      <c r="Y62" s="191" t="s">
        <v>394</v>
      </c>
      <c r="Z62" s="185" t="s">
        <v>388</v>
      </c>
      <c r="AA62" s="185"/>
      <c r="AB62" s="185"/>
      <c r="AC62" s="185"/>
      <c r="AD62" s="185"/>
      <c r="AE62" s="185"/>
      <c r="AF62" s="185"/>
      <c r="AG62" s="185"/>
      <c r="AH62" s="185"/>
      <c r="AI62" s="191" t="s">
        <v>394</v>
      </c>
      <c r="AJ62" s="185" t="s">
        <v>389</v>
      </c>
      <c r="AK62" s="185"/>
      <c r="AL62" s="185"/>
      <c r="AM62" s="185"/>
      <c r="AN62" s="185"/>
      <c r="AO62" s="185"/>
      <c r="AP62" s="185"/>
      <c r="AQ62" s="185"/>
      <c r="AR62" s="185"/>
      <c r="AS62" s="185"/>
      <c r="AT62" s="184"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191"/>
      <c r="C63" s="79">
        <v>1</v>
      </c>
      <c r="D63" s="79">
        <v>2</v>
      </c>
      <c r="E63" s="79">
        <v>3</v>
      </c>
      <c r="F63" s="79">
        <v>4</v>
      </c>
      <c r="G63" s="79">
        <v>5</v>
      </c>
      <c r="H63" s="79">
        <v>6</v>
      </c>
      <c r="I63" s="79">
        <v>7</v>
      </c>
      <c r="J63" s="79">
        <v>8</v>
      </c>
      <c r="K63" s="79">
        <v>9</v>
      </c>
      <c r="L63" s="191"/>
      <c r="M63" s="79">
        <v>1</v>
      </c>
      <c r="N63" s="79">
        <v>2</v>
      </c>
      <c r="O63" s="79">
        <v>3</v>
      </c>
      <c r="P63" s="79">
        <v>4</v>
      </c>
      <c r="Q63" s="79">
        <v>5</v>
      </c>
      <c r="R63" s="79">
        <v>6</v>
      </c>
      <c r="S63" s="79">
        <v>7</v>
      </c>
      <c r="T63" s="79">
        <v>8</v>
      </c>
      <c r="U63" s="79">
        <v>9</v>
      </c>
      <c r="V63" s="79" t="s">
        <v>4</v>
      </c>
      <c r="W63" s="184"/>
      <c r="Y63" s="191"/>
      <c r="Z63" s="79">
        <v>1</v>
      </c>
      <c r="AA63" s="79">
        <v>2</v>
      </c>
      <c r="AB63" s="79">
        <v>3</v>
      </c>
      <c r="AC63" s="79">
        <v>4</v>
      </c>
      <c r="AD63" s="79">
        <v>5</v>
      </c>
      <c r="AE63" s="79">
        <v>6</v>
      </c>
      <c r="AF63" s="79">
        <v>7</v>
      </c>
      <c r="AG63" s="79">
        <v>8</v>
      </c>
      <c r="AH63" s="79">
        <v>9</v>
      </c>
      <c r="AI63" s="191"/>
      <c r="AJ63" s="79">
        <v>1</v>
      </c>
      <c r="AK63" s="79">
        <v>2</v>
      </c>
      <c r="AL63" s="79">
        <v>3</v>
      </c>
      <c r="AM63" s="79">
        <v>4</v>
      </c>
      <c r="AN63" s="79">
        <v>5</v>
      </c>
      <c r="AO63" s="79">
        <v>6</v>
      </c>
      <c r="AP63" s="79">
        <v>7</v>
      </c>
      <c r="AQ63" s="79">
        <v>8</v>
      </c>
      <c r="AR63" s="79">
        <v>9</v>
      </c>
      <c r="AS63" s="79" t="s">
        <v>4</v>
      </c>
      <c r="AT63" s="184"/>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191" t="s">
        <v>392</v>
      </c>
      <c r="C74" s="185" t="s">
        <v>388</v>
      </c>
      <c r="D74" s="185"/>
      <c r="E74" s="185"/>
      <c r="F74" s="185"/>
      <c r="G74" s="185"/>
      <c r="H74" s="185"/>
      <c r="I74" s="185"/>
      <c r="J74" s="185"/>
      <c r="K74" s="185"/>
      <c r="L74" s="191" t="s">
        <v>392</v>
      </c>
      <c r="M74" s="185" t="s">
        <v>389</v>
      </c>
      <c r="N74" s="185"/>
      <c r="O74" s="185"/>
      <c r="P74" s="185"/>
      <c r="Q74" s="185"/>
      <c r="R74" s="185"/>
      <c r="S74" s="185"/>
      <c r="T74" s="185"/>
      <c r="U74" s="185"/>
      <c r="V74" s="185"/>
      <c r="Y74" s="191" t="s">
        <v>394</v>
      </c>
      <c r="Z74" s="185" t="s">
        <v>388</v>
      </c>
      <c r="AA74" s="185"/>
      <c r="AB74" s="185"/>
      <c r="AC74" s="185"/>
      <c r="AD74" s="185"/>
      <c r="AE74" s="185"/>
      <c r="AF74" s="185"/>
      <c r="AG74" s="185"/>
      <c r="AH74" s="185"/>
      <c r="AI74" s="191" t="s">
        <v>394</v>
      </c>
      <c r="AJ74" s="185" t="s">
        <v>389</v>
      </c>
      <c r="AK74" s="185"/>
      <c r="AL74" s="185"/>
      <c r="AM74" s="185"/>
      <c r="AN74" s="185"/>
      <c r="AO74" s="185"/>
      <c r="AP74" s="185"/>
      <c r="AQ74" s="185"/>
      <c r="AR74" s="185"/>
      <c r="AS74" s="185"/>
    </row>
    <row r="75" spans="2:67" x14ac:dyDescent="0.25">
      <c r="B75" s="191"/>
      <c r="C75" s="79">
        <v>1</v>
      </c>
      <c r="D75" s="79">
        <v>2</v>
      </c>
      <c r="E75" s="79">
        <v>3</v>
      </c>
      <c r="F75" s="79">
        <v>4</v>
      </c>
      <c r="G75" s="79">
        <v>5</v>
      </c>
      <c r="H75" s="79">
        <v>6</v>
      </c>
      <c r="I75" s="79">
        <v>7</v>
      </c>
      <c r="J75" s="79">
        <v>8</v>
      </c>
      <c r="K75" s="79">
        <v>9</v>
      </c>
      <c r="L75" s="191"/>
      <c r="M75" s="79">
        <v>1</v>
      </c>
      <c r="N75" s="79">
        <v>2</v>
      </c>
      <c r="O75" s="79">
        <v>3</v>
      </c>
      <c r="P75" s="79">
        <v>4</v>
      </c>
      <c r="Q75" s="79">
        <v>5</v>
      </c>
      <c r="R75" s="79">
        <v>6</v>
      </c>
      <c r="S75" s="79">
        <v>7</v>
      </c>
      <c r="T75" s="79">
        <v>8</v>
      </c>
      <c r="U75" s="79">
        <v>9</v>
      </c>
      <c r="V75" s="79" t="s">
        <v>4</v>
      </c>
      <c r="Y75" s="191"/>
      <c r="Z75" s="79">
        <v>1</v>
      </c>
      <c r="AA75" s="79">
        <v>2</v>
      </c>
      <c r="AB75" s="79">
        <v>3</v>
      </c>
      <c r="AC75" s="79">
        <v>4</v>
      </c>
      <c r="AD75" s="79">
        <v>5</v>
      </c>
      <c r="AE75" s="79">
        <v>6</v>
      </c>
      <c r="AF75" s="79">
        <v>7</v>
      </c>
      <c r="AG75" s="79">
        <v>8</v>
      </c>
      <c r="AH75" s="79">
        <v>9</v>
      </c>
      <c r="AI75" s="191"/>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191" t="s">
        <v>392</v>
      </c>
      <c r="C86" s="185" t="s">
        <v>391</v>
      </c>
      <c r="D86" s="185"/>
      <c r="E86" s="185"/>
      <c r="F86" s="185"/>
      <c r="G86" s="185"/>
      <c r="H86" s="185"/>
      <c r="I86" s="185"/>
      <c r="J86" s="185"/>
      <c r="K86" s="185"/>
      <c r="Y86" s="191" t="s">
        <v>394</v>
      </c>
      <c r="Z86" s="185" t="s">
        <v>391</v>
      </c>
      <c r="AA86" s="185"/>
      <c r="AB86" s="185"/>
      <c r="AC86" s="185"/>
      <c r="AD86" s="185"/>
      <c r="AE86" s="185"/>
      <c r="AF86" s="185"/>
      <c r="AG86" s="185"/>
      <c r="AH86" s="185"/>
    </row>
    <row r="87" spans="2:45" x14ac:dyDescent="0.25">
      <c r="B87" s="191"/>
      <c r="C87" s="79">
        <v>1</v>
      </c>
      <c r="D87" s="79">
        <v>2</v>
      </c>
      <c r="E87" s="79">
        <v>3</v>
      </c>
      <c r="F87" s="79">
        <v>4</v>
      </c>
      <c r="G87" s="79">
        <v>5</v>
      </c>
      <c r="H87" s="79">
        <v>6</v>
      </c>
      <c r="I87" s="79">
        <v>7</v>
      </c>
      <c r="J87" s="79">
        <v>8</v>
      </c>
      <c r="K87" s="79">
        <v>9</v>
      </c>
      <c r="Y87" s="191"/>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192" t="s">
        <v>437</v>
      </c>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c r="AA99" s="192"/>
      <c r="AB99" s="192"/>
      <c r="AC99" s="192"/>
      <c r="AD99" s="192"/>
      <c r="AE99" s="192"/>
      <c r="AF99" s="192"/>
      <c r="AG99" s="192"/>
      <c r="AH99" s="192"/>
      <c r="AI99" s="192"/>
      <c r="AJ99" s="192"/>
      <c r="AK99" s="192"/>
      <c r="AL99" s="192"/>
      <c r="AM99" s="192"/>
      <c r="AN99" s="192"/>
      <c r="AO99" s="192"/>
      <c r="AP99" s="192"/>
      <c r="AQ99" s="192"/>
      <c r="AR99" s="192"/>
      <c r="AS99" s="192"/>
      <c r="AT99" s="192"/>
    </row>
    <row r="101" spans="2:67" x14ac:dyDescent="0.25">
      <c r="B101" s="4" t="s">
        <v>397</v>
      </c>
      <c r="C101" s="4"/>
      <c r="D101" s="4" t="s">
        <v>432</v>
      </c>
      <c r="E101" s="4"/>
      <c r="F101" s="4"/>
      <c r="G101" s="4"/>
      <c r="H101" s="4"/>
      <c r="I101" s="4"/>
      <c r="J101" s="4"/>
      <c r="K101" s="4"/>
      <c r="L101" s="4"/>
      <c r="M101" s="4" t="s">
        <v>433</v>
      </c>
      <c r="N101" s="4"/>
      <c r="O101" s="4"/>
      <c r="P101" s="4"/>
      <c r="Q101" s="4"/>
      <c r="R101" s="4"/>
      <c r="S101" s="4"/>
      <c r="T101" s="4"/>
      <c r="U101" s="4"/>
      <c r="V101" s="4"/>
      <c r="Y101" s="4" t="s">
        <v>396</v>
      </c>
      <c r="Z101" s="4"/>
      <c r="AA101" s="4" t="s">
        <v>432</v>
      </c>
      <c r="AB101" s="4"/>
      <c r="AC101" s="4"/>
      <c r="AD101" s="4"/>
      <c r="AE101" s="4"/>
      <c r="AF101" s="4"/>
      <c r="AG101" s="4"/>
      <c r="AH101" s="4"/>
      <c r="AI101" s="4"/>
      <c r="AJ101" s="4" t="s">
        <v>433</v>
      </c>
      <c r="AK101" s="4"/>
      <c r="AL101" s="4"/>
      <c r="AM101" s="4"/>
      <c r="AN101" s="4"/>
      <c r="AO101" s="4"/>
      <c r="AP101" s="4"/>
      <c r="AQ101" s="4"/>
      <c r="AR101" s="4"/>
      <c r="AS101" s="4"/>
      <c r="AU101" s="4" t="s">
        <v>435</v>
      </c>
      <c r="AV101" s="4"/>
      <c r="AW101" s="4" t="s">
        <v>432</v>
      </c>
      <c r="AX101" s="4"/>
      <c r="AY101" s="4"/>
      <c r="AZ101" s="4"/>
      <c r="BA101" s="4"/>
      <c r="BB101" s="4"/>
      <c r="BC101" s="4"/>
      <c r="BD101" s="4"/>
      <c r="BE101" s="4"/>
      <c r="BF101" s="4" t="s">
        <v>433</v>
      </c>
      <c r="BG101" s="4"/>
      <c r="BH101" s="4"/>
      <c r="BI101" s="4"/>
      <c r="BJ101" s="4"/>
      <c r="BK101" s="4"/>
      <c r="BL101" s="4"/>
      <c r="BM101" s="4"/>
      <c r="BN101" s="4"/>
      <c r="BO101" s="4"/>
    </row>
    <row r="102" spans="2:67" x14ac:dyDescent="0.25">
      <c r="B102" s="4" t="s">
        <v>431</v>
      </c>
      <c r="C102" s="4" t="s">
        <v>398</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431</v>
      </c>
      <c r="Z102" s="4" t="s">
        <v>398</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434</v>
      </c>
      <c r="AV102" s="4" t="s">
        <v>398</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400</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400</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420</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405</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405</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419</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412</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412</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438</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411</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411</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421</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414</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414</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422</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403</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403</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425</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399</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399</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426</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408</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408</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430</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401</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401</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424</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404</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404</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428</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415</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415</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418</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410</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410</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429</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407</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407</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427</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406</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406</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423</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409</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409</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417</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417</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435</v>
      </c>
      <c r="AV118" s="4"/>
      <c r="AW118" s="4" t="s">
        <v>432</v>
      </c>
      <c r="AX118" s="4"/>
      <c r="AY118" s="4"/>
      <c r="AZ118" s="4"/>
      <c r="BA118" s="4"/>
      <c r="BB118" s="4"/>
      <c r="BC118" s="4"/>
      <c r="BD118" s="4"/>
      <c r="BE118" s="4"/>
      <c r="BF118" s="4" t="s">
        <v>433</v>
      </c>
      <c r="BG118" s="4"/>
      <c r="BH118" s="4"/>
      <c r="BI118" s="4"/>
      <c r="BJ118" s="4"/>
      <c r="BK118" s="4"/>
      <c r="BL118" s="4"/>
      <c r="BM118" s="4"/>
      <c r="BN118" s="4"/>
      <c r="BO118" s="4"/>
    </row>
    <row r="119" spans="2:67" x14ac:dyDescent="0.25">
      <c r="B119" s="4" t="s">
        <v>402</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402</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434</v>
      </c>
      <c r="AV119" s="4" t="s">
        <v>398</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416</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416</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420</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413</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413</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419</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438</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397</v>
      </c>
      <c r="C123" s="4"/>
      <c r="D123" s="4" t="s">
        <v>432</v>
      </c>
      <c r="E123" s="4"/>
      <c r="F123" s="4"/>
      <c r="G123" s="4"/>
      <c r="H123" s="4"/>
      <c r="I123" s="4"/>
      <c r="J123" s="4"/>
      <c r="K123" s="4"/>
      <c r="L123" s="4"/>
      <c r="M123" s="4" t="s">
        <v>433</v>
      </c>
      <c r="N123" s="4"/>
      <c r="O123" s="4"/>
      <c r="P123" s="4"/>
      <c r="Q123" s="4"/>
      <c r="R123" s="4"/>
      <c r="S123" s="4"/>
      <c r="T123" s="4"/>
      <c r="U123" s="4"/>
      <c r="V123" s="4"/>
      <c r="Y123" s="4" t="s">
        <v>396</v>
      </c>
      <c r="Z123" s="4"/>
      <c r="AA123" s="4" t="s">
        <v>432</v>
      </c>
      <c r="AB123" s="4"/>
      <c r="AC123" s="4"/>
      <c r="AD123" s="4"/>
      <c r="AE123" s="4"/>
      <c r="AF123" s="4"/>
      <c r="AG123" s="4"/>
      <c r="AH123" s="4"/>
      <c r="AI123" s="4"/>
      <c r="AJ123" s="4" t="s">
        <v>433</v>
      </c>
      <c r="AK123" s="4"/>
      <c r="AL123" s="4"/>
      <c r="AM123" s="4"/>
      <c r="AN123" s="4"/>
      <c r="AO123" s="4"/>
      <c r="AP123" s="4"/>
      <c r="AQ123" s="4"/>
      <c r="AR123" s="4"/>
      <c r="AS123" s="4"/>
      <c r="AU123" s="4" t="s">
        <v>421</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431</v>
      </c>
      <c r="C124" s="4" t="s">
        <v>398</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431</v>
      </c>
      <c r="Z124" s="4" t="s">
        <v>398</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422</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400</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400</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425</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405</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405</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426</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412</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412</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430</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411</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411</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424</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414</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414</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428</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403</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403</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418</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399</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399</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429</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408</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408</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427</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401</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401</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423</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404</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404</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415</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415</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435</v>
      </c>
      <c r="AV135" s="4"/>
      <c r="AW135" s="4" t="s">
        <v>391</v>
      </c>
      <c r="AX135" s="4"/>
      <c r="AY135" s="4"/>
      <c r="AZ135" s="4"/>
      <c r="BA135" s="4"/>
      <c r="BB135" s="4"/>
      <c r="BC135" s="4"/>
      <c r="BD135" s="4"/>
      <c r="BE135" s="4"/>
    </row>
    <row r="136" spans="2:67" x14ac:dyDescent="0.25">
      <c r="B136" s="4" t="s">
        <v>410</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410</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434</v>
      </c>
      <c r="AV136" s="4" t="s">
        <v>398</v>
      </c>
      <c r="AW136" s="4">
        <v>1</v>
      </c>
      <c r="AX136" s="4">
        <v>2</v>
      </c>
      <c r="AY136" s="4">
        <v>3</v>
      </c>
      <c r="AZ136" s="4">
        <v>4</v>
      </c>
      <c r="BA136" s="4">
        <v>5</v>
      </c>
      <c r="BB136" s="4">
        <v>6</v>
      </c>
      <c r="BC136" s="4">
        <v>7</v>
      </c>
      <c r="BD136" s="4">
        <v>8</v>
      </c>
      <c r="BE136" s="4">
        <v>9</v>
      </c>
    </row>
    <row r="137" spans="2:67" x14ac:dyDescent="0.25">
      <c r="B137" s="4" t="s">
        <v>407</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407</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420</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406</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406</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419</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409</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409</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438</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417</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417</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421</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402</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402</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422</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416</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416</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425</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413</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413</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426</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430</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397</v>
      </c>
      <c r="C145" s="4"/>
      <c r="D145" s="4" t="s">
        <v>391</v>
      </c>
      <c r="E145" s="4"/>
      <c r="F145" s="4"/>
      <c r="G145" s="4"/>
      <c r="H145" s="4"/>
      <c r="I145" s="4"/>
      <c r="J145" s="4"/>
      <c r="K145" s="4"/>
      <c r="L145" s="4"/>
      <c r="Y145" s="4" t="s">
        <v>396</v>
      </c>
      <c r="Z145" s="4"/>
      <c r="AA145" s="4" t="s">
        <v>391</v>
      </c>
      <c r="AB145" s="4"/>
      <c r="AC145" s="4"/>
      <c r="AD145" s="4"/>
      <c r="AE145" s="4"/>
      <c r="AF145" s="4"/>
      <c r="AG145" s="4"/>
      <c r="AH145" s="4"/>
      <c r="AI145" s="4"/>
      <c r="AU145" s="4" t="s">
        <v>424</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431</v>
      </c>
      <c r="C146" s="4" t="s">
        <v>398</v>
      </c>
      <c r="D146" s="4">
        <v>1</v>
      </c>
      <c r="E146" s="4">
        <v>2</v>
      </c>
      <c r="F146" s="4">
        <v>3</v>
      </c>
      <c r="G146" s="4">
        <v>4</v>
      </c>
      <c r="H146" s="4">
        <v>5</v>
      </c>
      <c r="I146" s="4">
        <v>6</v>
      </c>
      <c r="J146" s="4">
        <v>7</v>
      </c>
      <c r="K146" s="4">
        <v>8</v>
      </c>
      <c r="L146" s="4">
        <v>9</v>
      </c>
      <c r="N146" s="4" t="s">
        <v>441</v>
      </c>
      <c r="Y146" s="4" t="s">
        <v>431</v>
      </c>
      <c r="Z146" s="4" t="s">
        <v>398</v>
      </c>
      <c r="AA146" s="4">
        <v>1</v>
      </c>
      <c r="AB146" s="4">
        <v>2</v>
      </c>
      <c r="AC146" s="4">
        <v>3</v>
      </c>
      <c r="AD146" s="4">
        <v>4</v>
      </c>
      <c r="AE146" s="4">
        <v>5</v>
      </c>
      <c r="AF146" s="4">
        <v>6</v>
      </c>
      <c r="AG146" s="4">
        <v>7</v>
      </c>
      <c r="AH146" s="4">
        <v>8</v>
      </c>
      <c r="AI146" s="4">
        <v>9</v>
      </c>
      <c r="AU146" s="4" t="s">
        <v>428</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400</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400</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418</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405</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405</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429</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412</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412</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427</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411</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411</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423</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414</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414</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403</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403</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399</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399</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408</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408</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401</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401</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404</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404</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415</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415</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410</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410</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407</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407</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406</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406</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409</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409</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417</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417</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402</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402</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416</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416</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413</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413</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dimension ref="B2:Y159"/>
  <sheetViews>
    <sheetView tabSelected="1" zoomScale="85" zoomScaleNormal="85" workbookViewId="0">
      <selection activeCell="AA15" sqref="AA15"/>
    </sheetView>
  </sheetViews>
  <sheetFormatPr defaultRowHeight="15" x14ac:dyDescent="0.25"/>
  <cols>
    <col min="2" max="2" width="16.42578125" customWidth="1"/>
    <col min="18" max="18" width="9.140625" customWidth="1"/>
    <col min="27" max="27" width="20.140625" customWidth="1"/>
  </cols>
  <sheetData>
    <row r="2" spans="2:25" ht="18.75" x14ac:dyDescent="0.3">
      <c r="B2" s="181" t="s">
        <v>686</v>
      </c>
      <c r="C2" s="181"/>
      <c r="D2" s="181"/>
      <c r="E2" s="181"/>
      <c r="F2" s="181"/>
      <c r="G2" s="181"/>
      <c r="H2" s="181"/>
      <c r="I2" s="181"/>
      <c r="J2" s="181"/>
      <c r="K2" s="181"/>
      <c r="L2" s="181"/>
      <c r="M2" s="181"/>
      <c r="N2" s="181"/>
      <c r="O2" s="181"/>
      <c r="P2" s="181"/>
      <c r="Q2" s="181"/>
      <c r="R2" s="181"/>
      <c r="S2" s="181"/>
      <c r="T2" s="181"/>
      <c r="U2" s="181"/>
      <c r="V2" s="181"/>
      <c r="W2" s="181"/>
      <c r="X2" s="181"/>
      <c r="Y2" s="181"/>
    </row>
    <row r="3" spans="2:25" x14ac:dyDescent="0.25">
      <c r="B3" s="261"/>
      <c r="C3" s="261"/>
      <c r="D3" s="261"/>
      <c r="E3" s="261"/>
      <c r="F3" s="261"/>
      <c r="G3" s="261"/>
      <c r="H3" s="261"/>
      <c r="I3" s="261"/>
      <c r="J3" s="261"/>
      <c r="K3" s="261"/>
      <c r="L3" s="261"/>
      <c r="M3" s="261"/>
      <c r="N3" s="261"/>
      <c r="O3" s="261"/>
      <c r="P3" s="261"/>
      <c r="Q3" s="261"/>
      <c r="R3" s="261"/>
      <c r="S3" s="261"/>
      <c r="T3" s="261"/>
      <c r="U3" s="261"/>
      <c r="V3" s="261"/>
      <c r="W3" s="261"/>
      <c r="X3" s="261"/>
      <c r="Y3" s="261"/>
    </row>
    <row r="4" spans="2:25"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row>
    <row r="7" spans="2:25" x14ac:dyDescent="0.25">
      <c r="B7" s="141" t="s">
        <v>677</v>
      </c>
      <c r="C7" s="185" t="s">
        <v>685</v>
      </c>
      <c r="D7" s="185"/>
      <c r="E7" s="185"/>
      <c r="F7" s="185"/>
      <c r="G7" s="185"/>
      <c r="H7" s="185"/>
      <c r="I7" s="185"/>
      <c r="J7" s="185"/>
      <c r="L7" s="193" t="s">
        <v>678</v>
      </c>
      <c r="M7" s="194"/>
      <c r="N7" s="194"/>
      <c r="O7" s="194"/>
      <c r="P7" s="194"/>
      <c r="Q7" s="194"/>
      <c r="R7" s="194"/>
      <c r="S7" s="195"/>
    </row>
    <row r="8" spans="2:25" x14ac:dyDescent="0.25">
      <c r="B8" s="3">
        <v>3.2913326337880376E-2</v>
      </c>
      <c r="C8" s="139" t="s">
        <v>626</v>
      </c>
      <c r="D8" s="141" t="s">
        <v>627</v>
      </c>
      <c r="E8" s="141" t="s">
        <v>638</v>
      </c>
      <c r="F8" s="141" t="s">
        <v>684</v>
      </c>
      <c r="G8" s="141" t="s">
        <v>629</v>
      </c>
      <c r="H8" s="141" t="s">
        <v>630</v>
      </c>
      <c r="I8" s="141" t="s">
        <v>628</v>
      </c>
      <c r="J8" s="141" t="s">
        <v>639</v>
      </c>
      <c r="L8" s="141" t="s">
        <v>648</v>
      </c>
      <c r="M8" s="139" t="s">
        <v>626</v>
      </c>
      <c r="N8" s="141" t="s">
        <v>627</v>
      </c>
      <c r="O8" s="141" t="s">
        <v>638</v>
      </c>
      <c r="P8" s="141" t="s">
        <v>684</v>
      </c>
      <c r="Q8" s="141" t="s">
        <v>629</v>
      </c>
      <c r="R8" s="141" t="s">
        <v>630</v>
      </c>
      <c r="S8" s="141" t="s">
        <v>628</v>
      </c>
    </row>
    <row r="9" spans="2:25" x14ac:dyDescent="0.25">
      <c r="B9" s="76" t="s">
        <v>632</v>
      </c>
      <c r="C9" s="68">
        <f>SUM(C43:D43,H43)</f>
        <v>0.39303203427871863</v>
      </c>
      <c r="D9" s="68">
        <f>SUM(E43:G43)</f>
        <v>0.60696796572128142</v>
      </c>
      <c r="E9" s="68">
        <v>0.22245460110181595</v>
      </c>
      <c r="F9" s="68">
        <v>0.23112318810239577</v>
      </c>
      <c r="G9" s="42">
        <v>0.99964293001428284</v>
      </c>
      <c r="H9" s="68">
        <v>0.26576208936951645</v>
      </c>
      <c r="I9" s="42">
        <v>5.26</v>
      </c>
      <c r="J9" s="42">
        <v>8.9612834115486635</v>
      </c>
      <c r="L9" s="22" t="s">
        <v>646</v>
      </c>
      <c r="M9" s="68">
        <v>0.57681726035331593</v>
      </c>
      <c r="N9" s="68">
        <v>0.42318273964668407</v>
      </c>
      <c r="O9" s="68">
        <v>8.3333333333333329E-2</v>
      </c>
      <c r="P9" s="68">
        <v>0.23146539241239503</v>
      </c>
      <c r="Q9" s="42">
        <v>0.8593976252534028</v>
      </c>
      <c r="R9" s="68">
        <v>0.20576310454677094</v>
      </c>
      <c r="S9" s="42">
        <v>6.1646394439617724</v>
      </c>
    </row>
    <row r="10" spans="2:25" x14ac:dyDescent="0.25">
      <c r="B10" s="138" t="s">
        <v>631</v>
      </c>
      <c r="C10" s="3">
        <v>0.62637485023689798</v>
      </c>
      <c r="D10" s="3">
        <v>0.37393076407424786</v>
      </c>
      <c r="E10" s="3">
        <v>0.16441720881427072</v>
      </c>
      <c r="F10" s="3">
        <v>0.23935826109457886</v>
      </c>
      <c r="G10" s="153">
        <v>0.92041972717733478</v>
      </c>
      <c r="H10" s="3">
        <v>0.22089569779643231</v>
      </c>
      <c r="I10" s="138">
        <v>6.42</v>
      </c>
      <c r="J10" s="153">
        <v>7.447958027282267</v>
      </c>
      <c r="L10" s="22" t="s">
        <v>49</v>
      </c>
      <c r="M10" s="68">
        <v>0.68201808394609997</v>
      </c>
      <c r="N10" s="68">
        <v>0.31798191605390003</v>
      </c>
      <c r="O10" s="68">
        <v>0.15695035710516131</v>
      </c>
      <c r="P10" s="68">
        <v>0.15413573514407347</v>
      </c>
      <c r="Q10" s="42">
        <v>0.68933610104492837</v>
      </c>
      <c r="R10" s="68">
        <v>0.13246314604369699</v>
      </c>
      <c r="S10" s="42">
        <v>6.6826161911128308</v>
      </c>
    </row>
    <row r="11" spans="2:25" x14ac:dyDescent="0.25">
      <c r="C11" s="178"/>
      <c r="D11" s="178"/>
      <c r="E11" s="130"/>
      <c r="F11" s="179"/>
      <c r="G11" s="180"/>
      <c r="H11" s="178"/>
      <c r="I11" s="179"/>
      <c r="L11" s="22" t="s">
        <v>4</v>
      </c>
      <c r="M11" s="68">
        <v>0.68050456214329857</v>
      </c>
      <c r="N11" s="68">
        <v>0.31949543785670143</v>
      </c>
      <c r="O11" s="68">
        <v>0.16054745719582683</v>
      </c>
      <c r="P11" s="68">
        <v>0.25240830273728598</v>
      </c>
      <c r="Q11" s="42">
        <v>0.93249481987713112</v>
      </c>
      <c r="R11" s="68">
        <v>0.22643498491402814</v>
      </c>
      <c r="S11" s="42">
        <v>6.6712166927187466</v>
      </c>
    </row>
    <row r="12" spans="2:25" x14ac:dyDescent="0.25">
      <c r="C12" s="178"/>
      <c r="D12" s="178"/>
      <c r="E12" s="130"/>
      <c r="F12" s="179"/>
      <c r="G12" s="180"/>
      <c r="H12" s="178"/>
      <c r="I12" s="179"/>
      <c r="L12" s="22">
        <v>19</v>
      </c>
      <c r="M12" s="68">
        <v>0.60541503989135981</v>
      </c>
      <c r="N12" s="68">
        <v>0.39458496010864019</v>
      </c>
      <c r="O12" s="68">
        <v>0.14748890559449038</v>
      </c>
      <c r="P12" s="68">
        <v>0.24314329364405751</v>
      </c>
      <c r="Q12" s="42">
        <v>0.92849867837136557</v>
      </c>
      <c r="R12" s="68">
        <v>0.22431311686107136</v>
      </c>
      <c r="S12" s="42">
        <v>6.3017193297281571</v>
      </c>
    </row>
    <row r="13" spans="2:25" x14ac:dyDescent="0.25">
      <c r="C13" s="178"/>
      <c r="F13" s="179"/>
      <c r="G13" s="180"/>
      <c r="I13" s="179"/>
      <c r="L13" s="22">
        <v>28</v>
      </c>
      <c r="M13" s="68">
        <v>0.61132137718679258</v>
      </c>
      <c r="N13" s="68">
        <v>0.38867862281320742</v>
      </c>
      <c r="O13" s="68">
        <v>0.17245076566380441</v>
      </c>
      <c r="P13" s="68">
        <v>0.23572914471091724</v>
      </c>
      <c r="Q13" s="42">
        <v>0.93443058622996489</v>
      </c>
      <c r="R13" s="68">
        <v>0.22575856159675955</v>
      </c>
      <c r="S13" s="42">
        <v>6.3450756499665513</v>
      </c>
    </row>
    <row r="14" spans="2:25" x14ac:dyDescent="0.25">
      <c r="C14" s="178"/>
      <c r="F14" s="179"/>
      <c r="G14" s="180"/>
      <c r="I14" s="179"/>
      <c r="L14" s="22">
        <v>34567</v>
      </c>
      <c r="M14" s="68">
        <v>0.60660675343979498</v>
      </c>
      <c r="N14" s="68">
        <v>0.39339324656020502</v>
      </c>
      <c r="O14" s="68">
        <v>0.17114711989490738</v>
      </c>
      <c r="P14" s="68">
        <v>0.23025846135792449</v>
      </c>
      <c r="Q14" s="42">
        <v>0.93525590249594981</v>
      </c>
      <c r="R14" s="68">
        <v>0.22612842553385684</v>
      </c>
      <c r="S14" s="42">
        <v>6.3315176822251997</v>
      </c>
    </row>
    <row r="15" spans="2:25" x14ac:dyDescent="0.25">
      <c r="C15" s="178"/>
      <c r="F15" s="179"/>
      <c r="G15" s="180"/>
      <c r="I15" s="179"/>
      <c r="L15" s="138" t="s">
        <v>631</v>
      </c>
      <c r="M15" s="3">
        <v>0.62637485023689798</v>
      </c>
      <c r="N15" s="3">
        <v>0.37393076407424786</v>
      </c>
      <c r="O15" s="3">
        <v>0.16441720881427072</v>
      </c>
      <c r="P15" s="3">
        <v>0.23935826109457886</v>
      </c>
      <c r="Q15" s="153">
        <v>0.92041972717733478</v>
      </c>
      <c r="R15" s="3">
        <v>0.22089569779643231</v>
      </c>
      <c r="S15" s="138">
        <v>6.42</v>
      </c>
    </row>
    <row r="18" spans="2:25" ht="18.75" x14ac:dyDescent="0.3">
      <c r="B18" s="181" t="s">
        <v>46</v>
      </c>
      <c r="C18" s="181"/>
      <c r="D18" s="181"/>
      <c r="E18" s="181"/>
      <c r="F18" s="181"/>
      <c r="G18" s="181"/>
      <c r="H18" s="181"/>
      <c r="I18" s="181"/>
      <c r="J18" s="181"/>
      <c r="K18" s="181"/>
      <c r="L18" s="181"/>
      <c r="M18" s="181"/>
      <c r="N18" s="181"/>
      <c r="O18" s="181"/>
      <c r="P18" s="181"/>
      <c r="Q18" s="181"/>
      <c r="R18" s="181"/>
      <c r="S18" s="181"/>
      <c r="T18" s="181"/>
      <c r="U18" s="181"/>
      <c r="V18" s="181"/>
      <c r="W18" s="181"/>
      <c r="X18" s="181"/>
      <c r="Y18" s="181"/>
    </row>
    <row r="20" spans="2:25" x14ac:dyDescent="0.25">
      <c r="B20" s="185" t="s">
        <v>683</v>
      </c>
      <c r="C20" s="185"/>
      <c r="D20" s="185"/>
      <c r="E20" s="185"/>
      <c r="F20" s="185"/>
      <c r="G20" s="185"/>
      <c r="H20" s="185"/>
      <c r="I20" s="185"/>
      <c r="K20" s="193" t="s">
        <v>678</v>
      </c>
      <c r="L20" s="194"/>
      <c r="M20" s="194"/>
      <c r="N20" s="194"/>
      <c r="O20" s="194"/>
      <c r="P20" s="194"/>
      <c r="Q20" s="194"/>
      <c r="R20" s="194"/>
      <c r="S20" s="194"/>
      <c r="T20" s="194"/>
      <c r="U20" s="194"/>
      <c r="V20" s="194"/>
      <c r="W20" s="194"/>
      <c r="X20" s="194"/>
      <c r="Y20" s="195"/>
    </row>
    <row r="21" spans="2:25" x14ac:dyDescent="0.25">
      <c r="B21" s="141" t="s">
        <v>625</v>
      </c>
      <c r="C21" s="141" t="s">
        <v>615</v>
      </c>
      <c r="D21" s="141" t="s">
        <v>616</v>
      </c>
      <c r="E21" s="141" t="s">
        <v>617</v>
      </c>
      <c r="F21" s="141" t="s">
        <v>619</v>
      </c>
      <c r="G21" s="141" t="s">
        <v>618</v>
      </c>
      <c r="H21" s="141" t="s">
        <v>620</v>
      </c>
      <c r="I21" s="141" t="s">
        <v>2</v>
      </c>
      <c r="K21" s="141" t="s">
        <v>648</v>
      </c>
      <c r="L21" s="141" t="s">
        <v>615</v>
      </c>
      <c r="M21" s="141" t="s">
        <v>616</v>
      </c>
      <c r="N21" s="141" t="s">
        <v>617</v>
      </c>
      <c r="O21" s="141" t="s">
        <v>619</v>
      </c>
      <c r="P21" s="141" t="s">
        <v>618</v>
      </c>
      <c r="Q21" s="141" t="s">
        <v>620</v>
      </c>
      <c r="R21" s="141" t="s">
        <v>648</v>
      </c>
      <c r="S21" s="141" t="s">
        <v>649</v>
      </c>
      <c r="T21" s="141" t="s">
        <v>650</v>
      </c>
      <c r="U21" s="141" t="s">
        <v>621</v>
      </c>
      <c r="V21" s="141" t="s">
        <v>641</v>
      </c>
      <c r="W21" s="141" t="s">
        <v>642</v>
      </c>
      <c r="X21" s="141" t="s">
        <v>643</v>
      </c>
      <c r="Y21" s="141" t="s">
        <v>644</v>
      </c>
    </row>
    <row r="22" spans="2:25" x14ac:dyDescent="0.25">
      <c r="B22" s="141" t="s">
        <v>634</v>
      </c>
      <c r="C22" s="138">
        <v>0</v>
      </c>
      <c r="D22" s="138">
        <v>0</v>
      </c>
      <c r="E22" s="138">
        <v>0</v>
      </c>
      <c r="F22" s="138">
        <v>2772</v>
      </c>
      <c r="G22" s="138">
        <v>0</v>
      </c>
      <c r="H22" s="138">
        <v>0</v>
      </c>
      <c r="I22" s="138">
        <f>SUM(C22:H22)</f>
        <v>2772</v>
      </c>
      <c r="K22" s="22" t="s">
        <v>646</v>
      </c>
      <c r="L22" s="68">
        <v>5.5821025195482189E-2</v>
      </c>
      <c r="M22" s="68">
        <v>0.48385461917173472</v>
      </c>
      <c r="N22" s="68">
        <v>0.20373588184187663</v>
      </c>
      <c r="O22" s="68">
        <v>0.10548798146539241</v>
      </c>
      <c r="P22" s="68">
        <v>0.113958876339415</v>
      </c>
      <c r="Q22" s="68">
        <v>3.7141615986099046E-2</v>
      </c>
      <c r="R22" s="22" t="s">
        <v>646</v>
      </c>
      <c r="S22" s="68">
        <v>0.57681726035331593</v>
      </c>
      <c r="T22" s="68">
        <v>0.42318273964668407</v>
      </c>
      <c r="U22" s="68">
        <v>8.3333333333333329E-2</v>
      </c>
      <c r="V22" s="68">
        <v>0.23146539241239503</v>
      </c>
      <c r="W22" s="42">
        <v>0.8593976252534028</v>
      </c>
      <c r="X22" s="68">
        <v>0.20576310454677094</v>
      </c>
      <c r="Y22" s="42">
        <v>6.1646394439617724</v>
      </c>
    </row>
    <row r="23" spans="2:25" x14ac:dyDescent="0.25">
      <c r="B23" s="141" t="s">
        <v>635</v>
      </c>
      <c r="C23" s="138">
        <v>96</v>
      </c>
      <c r="D23" s="138">
        <v>1834</v>
      </c>
      <c r="E23" s="138">
        <v>1539</v>
      </c>
      <c r="F23" s="138">
        <v>0</v>
      </c>
      <c r="G23" s="138">
        <v>232</v>
      </c>
      <c r="H23" s="138">
        <v>69</v>
      </c>
      <c r="I23" s="138">
        <f t="shared" ref="I23:I31" si="0">SUM(C23:H23)</f>
        <v>3770</v>
      </c>
      <c r="K23" s="22" t="s">
        <v>49</v>
      </c>
      <c r="L23" s="68">
        <v>6.4560391232452594E-2</v>
      </c>
      <c r="M23" s="68">
        <v>0.57819371635647188</v>
      </c>
      <c r="N23" s="68">
        <v>0.17890440840164656</v>
      </c>
      <c r="O23" s="68">
        <v>3.6062343876438099E-2</v>
      </c>
      <c r="P23" s="68">
        <v>0.10301516377581536</v>
      </c>
      <c r="Q23" s="68">
        <v>3.9263976357175524E-2</v>
      </c>
      <c r="R23" s="22" t="s">
        <v>49</v>
      </c>
      <c r="S23" s="68">
        <v>0.68201808394609997</v>
      </c>
      <c r="T23" s="68">
        <v>0.31798191605390003</v>
      </c>
      <c r="U23" s="68">
        <v>0.15695035710516131</v>
      </c>
      <c r="V23" s="68">
        <v>0.15413573514407347</v>
      </c>
      <c r="W23" s="42">
        <v>0.68933610104492837</v>
      </c>
      <c r="X23" s="68">
        <v>0.13246314604369699</v>
      </c>
      <c r="Y23" s="42">
        <v>6.6826161911128308</v>
      </c>
    </row>
    <row r="24" spans="2:25" x14ac:dyDescent="0.25">
      <c r="B24" s="141" t="s">
        <v>636</v>
      </c>
      <c r="C24" s="138">
        <v>5</v>
      </c>
      <c r="D24" s="138">
        <v>352</v>
      </c>
      <c r="E24" s="138">
        <v>402</v>
      </c>
      <c r="F24" s="138">
        <v>0</v>
      </c>
      <c r="G24" s="138">
        <v>252</v>
      </c>
      <c r="H24" s="138">
        <v>93</v>
      </c>
      <c r="I24" s="138">
        <f t="shared" si="0"/>
        <v>1104</v>
      </c>
      <c r="K24" s="22" t="s">
        <v>4</v>
      </c>
      <c r="L24" s="68">
        <v>5.3782398487767641E-2</v>
      </c>
      <c r="M24" s="68">
        <v>0.60442037151477701</v>
      </c>
      <c r="N24" s="68">
        <v>0.1673270565996583</v>
      </c>
      <c r="O24" s="68">
        <v>6.7032607510269362E-2</v>
      </c>
      <c r="P24" s="68">
        <v>8.513577374677378E-2</v>
      </c>
      <c r="Q24" s="68">
        <v>2.2301792140753934E-2</v>
      </c>
      <c r="R24" s="22" t="s">
        <v>4</v>
      </c>
      <c r="S24" s="68">
        <v>0.68050456214329857</v>
      </c>
      <c r="T24" s="68">
        <v>0.31949543785670143</v>
      </c>
      <c r="U24" s="68">
        <v>0.16054745719582683</v>
      </c>
      <c r="V24" s="68">
        <v>0.25240830273728598</v>
      </c>
      <c r="W24" s="42">
        <v>0.93249481987713112</v>
      </c>
      <c r="X24" s="68">
        <v>0.22643498491402814</v>
      </c>
      <c r="Y24" s="42">
        <v>6.6712166927187466</v>
      </c>
    </row>
    <row r="25" spans="2:25" x14ac:dyDescent="0.25">
      <c r="B25" s="141" t="s">
        <v>621</v>
      </c>
      <c r="C25" s="138">
        <v>113</v>
      </c>
      <c r="D25" s="138">
        <v>1083</v>
      </c>
      <c r="E25" s="138">
        <v>732</v>
      </c>
      <c r="F25" s="138">
        <v>0</v>
      </c>
      <c r="G25" s="138">
        <v>461</v>
      </c>
      <c r="H25" s="138">
        <v>65</v>
      </c>
      <c r="I25" s="138">
        <f t="shared" si="0"/>
        <v>2454</v>
      </c>
      <c r="K25" s="22">
        <v>19</v>
      </c>
      <c r="L25" s="68">
        <v>4.7360380241045663E-2</v>
      </c>
      <c r="M25" s="68">
        <v>0.52786332662414825</v>
      </c>
      <c r="N25" s="68">
        <v>0.23002400756602082</v>
      </c>
      <c r="O25" s="68">
        <v>5.6963406649368283E-2</v>
      </c>
      <c r="P25" s="68">
        <v>0.10759754589325121</v>
      </c>
      <c r="Q25" s="68">
        <v>3.019133302616582E-2</v>
      </c>
      <c r="R25" s="22">
        <v>19</v>
      </c>
      <c r="S25" s="68">
        <v>0.60541503989135981</v>
      </c>
      <c r="T25" s="68">
        <v>0.39458496010864019</v>
      </c>
      <c r="U25" s="68">
        <v>0.14748890559449038</v>
      </c>
      <c r="V25" s="68">
        <v>0.24314329364405751</v>
      </c>
      <c r="W25" s="42">
        <v>0.92849867837136557</v>
      </c>
      <c r="X25" s="68">
        <v>0.22431311686107136</v>
      </c>
      <c r="Y25" s="42">
        <v>6.3017193297281571</v>
      </c>
    </row>
    <row r="26" spans="2:25" x14ac:dyDescent="0.25">
      <c r="B26" s="141" t="s">
        <v>633</v>
      </c>
      <c r="C26" s="138">
        <v>0</v>
      </c>
      <c r="D26" s="138">
        <v>0</v>
      </c>
      <c r="E26" s="138">
        <v>397</v>
      </c>
      <c r="F26" s="138">
        <v>0</v>
      </c>
      <c r="G26" s="138">
        <v>0</v>
      </c>
      <c r="H26" s="138">
        <v>0</v>
      </c>
      <c r="I26" s="138">
        <f t="shared" si="0"/>
        <v>397</v>
      </c>
      <c r="K26" s="22">
        <v>28</v>
      </c>
      <c r="L26" s="68">
        <v>5.4993997489025941E-2</v>
      </c>
      <c r="M26" s="68">
        <v>0.52231926027070863</v>
      </c>
      <c r="N26" s="68">
        <v>0.21593460470486892</v>
      </c>
      <c r="O26" s="68">
        <v>6.2490263102427578E-2</v>
      </c>
      <c r="P26" s="68">
        <v>0.11025375500591086</v>
      </c>
      <c r="Q26" s="68">
        <v>3.4008119427058038E-2</v>
      </c>
      <c r="R26" s="22">
        <v>28</v>
      </c>
      <c r="S26" s="68">
        <v>0.61132137718679258</v>
      </c>
      <c r="T26" s="68">
        <v>0.38867862281320742</v>
      </c>
      <c r="U26" s="68">
        <v>0.17245076566380441</v>
      </c>
      <c r="V26" s="68">
        <v>0.23572914471091724</v>
      </c>
      <c r="W26" s="42">
        <v>0.93443058622996489</v>
      </c>
      <c r="X26" s="68">
        <v>0.22575856159675955</v>
      </c>
      <c r="Y26" s="42">
        <v>6.3450756499665513</v>
      </c>
    </row>
    <row r="27" spans="2:25" x14ac:dyDescent="0.25">
      <c r="B27" s="141" t="s">
        <v>622</v>
      </c>
      <c r="C27" s="138">
        <v>12</v>
      </c>
      <c r="D27" s="138">
        <v>256</v>
      </c>
      <c r="E27" s="138">
        <v>279</v>
      </c>
      <c r="F27" s="138">
        <v>0</v>
      </c>
      <c r="G27" s="138">
        <v>104</v>
      </c>
      <c r="H27" s="138">
        <v>0</v>
      </c>
      <c r="I27" s="138">
        <f t="shared" si="0"/>
        <v>651</v>
      </c>
      <c r="K27" s="167">
        <v>34567</v>
      </c>
      <c r="L27" s="165">
        <v>5.9877370207023342E-2</v>
      </c>
      <c r="M27" s="165">
        <v>0.51198753491950177</v>
      </c>
      <c r="N27" s="165">
        <v>0.22603063463036668</v>
      </c>
      <c r="O27" s="165">
        <v>5.9577478102986858E-2</v>
      </c>
      <c r="P27" s="165">
        <v>0.10778513382685143</v>
      </c>
      <c r="Q27" s="165">
        <v>3.4741848313269902E-2</v>
      </c>
      <c r="R27" s="167">
        <v>34567</v>
      </c>
      <c r="S27" s="165">
        <v>0.60660675343979498</v>
      </c>
      <c r="T27" s="165">
        <v>0.39339324656020502</v>
      </c>
      <c r="U27" s="165">
        <v>0.17114711989490738</v>
      </c>
      <c r="V27" s="165">
        <v>0.23025846135792449</v>
      </c>
      <c r="W27" s="168">
        <v>0.93525590249594981</v>
      </c>
      <c r="X27" s="165">
        <v>0.22612842553385684</v>
      </c>
      <c r="Y27" s="168">
        <v>6.3315176822251997</v>
      </c>
    </row>
    <row r="28" spans="2:25" x14ac:dyDescent="0.25">
      <c r="B28" s="141" t="s">
        <v>637</v>
      </c>
      <c r="C28" s="138">
        <v>20</v>
      </c>
      <c r="D28" s="138">
        <v>225</v>
      </c>
      <c r="E28" s="138">
        <v>379</v>
      </c>
      <c r="F28" s="138">
        <v>0</v>
      </c>
      <c r="G28" s="138">
        <v>404</v>
      </c>
      <c r="H28" s="138">
        <v>9</v>
      </c>
      <c r="I28" s="138">
        <f t="shared" si="0"/>
        <v>1037</v>
      </c>
      <c r="K28" s="199" t="s">
        <v>680</v>
      </c>
      <c r="L28" s="200"/>
      <c r="M28" s="200"/>
      <c r="N28" s="200"/>
      <c r="O28" s="200"/>
      <c r="P28" s="200"/>
      <c r="Q28" s="200"/>
      <c r="R28" s="200"/>
      <c r="S28" s="200"/>
      <c r="T28" s="200"/>
      <c r="U28" s="200"/>
      <c r="V28" s="200"/>
      <c r="W28" s="200"/>
      <c r="X28" s="200"/>
      <c r="Y28" s="201"/>
    </row>
    <row r="29" spans="2:25" x14ac:dyDescent="0.25">
      <c r="B29" s="141" t="s">
        <v>623</v>
      </c>
      <c r="C29" s="138">
        <v>208</v>
      </c>
      <c r="D29" s="138">
        <v>2471</v>
      </c>
      <c r="E29" s="138">
        <v>0</v>
      </c>
      <c r="F29" s="138">
        <v>0</v>
      </c>
      <c r="G29" s="138">
        <v>0</v>
      </c>
      <c r="H29" s="138">
        <v>0</v>
      </c>
      <c r="I29" s="138">
        <f t="shared" si="0"/>
        <v>2679</v>
      </c>
      <c r="K29" s="141" t="s">
        <v>676</v>
      </c>
      <c r="L29" s="141" t="s">
        <v>615</v>
      </c>
      <c r="M29" s="141" t="s">
        <v>616</v>
      </c>
      <c r="N29" s="141" t="s">
        <v>617</v>
      </c>
      <c r="O29" s="141" t="s">
        <v>619</v>
      </c>
      <c r="P29" s="141" t="s">
        <v>618</v>
      </c>
      <c r="Q29" s="141" t="s">
        <v>620</v>
      </c>
      <c r="R29" s="141" t="s">
        <v>676</v>
      </c>
      <c r="S29" s="141" t="s">
        <v>649</v>
      </c>
      <c r="T29" s="141" t="s">
        <v>650</v>
      </c>
      <c r="U29" s="141" t="s">
        <v>621</v>
      </c>
      <c r="V29" s="141" t="s">
        <v>641</v>
      </c>
      <c r="W29" s="141" t="s">
        <v>642</v>
      </c>
      <c r="X29" s="141" t="s">
        <v>643</v>
      </c>
      <c r="Y29" s="141" t="s">
        <v>644</v>
      </c>
    </row>
    <row r="30" spans="2:25" x14ac:dyDescent="0.25">
      <c r="B30" s="141" t="s">
        <v>624</v>
      </c>
      <c r="C30" s="138">
        <v>26</v>
      </c>
      <c r="D30" s="138">
        <v>642</v>
      </c>
      <c r="E30" s="138">
        <v>2792</v>
      </c>
      <c r="F30" s="138">
        <v>0</v>
      </c>
      <c r="G30" s="138">
        <v>1154</v>
      </c>
      <c r="H30" s="138">
        <v>126</v>
      </c>
      <c r="I30" s="138">
        <f t="shared" si="0"/>
        <v>4740</v>
      </c>
      <c r="K30" s="141" t="s">
        <v>400</v>
      </c>
      <c r="L30" s="3">
        <v>6.4516129032258063E-2</v>
      </c>
      <c r="M30" s="3">
        <v>0.5780849974398361</v>
      </c>
      <c r="N30" s="3">
        <v>0.19457245263696876</v>
      </c>
      <c r="O30" s="3">
        <v>0.10069977811913296</v>
      </c>
      <c r="P30" s="3">
        <v>2.8844512715480459E-2</v>
      </c>
      <c r="Q30" s="3">
        <v>3.3282130056323606E-2</v>
      </c>
      <c r="R30" s="141" t="s">
        <v>400</v>
      </c>
      <c r="S30" s="3">
        <v>0.67588325652841774</v>
      </c>
      <c r="T30" s="3">
        <v>0.32411674347158226</v>
      </c>
      <c r="U30" s="3">
        <v>0.3145587984297662</v>
      </c>
      <c r="V30" s="3">
        <v>0.25977129202935656</v>
      </c>
      <c r="W30" s="153">
        <v>1.0329407748762587</v>
      </c>
      <c r="X30" s="3">
        <v>0.25994196961938898</v>
      </c>
      <c r="Y30" s="153">
        <v>6.6943164362519205</v>
      </c>
    </row>
    <row r="31" spans="2:25" x14ac:dyDescent="0.25">
      <c r="B31" s="141" t="s">
        <v>2</v>
      </c>
      <c r="C31" s="138">
        <f>SUM(C22:C30)</f>
        <v>480</v>
      </c>
      <c r="D31" s="138">
        <f t="shared" ref="D31:H31" si="1">SUM(D22:D30)</f>
        <v>6863</v>
      </c>
      <c r="E31" s="138">
        <f t="shared" si="1"/>
        <v>6520</v>
      </c>
      <c r="F31" s="138">
        <f>SUM(F22:F30)</f>
        <v>2772</v>
      </c>
      <c r="G31" s="138">
        <f>SUM(G22:G30)</f>
        <v>2607</v>
      </c>
      <c r="H31" s="138">
        <f t="shared" si="1"/>
        <v>362</v>
      </c>
      <c r="I31" s="138">
        <f t="shared" si="0"/>
        <v>19604</v>
      </c>
      <c r="K31" s="141" t="s">
        <v>405</v>
      </c>
      <c r="L31" s="3">
        <v>4.8304213771839674E-2</v>
      </c>
      <c r="M31" s="3">
        <v>0.57245632065775953</v>
      </c>
      <c r="N31" s="3">
        <v>0.19578622816032887</v>
      </c>
      <c r="O31" s="3">
        <v>0.12076053442959918</v>
      </c>
      <c r="P31" s="3">
        <v>3.4943473792394653E-2</v>
      </c>
      <c r="Q31" s="3">
        <v>2.7749229188078109E-2</v>
      </c>
      <c r="R31" s="141" t="s">
        <v>405</v>
      </c>
      <c r="S31" s="3">
        <v>0.64850976361767732</v>
      </c>
      <c r="T31" s="3">
        <v>0.35149023638232268</v>
      </c>
      <c r="U31" s="3">
        <v>0.19167523124357658</v>
      </c>
      <c r="V31" s="3">
        <v>0.25282631038026721</v>
      </c>
      <c r="W31" s="153">
        <v>1.0945529290853031</v>
      </c>
      <c r="X31" s="3">
        <v>0.29650565262076051</v>
      </c>
      <c r="Y31" s="153">
        <v>6.5334018499486124</v>
      </c>
    </row>
    <row r="32" spans="2:25" x14ac:dyDescent="0.25">
      <c r="K32" s="141" t="s">
        <v>412</v>
      </c>
      <c r="L32" s="3">
        <v>5.0091074681238613E-2</v>
      </c>
      <c r="M32" s="3">
        <v>0.57285974499089254</v>
      </c>
      <c r="N32" s="3">
        <v>0.1785063752276867</v>
      </c>
      <c r="O32" s="3">
        <v>0.13114754098360656</v>
      </c>
      <c r="P32" s="3">
        <v>4.0072859744990891E-2</v>
      </c>
      <c r="Q32" s="3">
        <v>2.7322404371584699E-2</v>
      </c>
      <c r="R32" s="141" t="s">
        <v>412</v>
      </c>
      <c r="S32" s="3">
        <v>0.6502732240437159</v>
      </c>
      <c r="T32" s="3">
        <v>0.3497267759562841</v>
      </c>
      <c r="U32" s="3">
        <v>0.16575591985428051</v>
      </c>
      <c r="V32" s="3">
        <v>0.24408014571948999</v>
      </c>
      <c r="W32" s="153">
        <v>1.1402550091074681</v>
      </c>
      <c r="X32" s="3">
        <v>0.30236794171220399</v>
      </c>
      <c r="Y32" s="153">
        <v>6.517304189435337</v>
      </c>
    </row>
    <row r="33" spans="2:25" x14ac:dyDescent="0.25">
      <c r="B33" s="141" t="s">
        <v>625</v>
      </c>
      <c r="C33" s="141" t="s">
        <v>615</v>
      </c>
      <c r="D33" s="141" t="s">
        <v>616</v>
      </c>
      <c r="E33" s="141" t="s">
        <v>617</v>
      </c>
      <c r="F33" s="141" t="s">
        <v>619</v>
      </c>
      <c r="G33" s="141" t="s">
        <v>618</v>
      </c>
      <c r="H33" s="141" t="s">
        <v>620</v>
      </c>
      <c r="I33" s="141" t="s">
        <v>2</v>
      </c>
      <c r="K33" s="141" t="s">
        <v>411</v>
      </c>
      <c r="L33" s="3">
        <v>5.2899287894201424E-2</v>
      </c>
      <c r="M33" s="3">
        <v>0.52695829094608337</v>
      </c>
      <c r="N33" s="3">
        <v>0.20142421159715157</v>
      </c>
      <c r="O33" s="3">
        <v>0.14343845371312308</v>
      </c>
      <c r="P33" s="3">
        <v>4.4760935910478125E-2</v>
      </c>
      <c r="Q33" s="3">
        <v>3.0518819938962362E-2</v>
      </c>
      <c r="R33" s="141" t="s">
        <v>411</v>
      </c>
      <c r="S33" s="3">
        <v>0.6103763987792471</v>
      </c>
      <c r="T33" s="3">
        <v>0.3896236012207529</v>
      </c>
      <c r="U33" s="3">
        <v>0.12919633774160733</v>
      </c>
      <c r="V33" s="3">
        <v>0.2451678535096643</v>
      </c>
      <c r="W33" s="153">
        <v>1.0305188199389623</v>
      </c>
      <c r="X33" s="3">
        <v>0.27975584944048831</v>
      </c>
      <c r="Y33" s="153">
        <v>6.3967446592065107</v>
      </c>
    </row>
    <row r="34" spans="2:25" x14ac:dyDescent="0.25">
      <c r="B34" s="141" t="s">
        <v>634</v>
      </c>
      <c r="C34" s="152"/>
      <c r="D34" s="152"/>
      <c r="E34" s="152"/>
      <c r="F34" s="68">
        <f>F22/$I$31</f>
        <v>0.14139971434401141</v>
      </c>
      <c r="G34" s="152"/>
      <c r="H34" s="152"/>
      <c r="I34" s="68">
        <f t="shared" ref="I34:I42" si="2">I22/$I$31</f>
        <v>0.14139971434401141</v>
      </c>
      <c r="K34" s="141" t="s">
        <v>414</v>
      </c>
      <c r="L34" s="3">
        <v>3.5523978685612786E-2</v>
      </c>
      <c r="M34" s="3">
        <v>0.52753108348134992</v>
      </c>
      <c r="N34" s="3">
        <v>0.18294849023090587</v>
      </c>
      <c r="O34" s="3">
        <v>0.18117229129662521</v>
      </c>
      <c r="P34" s="3">
        <v>4.4404973357015987E-2</v>
      </c>
      <c r="Q34" s="3">
        <v>2.8419182948490232E-2</v>
      </c>
      <c r="R34" s="141" t="s">
        <v>414</v>
      </c>
      <c r="S34" s="3">
        <v>0.59147424511545288</v>
      </c>
      <c r="T34" s="3">
        <v>0.40852575488454712</v>
      </c>
      <c r="U34" s="3">
        <v>9.7690941385435173E-2</v>
      </c>
      <c r="V34" s="3">
        <v>0.26998223801065718</v>
      </c>
      <c r="W34" s="153">
        <v>1.0426287744227354</v>
      </c>
      <c r="X34" s="3">
        <v>0.27708703374777977</v>
      </c>
      <c r="Y34" s="153">
        <v>6.2912966252220253</v>
      </c>
    </row>
    <row r="35" spans="2:25" x14ac:dyDescent="0.25">
      <c r="B35" s="141" t="s">
        <v>635</v>
      </c>
      <c r="C35" s="68">
        <f t="shared" ref="C35:E37" si="3">C23/$I$31</f>
        <v>4.896959804121608E-3</v>
      </c>
      <c r="D35" s="68">
        <f t="shared" si="3"/>
        <v>9.3552336257906543E-2</v>
      </c>
      <c r="E35" s="68">
        <f t="shared" si="3"/>
        <v>7.8504386859824526E-2</v>
      </c>
      <c r="F35" s="152"/>
      <c r="G35" s="68">
        <f t="shared" ref="G35:H37" si="4">G23/$I$31</f>
        <v>1.1834319526627219E-2</v>
      </c>
      <c r="H35" s="68">
        <f t="shared" si="4"/>
        <v>3.5196898592124055E-3</v>
      </c>
      <c r="I35" s="68">
        <f t="shared" si="2"/>
        <v>0.19230769230769232</v>
      </c>
      <c r="K35" s="141" t="s">
        <v>403</v>
      </c>
      <c r="L35" s="3">
        <v>6.934931506849315E-2</v>
      </c>
      <c r="M35" s="3">
        <v>0.53066625155666247</v>
      </c>
      <c r="N35" s="3">
        <v>0.1952054794520548</v>
      </c>
      <c r="O35" s="3">
        <v>9.9392901618929011E-2</v>
      </c>
      <c r="P35" s="3">
        <v>6.2889165628891658E-2</v>
      </c>
      <c r="Q35" s="3">
        <v>4.249688667496887E-2</v>
      </c>
      <c r="R35" s="141" t="s">
        <v>403</v>
      </c>
      <c r="S35" s="3">
        <v>0.64251245330012452</v>
      </c>
      <c r="T35" s="3">
        <v>0.35748754669987548</v>
      </c>
      <c r="U35" s="3">
        <v>0.25124533001245331</v>
      </c>
      <c r="V35" s="3">
        <v>0.24439601494396015</v>
      </c>
      <c r="W35" s="153">
        <v>0.96295143212951428</v>
      </c>
      <c r="X35" s="3">
        <v>0.23622353673723537</v>
      </c>
      <c r="Y35" s="153">
        <v>6.4925280199252802</v>
      </c>
    </row>
    <row r="36" spans="2:25" x14ac:dyDescent="0.25">
      <c r="B36" s="141" t="s">
        <v>636</v>
      </c>
      <c r="C36" s="68">
        <f t="shared" si="3"/>
        <v>2.5504998979800043E-4</v>
      </c>
      <c r="D36" s="68">
        <f t="shared" si="3"/>
        <v>1.7955519281779228E-2</v>
      </c>
      <c r="E36" s="68">
        <f t="shared" si="3"/>
        <v>2.0506019179759232E-2</v>
      </c>
      <c r="F36" s="152"/>
      <c r="G36" s="68">
        <f t="shared" si="4"/>
        <v>1.285451948581922E-2</v>
      </c>
      <c r="H36" s="68">
        <f t="shared" si="4"/>
        <v>4.7439298102428078E-3</v>
      </c>
      <c r="I36" s="68">
        <f t="shared" si="2"/>
        <v>5.6315037747398489E-2</v>
      </c>
      <c r="K36" s="141" t="s">
        <v>399</v>
      </c>
      <c r="L36" s="3">
        <v>5.5806938159879339E-2</v>
      </c>
      <c r="M36" s="3">
        <v>0.56651583710407238</v>
      </c>
      <c r="N36" s="3">
        <v>0.17948717948717949</v>
      </c>
      <c r="O36" s="3">
        <v>0.10542986425339367</v>
      </c>
      <c r="P36" s="3">
        <v>5.8371040723981901E-2</v>
      </c>
      <c r="Q36" s="3">
        <v>3.4389140271493215E-2</v>
      </c>
      <c r="R36" s="141" t="s">
        <v>399</v>
      </c>
      <c r="S36" s="3">
        <v>0.65671191553544495</v>
      </c>
      <c r="T36" s="3">
        <v>0.34328808446455505</v>
      </c>
      <c r="U36" s="3">
        <v>0.16938159879336351</v>
      </c>
      <c r="V36" s="3">
        <v>0.25972850678733034</v>
      </c>
      <c r="W36" s="153">
        <v>1.0006033182503771</v>
      </c>
      <c r="X36" s="3">
        <v>0.25007541478129713</v>
      </c>
      <c r="Y36" s="153">
        <v>6.5322775263951733</v>
      </c>
    </row>
    <row r="37" spans="2:25" x14ac:dyDescent="0.25">
      <c r="B37" s="141" t="s">
        <v>621</v>
      </c>
      <c r="C37" s="68">
        <f t="shared" si="3"/>
        <v>5.7641297694348091E-3</v>
      </c>
      <c r="D37" s="68">
        <f t="shared" si="3"/>
        <v>5.5243827790246891E-2</v>
      </c>
      <c r="E37" s="68">
        <f t="shared" si="3"/>
        <v>3.7339318506427258E-2</v>
      </c>
      <c r="F37" s="152"/>
      <c r="G37" s="68">
        <f t="shared" si="4"/>
        <v>2.3515609059375636E-2</v>
      </c>
      <c r="H37" s="68">
        <f t="shared" si="4"/>
        <v>3.3156498673740055E-3</v>
      </c>
      <c r="I37" s="68">
        <f t="shared" si="2"/>
        <v>0.12517853499285861</v>
      </c>
      <c r="K37" s="141" t="s">
        <v>408</v>
      </c>
      <c r="L37" s="3">
        <v>6.5125159100551555E-2</v>
      </c>
      <c r="M37" s="3">
        <v>0.50954603309291469</v>
      </c>
      <c r="N37" s="3">
        <v>0.18667798048366568</v>
      </c>
      <c r="O37" s="3">
        <v>0.10330929147221043</v>
      </c>
      <c r="P37" s="3">
        <v>9.7581671616461599E-2</v>
      </c>
      <c r="Q37" s="3">
        <v>3.7759864234196014E-2</v>
      </c>
      <c r="R37" s="141" t="s">
        <v>408</v>
      </c>
      <c r="S37" s="3">
        <v>0.61243105642766216</v>
      </c>
      <c r="T37" s="3">
        <v>0.38756894357233784</v>
      </c>
      <c r="U37" s="3">
        <v>0.15273652948663555</v>
      </c>
      <c r="V37" s="3">
        <v>0.2494696648281714</v>
      </c>
      <c r="W37" s="153">
        <v>0.99172677131947395</v>
      </c>
      <c r="X37" s="3">
        <v>0.25434874840899446</v>
      </c>
      <c r="Y37" s="153">
        <v>6.3415358506576158</v>
      </c>
    </row>
    <row r="38" spans="2:25" x14ac:dyDescent="0.25">
      <c r="B38" s="141" t="s">
        <v>633</v>
      </c>
      <c r="C38" s="152"/>
      <c r="D38" s="152"/>
      <c r="E38" s="68">
        <f>E26/$I$31</f>
        <v>2.0250969189961231E-2</v>
      </c>
      <c r="F38" s="152"/>
      <c r="G38" s="152"/>
      <c r="H38" s="68">
        <f t="shared" ref="H38:H43" si="5">H26/$I$31</f>
        <v>0</v>
      </c>
      <c r="I38" s="68">
        <f t="shared" si="2"/>
        <v>2.0250969189961231E-2</v>
      </c>
      <c r="K38" s="141" t="s">
        <v>401</v>
      </c>
      <c r="L38" s="3">
        <v>5.4972723457826271E-2</v>
      </c>
      <c r="M38" s="3">
        <v>0.54553084347461178</v>
      </c>
      <c r="N38" s="3">
        <v>0.14141838019303399</v>
      </c>
      <c r="O38" s="3">
        <v>0.10784725136382711</v>
      </c>
      <c r="P38" s="3">
        <v>0.11875786823331934</v>
      </c>
      <c r="Q38" s="3">
        <v>3.1472933277381453E-2</v>
      </c>
      <c r="R38" s="141" t="s">
        <v>401</v>
      </c>
      <c r="S38" s="3">
        <v>0.63197650020981944</v>
      </c>
      <c r="T38" s="3">
        <v>0.36802349979018056</v>
      </c>
      <c r="U38" s="3">
        <v>0.12547209399916073</v>
      </c>
      <c r="V38" s="3">
        <v>0.24422996223248006</v>
      </c>
      <c r="W38" s="153">
        <v>0.93033990767939567</v>
      </c>
      <c r="X38" s="3">
        <v>0.23080151070079732</v>
      </c>
      <c r="Y38" s="153">
        <v>6.4250944187998318</v>
      </c>
    </row>
    <row r="39" spans="2:25" x14ac:dyDescent="0.25">
      <c r="B39" s="141" t="s">
        <v>622</v>
      </c>
      <c r="C39" s="68">
        <f t="shared" ref="C39:D43" si="6">C27/$I$31</f>
        <v>6.1211997551520101E-4</v>
      </c>
      <c r="D39" s="68">
        <f t="shared" si="6"/>
        <v>1.3058559477657621E-2</v>
      </c>
      <c r="E39" s="68">
        <f>E27/$I$31</f>
        <v>1.4231789430728423E-2</v>
      </c>
      <c r="F39" s="152"/>
      <c r="G39" s="68">
        <f>G27/$I$31</f>
        <v>5.3050397877984082E-3</v>
      </c>
      <c r="H39" s="68">
        <f t="shared" si="5"/>
        <v>0</v>
      </c>
      <c r="I39" s="68">
        <f t="shared" si="2"/>
        <v>3.3207508671699651E-2</v>
      </c>
      <c r="K39" s="141" t="s">
        <v>404</v>
      </c>
      <c r="L39" s="3">
        <v>6.2162796152943935E-2</v>
      </c>
      <c r="M39" s="3">
        <v>0.53811869575416371</v>
      </c>
      <c r="N39" s="3">
        <v>0.18449448745015248</v>
      </c>
      <c r="O39" s="3">
        <v>0.10485573539760731</v>
      </c>
      <c r="P39" s="3">
        <v>7.1428571428571425E-2</v>
      </c>
      <c r="Q39" s="3">
        <v>3.8939713816561104E-2</v>
      </c>
      <c r="R39" s="141" t="s">
        <v>404</v>
      </c>
      <c r="S39" s="3">
        <v>0.63922120572366881</v>
      </c>
      <c r="T39" s="3">
        <v>0.36077879427633119</v>
      </c>
      <c r="U39" s="3">
        <v>0.24161388693408398</v>
      </c>
      <c r="V39" s="3">
        <v>0.25299085151301898</v>
      </c>
      <c r="W39" s="153">
        <v>0.99718508092892333</v>
      </c>
      <c r="X39" s="3">
        <v>0.24442880600516068</v>
      </c>
      <c r="Y39" s="153">
        <v>6.4439361951677219</v>
      </c>
    </row>
    <row r="40" spans="2:25" x14ac:dyDescent="0.25">
      <c r="B40" s="141" t="s">
        <v>637</v>
      </c>
      <c r="C40" s="68">
        <f t="shared" si="6"/>
        <v>1.0201999591920017E-3</v>
      </c>
      <c r="D40" s="68">
        <f t="shared" si="6"/>
        <v>1.1477249540910018E-2</v>
      </c>
      <c r="E40" s="68">
        <f>E28/$I$31</f>
        <v>1.9332789226688431E-2</v>
      </c>
      <c r="F40" s="152"/>
      <c r="G40" s="68">
        <f>G28/$I$31</f>
        <v>2.0608039175678432E-2</v>
      </c>
      <c r="H40" s="68">
        <f t="shared" si="5"/>
        <v>4.5908998163640073E-4</v>
      </c>
      <c r="I40" s="68">
        <f t="shared" si="2"/>
        <v>5.2897367884105283E-2</v>
      </c>
      <c r="K40" s="141" t="s">
        <v>415</v>
      </c>
      <c r="L40" s="3">
        <v>5.5764883195177091E-2</v>
      </c>
      <c r="M40" s="3">
        <v>0.59608138658628484</v>
      </c>
      <c r="N40" s="3">
        <v>0.15410700828937454</v>
      </c>
      <c r="O40" s="3">
        <v>9.2690278824415981E-2</v>
      </c>
      <c r="P40" s="3">
        <v>7.0082893745290128E-2</v>
      </c>
      <c r="Q40" s="3">
        <v>3.127354935945742E-2</v>
      </c>
      <c r="R40" s="141" t="s">
        <v>415</v>
      </c>
      <c r="S40" s="3">
        <v>0.68311981914091935</v>
      </c>
      <c r="T40" s="3">
        <v>0.31688018085908065</v>
      </c>
      <c r="U40" s="3">
        <v>0.17633760361718162</v>
      </c>
      <c r="V40" s="3">
        <v>0.24981160512434061</v>
      </c>
      <c r="W40" s="153">
        <v>1.0056518462697814</v>
      </c>
      <c r="X40" s="3">
        <v>0.26299924642049738</v>
      </c>
      <c r="Y40" s="153">
        <v>6.6514694800301433</v>
      </c>
    </row>
    <row r="41" spans="2:25" x14ac:dyDescent="0.25">
      <c r="B41" s="141" t="s">
        <v>623</v>
      </c>
      <c r="C41" s="68">
        <f t="shared" si="6"/>
        <v>1.0610079575596816E-2</v>
      </c>
      <c r="D41" s="68">
        <f t="shared" si="6"/>
        <v>0.1260457049581718</v>
      </c>
      <c r="E41" s="152"/>
      <c r="F41" s="152"/>
      <c r="G41" s="152"/>
      <c r="H41" s="68">
        <f t="shared" si="5"/>
        <v>0</v>
      </c>
      <c r="I41" s="68">
        <f t="shared" si="2"/>
        <v>0.13665578453376862</v>
      </c>
      <c r="K41" s="141" t="s">
        <v>410</v>
      </c>
      <c r="L41" s="3">
        <v>5.2701505757307351E-2</v>
      </c>
      <c r="M41" s="3">
        <v>0.50752878653675815</v>
      </c>
      <c r="N41" s="3">
        <v>0.16651904340124005</v>
      </c>
      <c r="O41" s="3">
        <v>0.112488928255093</v>
      </c>
      <c r="P41" s="3">
        <v>0.12976085031000886</v>
      </c>
      <c r="Q41" s="3">
        <v>3.100088573959256E-2</v>
      </c>
      <c r="R41" s="141" t="s">
        <v>410</v>
      </c>
      <c r="S41" s="3">
        <v>0.5912311780336581</v>
      </c>
      <c r="T41" s="3">
        <v>0.4087688219663419</v>
      </c>
      <c r="U41" s="3">
        <v>0.12931798051372898</v>
      </c>
      <c r="V41" s="3">
        <v>0.23870682019486272</v>
      </c>
      <c r="W41" s="153">
        <v>0.98804251550044286</v>
      </c>
      <c r="X41" s="3">
        <v>0.25066430469441986</v>
      </c>
      <c r="Y41" s="153">
        <v>6.1904340124003543</v>
      </c>
    </row>
    <row r="42" spans="2:25" x14ac:dyDescent="0.25">
      <c r="B42" s="141" t="s">
        <v>624</v>
      </c>
      <c r="C42" s="68">
        <f t="shared" si="6"/>
        <v>1.3262599469496021E-3</v>
      </c>
      <c r="D42" s="68">
        <f t="shared" si="6"/>
        <v>3.2748418690063251E-2</v>
      </c>
      <c r="E42" s="68">
        <f>E30/$I$31</f>
        <v>0.14241991430320342</v>
      </c>
      <c r="F42" s="152"/>
      <c r="G42" s="68">
        <f>G30/$I$31</f>
        <v>5.8865537645378496E-2</v>
      </c>
      <c r="H42" s="68">
        <f t="shared" si="5"/>
        <v>6.42725974290961E-3</v>
      </c>
      <c r="I42" s="68">
        <f t="shared" si="2"/>
        <v>0.24178739032850438</v>
      </c>
      <c r="K42" s="141" t="s">
        <v>407</v>
      </c>
      <c r="L42" s="3">
        <v>5.908835115362971E-2</v>
      </c>
      <c r="M42" s="3">
        <v>0.52560495216657288</v>
      </c>
      <c r="N42" s="3">
        <v>0.1654473832301632</v>
      </c>
      <c r="O42" s="3">
        <v>0.11198649409116489</v>
      </c>
      <c r="P42" s="3">
        <v>0.11198649409116489</v>
      </c>
      <c r="Q42" s="3">
        <v>2.5886325267304444E-2</v>
      </c>
      <c r="R42" s="141" t="s">
        <v>407</v>
      </c>
      <c r="S42" s="3">
        <v>0.61057962858750714</v>
      </c>
      <c r="T42" s="3">
        <v>0.38942037141249286</v>
      </c>
      <c r="U42" s="3">
        <v>0.11761395610579628</v>
      </c>
      <c r="V42" s="3">
        <v>0.25661226786719188</v>
      </c>
      <c r="W42" s="153">
        <v>0.95723128868880136</v>
      </c>
      <c r="X42" s="3">
        <v>0.24760832864378166</v>
      </c>
      <c r="Y42" s="153">
        <v>6.3455261676983676</v>
      </c>
    </row>
    <row r="43" spans="2:25" x14ac:dyDescent="0.25">
      <c r="B43" s="141" t="s">
        <v>2</v>
      </c>
      <c r="C43" s="112">
        <f t="shared" si="6"/>
        <v>2.4484799020608038E-2</v>
      </c>
      <c r="D43" s="114">
        <f t="shared" si="6"/>
        <v>0.35008161599673537</v>
      </c>
      <c r="E43" s="149">
        <f>E31/$I$31</f>
        <v>0.33258518669659254</v>
      </c>
      <c r="F43" s="146">
        <f>F31/$I$31</f>
        <v>0.14139971434401141</v>
      </c>
      <c r="G43" s="145">
        <f>G31/$I$31</f>
        <v>0.13298306468067742</v>
      </c>
      <c r="H43" s="122">
        <f t="shared" si="5"/>
        <v>1.846561926137523E-2</v>
      </c>
      <c r="I43" s="8"/>
      <c r="K43" s="141" t="s">
        <v>406</v>
      </c>
      <c r="L43" s="3">
        <v>5.1842598376014994E-2</v>
      </c>
      <c r="M43" s="3">
        <v>0.51280449718925669</v>
      </c>
      <c r="N43" s="3">
        <v>0.17114303560274829</v>
      </c>
      <c r="O43" s="3">
        <v>0.10493441599000625</v>
      </c>
      <c r="P43" s="3">
        <v>0.12117426608369769</v>
      </c>
      <c r="Q43" s="3">
        <v>3.8101186758276076E-2</v>
      </c>
      <c r="R43" s="141" t="s">
        <v>406</v>
      </c>
      <c r="S43" s="3">
        <v>0.60274828232354782</v>
      </c>
      <c r="T43" s="3">
        <v>0.39725171767645218</v>
      </c>
      <c r="U43" s="3">
        <v>0.20861961274203622</v>
      </c>
      <c r="V43" s="3">
        <v>0.24609618988132417</v>
      </c>
      <c r="W43" s="153">
        <v>1.1143035602748281</v>
      </c>
      <c r="X43" s="3">
        <v>0.28419737663960026</v>
      </c>
      <c r="Y43" s="153">
        <v>6.2429731417863836</v>
      </c>
    </row>
    <row r="44" spans="2:25" x14ac:dyDescent="0.25">
      <c r="B44" s="141" t="s">
        <v>631</v>
      </c>
      <c r="C44" s="147">
        <v>5.7503226563416637E-2</v>
      </c>
      <c r="D44" s="148">
        <v>0.5345183620790801</v>
      </c>
      <c r="E44" s="150">
        <v>0.20931596855567292</v>
      </c>
      <c r="F44" s="118">
        <v>5.8852516719464981E-2</v>
      </c>
      <c r="G44" s="120">
        <v>0.10576227879910993</v>
      </c>
      <c r="H44" s="151">
        <v>3.4353261594401274E-2</v>
      </c>
      <c r="K44" s="141" t="s">
        <v>409</v>
      </c>
      <c r="L44" s="3">
        <v>6.5639651707970523E-2</v>
      </c>
      <c r="M44" s="3">
        <v>0.57535164099129266</v>
      </c>
      <c r="N44" s="3">
        <v>0.11185532484929672</v>
      </c>
      <c r="O44" s="3">
        <v>9.3101138647019424E-2</v>
      </c>
      <c r="P44" s="3">
        <v>0.12257200267916946</v>
      </c>
      <c r="Q44" s="3">
        <v>3.148024112525117E-2</v>
      </c>
      <c r="R44" s="141" t="s">
        <v>409</v>
      </c>
      <c r="S44" s="3">
        <v>0.6724715338245143</v>
      </c>
      <c r="T44" s="3">
        <v>0.3275284661754857</v>
      </c>
      <c r="U44" s="3">
        <v>0.18620227729403885</v>
      </c>
      <c r="V44" s="3">
        <v>0.25586068318821165</v>
      </c>
      <c r="W44" s="153">
        <v>1.0810448760884126</v>
      </c>
      <c r="X44" s="3">
        <v>0.28533154722036169</v>
      </c>
      <c r="Y44" s="153">
        <v>6.6081714668452776</v>
      </c>
    </row>
    <row r="45" spans="2:25" x14ac:dyDescent="0.25">
      <c r="K45" s="141" t="s">
        <v>417</v>
      </c>
      <c r="L45" s="3">
        <v>5.8984910836762688E-2</v>
      </c>
      <c r="M45" s="3">
        <v>0.4993141289437586</v>
      </c>
      <c r="N45" s="3">
        <v>0.14266117969821673</v>
      </c>
      <c r="O45" s="3">
        <v>0.10425240054869685</v>
      </c>
      <c r="P45" s="3">
        <v>0.17009602194787379</v>
      </c>
      <c r="Q45" s="3">
        <v>2.4691358024691357E-2</v>
      </c>
      <c r="R45" s="141" t="s">
        <v>417</v>
      </c>
      <c r="S45" s="3">
        <v>0.58299039780521267</v>
      </c>
      <c r="T45" s="3">
        <v>0.41700960219478733</v>
      </c>
      <c r="U45" s="3">
        <v>0.16323731138545952</v>
      </c>
      <c r="V45" s="3">
        <v>0.24554183813443073</v>
      </c>
      <c r="W45" s="153">
        <v>0.9135802469135802</v>
      </c>
      <c r="X45" s="3">
        <v>0.22908093278463648</v>
      </c>
      <c r="Y45" s="153">
        <v>6.112482853223594</v>
      </c>
    </row>
    <row r="46" spans="2:25" x14ac:dyDescent="0.25">
      <c r="K46" s="141" t="s">
        <v>402</v>
      </c>
      <c r="L46" s="3">
        <v>5.6191467221644122E-2</v>
      </c>
      <c r="M46" s="3">
        <v>0.4869927159209157</v>
      </c>
      <c r="N46" s="3">
        <v>0.10093652445369407</v>
      </c>
      <c r="O46" s="3">
        <v>8.9490114464099893E-2</v>
      </c>
      <c r="P46" s="3">
        <v>0.24349635796045785</v>
      </c>
      <c r="Q46" s="3">
        <v>2.2892819979188347E-2</v>
      </c>
      <c r="R46" s="141" t="s">
        <v>402</v>
      </c>
      <c r="S46" s="3">
        <v>0.56607700312174813</v>
      </c>
      <c r="T46" s="3">
        <v>0.43392299687825187</v>
      </c>
      <c r="U46" s="3">
        <v>0.11550468262226847</v>
      </c>
      <c r="V46" s="3">
        <v>0.2351716961498439</v>
      </c>
      <c r="W46" s="153">
        <v>0.93860561914672214</v>
      </c>
      <c r="X46" s="3">
        <v>0.2351716961498439</v>
      </c>
      <c r="Y46" s="153">
        <v>6</v>
      </c>
    </row>
    <row r="47" spans="2:25" x14ac:dyDescent="0.25">
      <c r="K47" s="141" t="s">
        <v>416</v>
      </c>
      <c r="L47" s="3">
        <v>4.2105263157894736E-2</v>
      </c>
      <c r="M47" s="3">
        <v>0.43684210526315792</v>
      </c>
      <c r="N47" s="3">
        <v>0.11315789473684211</v>
      </c>
      <c r="O47" s="3">
        <v>0.10131578947368421</v>
      </c>
      <c r="P47" s="3">
        <v>0.28552631578947368</v>
      </c>
      <c r="Q47" s="3">
        <v>2.1052631578947368E-2</v>
      </c>
      <c r="R47" s="141" t="s">
        <v>416</v>
      </c>
      <c r="S47" s="3">
        <v>0.5</v>
      </c>
      <c r="T47" s="3">
        <v>0.5</v>
      </c>
      <c r="U47" s="3">
        <v>0.1</v>
      </c>
      <c r="V47" s="3">
        <v>0.23026315789473684</v>
      </c>
      <c r="W47" s="153">
        <v>0.92763157894736847</v>
      </c>
      <c r="X47" s="3">
        <v>0.25789473684210529</v>
      </c>
      <c r="Y47" s="153">
        <v>5.6907894736842106</v>
      </c>
    </row>
    <row r="48" spans="2:25" x14ac:dyDescent="0.25">
      <c r="K48" s="9" t="s">
        <v>413</v>
      </c>
      <c r="L48" s="164">
        <v>6.4049586776859499E-2</v>
      </c>
      <c r="M48" s="164">
        <v>0.45867768595041325</v>
      </c>
      <c r="N48" s="164">
        <v>0.12190082644628099</v>
      </c>
      <c r="O48" s="165">
        <v>0.12396694214876033</v>
      </c>
      <c r="P48" s="165">
        <v>0.21074380165289255</v>
      </c>
      <c r="Q48" s="164">
        <v>2.0661157024793389E-2</v>
      </c>
      <c r="R48" s="9" t="s">
        <v>413</v>
      </c>
      <c r="S48" s="164">
        <v>0.54338842975206614</v>
      </c>
      <c r="T48" s="164">
        <v>0.45661157024793386</v>
      </c>
      <c r="U48" s="164">
        <v>9.5041322314049589E-2</v>
      </c>
      <c r="V48" s="164">
        <v>0.24586776859504134</v>
      </c>
      <c r="W48" s="166">
        <v>0.96074380165289253</v>
      </c>
      <c r="X48" s="164">
        <v>0.24793388429752067</v>
      </c>
      <c r="Y48" s="166">
        <v>5.9710743801652892</v>
      </c>
    </row>
    <row r="49" spans="11:25" x14ac:dyDescent="0.25">
      <c r="K49" s="193" t="s">
        <v>679</v>
      </c>
      <c r="L49" s="194"/>
      <c r="M49" s="194"/>
      <c r="N49" s="194"/>
      <c r="O49" s="194"/>
      <c r="P49" s="194"/>
      <c r="Q49" s="194"/>
      <c r="R49" s="194"/>
      <c r="S49" s="194"/>
      <c r="T49" s="194"/>
      <c r="U49" s="194"/>
      <c r="V49" s="194"/>
      <c r="W49" s="194"/>
      <c r="X49" s="194"/>
      <c r="Y49" s="195"/>
    </row>
    <row r="50" spans="11:25" x14ac:dyDescent="0.25">
      <c r="K50" s="141" t="s">
        <v>651</v>
      </c>
      <c r="L50" s="141" t="s">
        <v>615</v>
      </c>
      <c r="M50" s="141" t="s">
        <v>616</v>
      </c>
      <c r="N50" s="141" t="s">
        <v>617</v>
      </c>
      <c r="O50" s="141" t="s">
        <v>619</v>
      </c>
      <c r="P50" s="141" t="s">
        <v>618</v>
      </c>
      <c r="Q50" s="141" t="s">
        <v>620</v>
      </c>
      <c r="R50" s="141" t="s">
        <v>651</v>
      </c>
      <c r="S50" s="141" t="s">
        <v>649</v>
      </c>
      <c r="T50" s="141" t="s">
        <v>650</v>
      </c>
      <c r="U50" s="141" t="s">
        <v>621</v>
      </c>
      <c r="V50" s="141" t="s">
        <v>641</v>
      </c>
      <c r="W50" s="141" t="s">
        <v>642</v>
      </c>
      <c r="X50" s="141" t="s">
        <v>643</v>
      </c>
      <c r="Y50" s="141" t="s">
        <v>644</v>
      </c>
    </row>
    <row r="51" spans="11:25" x14ac:dyDescent="0.25">
      <c r="K51" s="141" t="s">
        <v>400</v>
      </c>
      <c r="L51" s="162">
        <v>6.6701680672268907E-2</v>
      </c>
      <c r="M51" s="162">
        <v>0.66334033613445376</v>
      </c>
      <c r="N51" s="162">
        <v>0.15336134453781514</v>
      </c>
      <c r="O51" s="162">
        <v>1.680672268907563E-2</v>
      </c>
      <c r="P51" s="162">
        <v>7.5630252100840331E-2</v>
      </c>
      <c r="Q51" s="162">
        <v>2.4159663865546219E-2</v>
      </c>
      <c r="R51" s="141" t="s">
        <v>400</v>
      </c>
      <c r="S51" s="3">
        <v>0.75420168067226889</v>
      </c>
      <c r="T51" s="3">
        <v>0.24579831932773111</v>
      </c>
      <c r="U51" s="162">
        <v>0.30094537815126049</v>
      </c>
      <c r="V51" s="162">
        <v>0.27100840336134452</v>
      </c>
      <c r="W51" s="163">
        <v>1.0120798319327731</v>
      </c>
      <c r="X51" s="162">
        <v>0.25367647058823528</v>
      </c>
      <c r="Y51" s="163">
        <v>7.0325630252100844</v>
      </c>
    </row>
    <row r="52" spans="11:25" x14ac:dyDescent="0.25">
      <c r="K52" s="141" t="s">
        <v>405</v>
      </c>
      <c r="L52" s="162">
        <v>0.16365979381443299</v>
      </c>
      <c r="M52" s="162">
        <v>0.67268041237113407</v>
      </c>
      <c r="N52" s="162">
        <v>0.15850515463917525</v>
      </c>
      <c r="O52" s="162">
        <v>2.5773195876288658E-2</v>
      </c>
      <c r="P52" s="162">
        <v>8.6340206185567009E-2</v>
      </c>
      <c r="Q52" s="162">
        <v>1.4175257731958763E-2</v>
      </c>
      <c r="R52" s="141" t="s">
        <v>405</v>
      </c>
      <c r="S52" s="3">
        <v>0.85051546391752575</v>
      </c>
      <c r="T52" s="3">
        <v>0.14948453608247425</v>
      </c>
      <c r="U52" s="162">
        <v>0.20747422680412372</v>
      </c>
      <c r="V52" s="162">
        <v>0.28350515463917525</v>
      </c>
      <c r="W52" s="163">
        <v>1.0953608247422681</v>
      </c>
      <c r="X52" s="162">
        <v>0.28092783505154639</v>
      </c>
      <c r="Y52" s="163">
        <v>6.8801546391752577</v>
      </c>
    </row>
    <row r="53" spans="11:25" x14ac:dyDescent="0.25">
      <c r="K53" s="141" t="s">
        <v>412</v>
      </c>
      <c r="L53" s="162">
        <v>4.228855721393035E-2</v>
      </c>
      <c r="M53" s="162">
        <v>0.62686567164179108</v>
      </c>
      <c r="N53" s="162">
        <v>0.18407960199004975</v>
      </c>
      <c r="O53" s="162">
        <v>3.482587064676617E-2</v>
      </c>
      <c r="P53" s="162">
        <v>9.4527363184079602E-2</v>
      </c>
      <c r="Q53" s="162">
        <v>1.7412935323383085E-2</v>
      </c>
      <c r="R53" s="141" t="s">
        <v>412</v>
      </c>
      <c r="S53" s="3">
        <v>0.68656716417910446</v>
      </c>
      <c r="T53" s="3">
        <v>0.31343283582089554</v>
      </c>
      <c r="U53" s="162">
        <v>0.18159203980099503</v>
      </c>
      <c r="V53" s="162">
        <v>0.26119402985074625</v>
      </c>
      <c r="W53" s="163">
        <v>1.1268656716417911</v>
      </c>
      <c r="X53" s="162">
        <v>0.30597014925373134</v>
      </c>
      <c r="Y53" s="163">
        <v>6.6492537313432836</v>
      </c>
    </row>
    <row r="54" spans="11:25" x14ac:dyDescent="0.25">
      <c r="K54" s="141" t="s">
        <v>411</v>
      </c>
      <c r="L54" s="162">
        <v>4.5454545454545456E-2</v>
      </c>
      <c r="M54" s="162">
        <v>0.57272727272727275</v>
      </c>
      <c r="N54" s="162">
        <v>0.21212121212121213</v>
      </c>
      <c r="O54" s="162">
        <v>2.7272727272727271E-2</v>
      </c>
      <c r="P54" s="162">
        <v>0.11515151515151516</v>
      </c>
      <c r="Q54" s="162">
        <v>2.7272727272727271E-2</v>
      </c>
      <c r="R54" s="141" t="s">
        <v>411</v>
      </c>
      <c r="S54" s="3">
        <v>0.64545454545454539</v>
      </c>
      <c r="T54" s="3">
        <v>0.35454545454545461</v>
      </c>
      <c r="U54" s="162">
        <v>0.14242424242424243</v>
      </c>
      <c r="V54" s="162">
        <v>0.2878787878787879</v>
      </c>
      <c r="W54" s="163">
        <v>1.0818181818181818</v>
      </c>
      <c r="X54" s="162">
        <v>0.27878787878787881</v>
      </c>
      <c r="Y54" s="163">
        <v>6.5333333333333332</v>
      </c>
    </row>
    <row r="55" spans="11:25" x14ac:dyDescent="0.25">
      <c r="K55" s="141" t="s">
        <v>414</v>
      </c>
      <c r="L55" s="162">
        <v>6.043956043956044E-2</v>
      </c>
      <c r="M55" s="162">
        <v>0.55494505494505497</v>
      </c>
      <c r="N55" s="162">
        <v>0.21428571428571427</v>
      </c>
      <c r="O55" s="162">
        <v>2.7472527472527472E-2</v>
      </c>
      <c r="P55" s="162">
        <v>0.12087912087912088</v>
      </c>
      <c r="Q55" s="162">
        <v>2.197802197802198E-2</v>
      </c>
      <c r="R55" s="141" t="s">
        <v>414</v>
      </c>
      <c r="S55" s="3">
        <v>0.63736263736263743</v>
      </c>
      <c r="T55" s="3">
        <v>0.36263736263736257</v>
      </c>
      <c r="U55" s="162">
        <v>8.2417582417582416E-2</v>
      </c>
      <c r="V55" s="162">
        <v>0.27472527472527475</v>
      </c>
      <c r="W55" s="163">
        <v>0.98901098901098905</v>
      </c>
      <c r="X55" s="162">
        <v>0.25824175824175827</v>
      </c>
      <c r="Y55" s="163">
        <v>6.6318681318681323</v>
      </c>
    </row>
    <row r="56" spans="11:25" x14ac:dyDescent="0.25">
      <c r="K56" s="141" t="s">
        <v>403</v>
      </c>
      <c r="L56" s="162">
        <v>6.1716171617161718E-2</v>
      </c>
      <c r="M56" s="162">
        <v>0.59240924092409242</v>
      </c>
      <c r="N56" s="162">
        <v>0.16138613861386139</v>
      </c>
      <c r="O56" s="162">
        <v>7.3927392739273928E-2</v>
      </c>
      <c r="P56" s="162">
        <v>8.1518151815181517E-2</v>
      </c>
      <c r="Q56" s="162">
        <v>2.9042904290429043E-2</v>
      </c>
      <c r="R56" s="141" t="s">
        <v>403</v>
      </c>
      <c r="S56" s="3">
        <v>0.68316831683168311</v>
      </c>
      <c r="T56" s="3">
        <v>0.31683168316831689</v>
      </c>
      <c r="U56" s="162">
        <v>0.21914191419141915</v>
      </c>
      <c r="V56" s="162">
        <v>0.26303630363036301</v>
      </c>
      <c r="W56" s="163">
        <v>0.96930693069306928</v>
      </c>
      <c r="X56" s="162">
        <v>0.24290429042904291</v>
      </c>
      <c r="Y56" s="163">
        <v>6.667986798679868</v>
      </c>
    </row>
    <row r="57" spans="11:25" x14ac:dyDescent="0.25">
      <c r="K57" s="141" t="s">
        <v>399</v>
      </c>
      <c r="L57" s="162">
        <v>5.4997817546922741E-2</v>
      </c>
      <c r="M57" s="162">
        <v>0.62112614578786551</v>
      </c>
      <c r="N57" s="162">
        <v>0.14884329986905281</v>
      </c>
      <c r="O57" s="162">
        <v>5.4997817546922741E-2</v>
      </c>
      <c r="P57" s="162">
        <v>8.4242688782191183E-2</v>
      </c>
      <c r="Q57" s="162">
        <v>3.579223046704496E-2</v>
      </c>
      <c r="R57" s="141" t="s">
        <v>399</v>
      </c>
      <c r="S57" s="3">
        <v>0.71191619380183324</v>
      </c>
      <c r="T57" s="3">
        <v>0.28808380619816676</v>
      </c>
      <c r="U57" s="162">
        <v>0.15582714971628109</v>
      </c>
      <c r="V57" s="162">
        <v>0.27629855958096899</v>
      </c>
      <c r="W57" s="163">
        <v>1.0061108686163247</v>
      </c>
      <c r="X57" s="162">
        <v>0.24312527280663465</v>
      </c>
      <c r="Y57" s="163">
        <v>6.7992143168921872</v>
      </c>
    </row>
    <row r="58" spans="11:25" x14ac:dyDescent="0.25">
      <c r="K58" s="141" t="s">
        <v>408</v>
      </c>
      <c r="L58" s="162">
        <v>6.5885797950219621E-2</v>
      </c>
      <c r="M58" s="162">
        <v>0.55636896046852125</v>
      </c>
      <c r="N58" s="162">
        <v>0.15739385065885797</v>
      </c>
      <c r="O58" s="162">
        <v>9.8828696925329432E-2</v>
      </c>
      <c r="P58" s="162">
        <v>8.8579795021961935E-2</v>
      </c>
      <c r="Q58" s="162">
        <v>3.2942898975109811E-2</v>
      </c>
      <c r="R58" s="141" t="s">
        <v>408</v>
      </c>
      <c r="S58" s="3">
        <v>0.65519765739385072</v>
      </c>
      <c r="T58" s="3">
        <v>0.34480234260614928</v>
      </c>
      <c r="U58" s="162">
        <v>0.14055636896046853</v>
      </c>
      <c r="V58" s="162">
        <v>0.26061493411420206</v>
      </c>
      <c r="W58" s="163">
        <v>0.99341142020497808</v>
      </c>
      <c r="X58" s="162">
        <v>0.25768667642752563</v>
      </c>
      <c r="Y58" s="163">
        <v>6.5519765739385063</v>
      </c>
    </row>
    <row r="59" spans="11:25" x14ac:dyDescent="0.25">
      <c r="K59" s="141" t="s">
        <v>401</v>
      </c>
      <c r="L59" s="162">
        <v>6.4910630291627469E-2</v>
      </c>
      <c r="M59" s="162">
        <v>0.61147695202257757</v>
      </c>
      <c r="N59" s="162">
        <v>0.11382878645343368</v>
      </c>
      <c r="O59" s="162">
        <v>0.10818438381937912</v>
      </c>
      <c r="P59" s="162">
        <v>7.61994355597366E-2</v>
      </c>
      <c r="Q59" s="162">
        <v>2.5399811853245531E-2</v>
      </c>
      <c r="R59" s="141" t="s">
        <v>401</v>
      </c>
      <c r="S59" s="3">
        <v>0.70178739416745062</v>
      </c>
      <c r="T59" s="3">
        <v>0.29821260583254938</v>
      </c>
      <c r="U59" s="162">
        <v>0.12699905926622765</v>
      </c>
      <c r="V59" s="162">
        <v>0.25493885230479774</v>
      </c>
      <c r="W59" s="163">
        <v>0.91439322671683909</v>
      </c>
      <c r="X59" s="162">
        <v>0.21825023518344308</v>
      </c>
      <c r="Y59" s="163">
        <v>6.763875823142051</v>
      </c>
    </row>
    <row r="60" spans="11:25" x14ac:dyDescent="0.25">
      <c r="K60" s="141" t="s">
        <v>404</v>
      </c>
      <c r="L60" s="162">
        <v>5.2964042759961125E-2</v>
      </c>
      <c r="M60" s="162">
        <v>0.61273080660835766</v>
      </c>
      <c r="N60" s="162">
        <v>0.14285714285714285</v>
      </c>
      <c r="O60" s="162">
        <v>7.6287657920310975E-2</v>
      </c>
      <c r="P60" s="162">
        <v>8.7949465500485907E-2</v>
      </c>
      <c r="Q60" s="162">
        <v>2.7210884353741496E-2</v>
      </c>
      <c r="R60" s="141" t="s">
        <v>404</v>
      </c>
      <c r="S60" s="3">
        <v>0.69290573372206032</v>
      </c>
      <c r="T60" s="3">
        <v>0.30709426627793968</v>
      </c>
      <c r="U60" s="162">
        <v>0.21768707482993196</v>
      </c>
      <c r="V60" s="162">
        <v>0.27210884353741499</v>
      </c>
      <c r="W60" s="163">
        <v>0.97473275024295436</v>
      </c>
      <c r="X60" s="162">
        <v>0.24052478134110788</v>
      </c>
      <c r="Y60" s="163">
        <v>6.6972789115646263</v>
      </c>
    </row>
    <row r="61" spans="11:25" x14ac:dyDescent="0.25">
      <c r="K61" s="141" t="s">
        <v>415</v>
      </c>
      <c r="L61" s="162">
        <v>5.5512118842845973E-2</v>
      </c>
      <c r="M61" s="162">
        <v>0.65676309616888195</v>
      </c>
      <c r="N61" s="162">
        <v>0.12431587177482409</v>
      </c>
      <c r="O61" s="162">
        <v>6.8021892103205625E-2</v>
      </c>
      <c r="P61" s="162">
        <v>6.7240031274433149E-2</v>
      </c>
      <c r="Q61" s="162">
        <v>2.8146989835809225E-2</v>
      </c>
      <c r="R61" s="141" t="s">
        <v>415</v>
      </c>
      <c r="S61" s="3">
        <v>0.74042220484753718</v>
      </c>
      <c r="T61" s="3">
        <v>0.25957779515246282</v>
      </c>
      <c r="U61" s="162">
        <v>0.17200938232994528</v>
      </c>
      <c r="V61" s="162">
        <v>0.25957779515246288</v>
      </c>
      <c r="W61" s="163">
        <v>1</v>
      </c>
      <c r="X61" s="162">
        <v>0.26192337763878032</v>
      </c>
      <c r="Y61" s="163">
        <v>6.9046129788897579</v>
      </c>
    </row>
    <row r="62" spans="11:25" x14ac:dyDescent="0.25">
      <c r="K62" s="141" t="s">
        <v>410</v>
      </c>
      <c r="L62" s="162">
        <v>3.9348710990502037E-2</v>
      </c>
      <c r="M62" s="162">
        <v>0.56987788331071909</v>
      </c>
      <c r="N62" s="162">
        <v>0.12211668928086838</v>
      </c>
      <c r="O62" s="162">
        <v>0.16010854816824965</v>
      </c>
      <c r="P62" s="162">
        <v>8.0054274084124827E-2</v>
      </c>
      <c r="Q62" s="162">
        <v>2.8493894165535955E-2</v>
      </c>
      <c r="R62" s="141" t="s">
        <v>410</v>
      </c>
      <c r="S62" s="3">
        <v>0.63772048846675711</v>
      </c>
      <c r="T62" s="3">
        <v>0.36227951153324289</v>
      </c>
      <c r="U62" s="162">
        <v>0.10176390773405698</v>
      </c>
      <c r="V62" s="162">
        <v>0.25644504748982361</v>
      </c>
      <c r="W62" s="163">
        <v>0.99728629579375849</v>
      </c>
      <c r="X62" s="162">
        <v>0.23880597014925373</v>
      </c>
      <c r="Y62" s="163">
        <v>6.3392130257801895</v>
      </c>
    </row>
    <row r="63" spans="11:25" x14ac:dyDescent="0.25">
      <c r="K63" s="141" t="s">
        <v>407</v>
      </c>
      <c r="L63" s="162">
        <v>8.0303030303030307E-2</v>
      </c>
      <c r="M63" s="162">
        <v>0.59393939393939399</v>
      </c>
      <c r="N63" s="162">
        <v>0.12121212121212122</v>
      </c>
      <c r="O63" s="162">
        <v>9.8484848484848481E-2</v>
      </c>
      <c r="P63" s="162">
        <v>8.6363636363636365E-2</v>
      </c>
      <c r="Q63" s="162">
        <v>1.9696969696969695E-2</v>
      </c>
      <c r="R63" s="141" t="s">
        <v>407</v>
      </c>
      <c r="S63" s="3">
        <v>0.69393939393939397</v>
      </c>
      <c r="T63" s="3">
        <v>0.30606060606060603</v>
      </c>
      <c r="U63" s="162">
        <v>0.10909090909090909</v>
      </c>
      <c r="V63" s="162">
        <v>0.28636363636363638</v>
      </c>
      <c r="W63" s="163">
        <v>0.9363636363636364</v>
      </c>
      <c r="X63" s="162">
        <v>0.25303030303030305</v>
      </c>
      <c r="Y63" s="163">
        <v>6.7651515151515156</v>
      </c>
    </row>
    <row r="64" spans="11:25" x14ac:dyDescent="0.25">
      <c r="K64" s="141" t="s">
        <v>406</v>
      </c>
      <c r="L64" s="162">
        <v>5.1391862955032119E-2</v>
      </c>
      <c r="M64" s="162">
        <v>0.56745182012847961</v>
      </c>
      <c r="N64" s="162">
        <v>0.13704496788008566</v>
      </c>
      <c r="O64" s="162">
        <v>0.11991434689507495</v>
      </c>
      <c r="P64" s="162">
        <v>8.9935760171306209E-2</v>
      </c>
      <c r="Q64" s="162">
        <v>3.4261241970021415E-2</v>
      </c>
      <c r="R64" s="141" t="s">
        <v>406</v>
      </c>
      <c r="S64" s="3">
        <v>0.65310492505353324</v>
      </c>
      <c r="T64" s="3">
        <v>0.34689507494646676</v>
      </c>
      <c r="U64" s="162">
        <v>0.18201284796573874</v>
      </c>
      <c r="V64" s="162">
        <v>0.27837259100642398</v>
      </c>
      <c r="W64" s="163">
        <v>1.1605995717344755</v>
      </c>
      <c r="X64" s="162">
        <v>0.31049250535331907</v>
      </c>
      <c r="Y64" s="163">
        <v>6.5139186295503215</v>
      </c>
    </row>
    <row r="65" spans="11:25" x14ac:dyDescent="0.25">
      <c r="K65" s="141" t="s">
        <v>409</v>
      </c>
      <c r="L65" s="162">
        <v>8.0527086383601759E-2</v>
      </c>
      <c r="M65" s="162">
        <v>0.60322108345534409</v>
      </c>
      <c r="N65" s="162">
        <v>8.4919472913616401E-2</v>
      </c>
      <c r="O65" s="162">
        <v>0.13909224011713031</v>
      </c>
      <c r="P65" s="162">
        <v>7.4670571010248904E-2</v>
      </c>
      <c r="Q65" s="162">
        <v>1.7569546120058566E-2</v>
      </c>
      <c r="R65" s="141" t="s">
        <v>409</v>
      </c>
      <c r="S65" s="3">
        <v>0.70131771595900438</v>
      </c>
      <c r="T65" s="3">
        <v>0.29868228404099562</v>
      </c>
      <c r="U65" s="162">
        <v>0.1698389458272328</v>
      </c>
      <c r="V65" s="162">
        <v>0.25915080527086382</v>
      </c>
      <c r="W65" s="163">
        <v>0.9546120058565154</v>
      </c>
      <c r="X65" s="162">
        <v>0.23572474377745242</v>
      </c>
      <c r="Y65" s="163">
        <v>6.7496339677891655</v>
      </c>
    </row>
    <row r="66" spans="11:25" x14ac:dyDescent="0.25">
      <c r="K66" s="141" t="s">
        <v>417</v>
      </c>
      <c r="L66" s="162">
        <v>6.4516129032258063E-2</v>
      </c>
      <c r="M66" s="162">
        <v>0.54032258064516125</v>
      </c>
      <c r="N66" s="162">
        <v>0.11290322580645161</v>
      </c>
      <c r="O66" s="162">
        <v>0.19758064516129031</v>
      </c>
      <c r="P66" s="162">
        <v>6.0483870967741937E-2</v>
      </c>
      <c r="Q66" s="162">
        <v>2.4193548387096774E-2</v>
      </c>
      <c r="R66" s="141" t="s">
        <v>417</v>
      </c>
      <c r="S66" s="3">
        <v>0.62903225806451601</v>
      </c>
      <c r="T66" s="3">
        <v>0.37096774193548399</v>
      </c>
      <c r="U66" s="162">
        <v>0.15725806451612903</v>
      </c>
      <c r="V66" s="162">
        <v>0.25</v>
      </c>
      <c r="W66" s="163">
        <v>0.86693548387096775</v>
      </c>
      <c r="X66" s="162">
        <v>0.22983870967741934</v>
      </c>
      <c r="Y66" s="163">
        <v>6.407258064516129</v>
      </c>
    </row>
    <row r="67" spans="11:25" x14ac:dyDescent="0.25">
      <c r="K67" s="141" t="s">
        <v>402</v>
      </c>
      <c r="L67" s="162">
        <v>6.5934065934065936E-2</v>
      </c>
      <c r="M67" s="162">
        <v>0.54065934065934063</v>
      </c>
      <c r="N67" s="162">
        <v>9.2307692307692313E-2</v>
      </c>
      <c r="O67" s="162">
        <v>0.2153846153846154</v>
      </c>
      <c r="P67" s="162">
        <v>5.9340659340659338E-2</v>
      </c>
      <c r="Q67" s="162">
        <v>2.6373626373626374E-2</v>
      </c>
      <c r="R67" s="141" t="s">
        <v>402</v>
      </c>
      <c r="S67" s="3">
        <v>0.63296703296703294</v>
      </c>
      <c r="T67" s="3">
        <v>0.36703296703296706</v>
      </c>
      <c r="U67" s="162">
        <v>0.10989010989010989</v>
      </c>
      <c r="V67" s="162">
        <v>0.23516483516483516</v>
      </c>
      <c r="W67" s="163">
        <v>0.85274725274725272</v>
      </c>
      <c r="X67" s="162">
        <v>0.2021978021978022</v>
      </c>
      <c r="Y67" s="163">
        <v>6.4</v>
      </c>
    </row>
    <row r="68" spans="11:25" x14ac:dyDescent="0.25">
      <c r="K68" s="141" t="s">
        <v>416</v>
      </c>
      <c r="L68" s="162">
        <v>8.0213903743315509E-2</v>
      </c>
      <c r="M68" s="162">
        <v>0.42780748663101603</v>
      </c>
      <c r="N68" s="162">
        <v>0.11229946524064172</v>
      </c>
      <c r="O68" s="162">
        <v>0.29144385026737968</v>
      </c>
      <c r="P68" s="162">
        <v>6.1497326203208559E-2</v>
      </c>
      <c r="Q68" s="162">
        <v>2.6737967914438502E-2</v>
      </c>
      <c r="R68" s="141" t="s">
        <v>416</v>
      </c>
      <c r="S68" s="3">
        <v>0.53475935828877008</v>
      </c>
      <c r="T68" s="3">
        <v>0.46524064171122992</v>
      </c>
      <c r="U68" s="162">
        <v>8.2887700534759357E-2</v>
      </c>
      <c r="V68" s="162">
        <v>0.21925133689839571</v>
      </c>
      <c r="W68" s="163">
        <v>0.89839572192513373</v>
      </c>
      <c r="X68" s="162">
        <v>0.25668449197860965</v>
      </c>
      <c r="Y68" s="163">
        <v>5.9679144385026737</v>
      </c>
    </row>
    <row r="69" spans="11:25" x14ac:dyDescent="0.25">
      <c r="K69" s="141" t="s">
        <v>413</v>
      </c>
      <c r="L69" s="162">
        <v>7.8947368421052627E-2</v>
      </c>
      <c r="M69" s="162">
        <v>0.51052631578947372</v>
      </c>
      <c r="N69" s="162">
        <v>0.13157894736842105</v>
      </c>
      <c r="O69" s="162">
        <v>0.16842105263157894</v>
      </c>
      <c r="P69" s="162">
        <v>8.9473684210526316E-2</v>
      </c>
      <c r="Q69" s="162">
        <v>2.1052631578947368E-2</v>
      </c>
      <c r="R69" s="141" t="s">
        <v>413</v>
      </c>
      <c r="S69" s="3">
        <v>0.61052631578947369</v>
      </c>
      <c r="T69" s="3">
        <v>0.38947368421052631</v>
      </c>
      <c r="U69" s="162">
        <v>6.8421052631578952E-2</v>
      </c>
      <c r="V69" s="162">
        <v>0.18421052631578946</v>
      </c>
      <c r="W69" s="163">
        <v>0.96842105263157896</v>
      </c>
      <c r="X69" s="162">
        <v>0.25789473684210529</v>
      </c>
      <c r="Y69" s="163">
        <v>6.2684210526315791</v>
      </c>
    </row>
    <row r="70" spans="11:25" x14ac:dyDescent="0.25">
      <c r="K70" s="193" t="s">
        <v>681</v>
      </c>
      <c r="L70" s="194"/>
      <c r="M70" s="194"/>
      <c r="N70" s="194"/>
      <c r="O70" s="194"/>
      <c r="P70" s="194"/>
      <c r="Q70" s="194"/>
      <c r="R70" s="194"/>
      <c r="S70" s="194"/>
      <c r="T70" s="194"/>
      <c r="U70" s="194"/>
      <c r="V70" s="194"/>
      <c r="W70" s="194"/>
      <c r="X70" s="194"/>
      <c r="Y70" s="195"/>
    </row>
    <row r="71" spans="11:25" x14ac:dyDescent="0.25">
      <c r="K71" s="141" t="s">
        <v>651</v>
      </c>
      <c r="L71" s="141" t="s">
        <v>615</v>
      </c>
      <c r="M71" s="141" t="s">
        <v>616</v>
      </c>
      <c r="N71" s="141" t="s">
        <v>617</v>
      </c>
      <c r="O71" s="141" t="s">
        <v>619</v>
      </c>
      <c r="P71" s="141" t="s">
        <v>618</v>
      </c>
      <c r="Q71" s="141" t="s">
        <v>620</v>
      </c>
      <c r="R71" s="141" t="s">
        <v>651</v>
      </c>
      <c r="S71" s="141" t="s">
        <v>649</v>
      </c>
      <c r="T71" s="141" t="s">
        <v>650</v>
      </c>
      <c r="U71" s="141" t="s">
        <v>621</v>
      </c>
      <c r="V71" s="141" t="s">
        <v>641</v>
      </c>
      <c r="W71" s="141" t="s">
        <v>642</v>
      </c>
      <c r="X71" s="141" t="s">
        <v>643</v>
      </c>
      <c r="Y71" s="141" t="s">
        <v>644</v>
      </c>
    </row>
    <row r="72" spans="11:25" x14ac:dyDescent="0.25">
      <c r="K72" s="141" t="s">
        <v>400</v>
      </c>
      <c r="L72" s="162">
        <v>4.7892720306513412E-2</v>
      </c>
      <c r="M72" s="162">
        <v>0.53825431034482762</v>
      </c>
      <c r="N72" s="162">
        <v>0.22473659003831417</v>
      </c>
      <c r="O72" s="162">
        <v>0.10781848659003831</v>
      </c>
      <c r="P72" s="162">
        <v>5.166427203065134E-2</v>
      </c>
      <c r="Q72" s="162">
        <v>2.9633620689655173E-2</v>
      </c>
      <c r="R72" s="141" t="s">
        <v>400</v>
      </c>
      <c r="S72" s="3">
        <v>0.61578065134099613</v>
      </c>
      <c r="T72" s="3">
        <v>0.38421934865900387</v>
      </c>
      <c r="U72" s="162">
        <v>0.14744971264367815</v>
      </c>
      <c r="V72" s="162">
        <v>0.23880507662835249</v>
      </c>
      <c r="W72" s="163">
        <v>0.90331657088122608</v>
      </c>
      <c r="X72" s="162">
        <v>0.21396072796934865</v>
      </c>
      <c r="Y72" s="163">
        <v>6.3470426245210732</v>
      </c>
    </row>
    <row r="73" spans="11:25" x14ac:dyDescent="0.25">
      <c r="K73" s="141" t="s">
        <v>405</v>
      </c>
      <c r="L73" s="162">
        <v>5.6016876879572693E-2</v>
      </c>
      <c r="M73" s="162">
        <v>0.53242964226401546</v>
      </c>
      <c r="N73" s="162">
        <v>0.21136496252075945</v>
      </c>
      <c r="O73" s="162">
        <v>0.10745545132187262</v>
      </c>
      <c r="P73" s="162">
        <v>5.8620225324296421E-2</v>
      </c>
      <c r="Q73" s="162">
        <v>3.4112841689483371E-2</v>
      </c>
      <c r="R73" s="141" t="s">
        <v>405</v>
      </c>
      <c r="S73" s="3">
        <v>0.62255936083307151</v>
      </c>
      <c r="T73" s="3">
        <v>0.37744063916692849</v>
      </c>
      <c r="U73" s="162">
        <v>0.17213519457785359</v>
      </c>
      <c r="V73" s="162">
        <v>0.23304457112078639</v>
      </c>
      <c r="W73" s="163">
        <v>0.91893711566946457</v>
      </c>
      <c r="X73" s="162">
        <v>0.21737959513443153</v>
      </c>
      <c r="Y73" s="163">
        <v>6.3923425647470715</v>
      </c>
    </row>
    <row r="74" spans="11:25" x14ac:dyDescent="0.25">
      <c r="K74" s="141" t="s">
        <v>412</v>
      </c>
      <c r="L74" s="162">
        <v>5.9236757167267895E-2</v>
      </c>
      <c r="M74" s="162">
        <v>0.53385228782988414</v>
      </c>
      <c r="N74" s="162">
        <v>0.21165749003227644</v>
      </c>
      <c r="O74" s="162">
        <v>0.10746155306626162</v>
      </c>
      <c r="P74" s="162">
        <v>5.5325612303018794E-2</v>
      </c>
      <c r="Q74" s="162">
        <v>3.2466299601291056E-2</v>
      </c>
      <c r="R74" s="141" t="s">
        <v>412</v>
      </c>
      <c r="S74" s="3">
        <v>0.62555534459844309</v>
      </c>
      <c r="T74" s="3">
        <v>0.37444465540155691</v>
      </c>
      <c r="U74" s="162">
        <v>0.17509018416555913</v>
      </c>
      <c r="V74" s="162">
        <v>0.22817543193468767</v>
      </c>
      <c r="W74" s="163">
        <v>0.92527055249667745</v>
      </c>
      <c r="X74" s="162">
        <v>0.22270742358078602</v>
      </c>
      <c r="Y74" s="163">
        <v>6.4037212834630717</v>
      </c>
    </row>
    <row r="75" spans="11:25" x14ac:dyDescent="0.25">
      <c r="K75" s="141" t="s">
        <v>411</v>
      </c>
      <c r="L75" s="162">
        <v>6.3471978448099917E-2</v>
      </c>
      <c r="M75" s="162">
        <v>0.5024286705579819</v>
      </c>
      <c r="N75" s="162">
        <v>0.22792767051716398</v>
      </c>
      <c r="O75" s="162">
        <v>0.11396383525858199</v>
      </c>
      <c r="P75" s="162">
        <v>5.4818564023021349E-2</v>
      </c>
      <c r="Q75" s="162">
        <v>3.7389281195150822E-2</v>
      </c>
      <c r="R75" s="141" t="s">
        <v>411</v>
      </c>
      <c r="S75" s="3">
        <v>0.60328993020123267</v>
      </c>
      <c r="T75" s="3">
        <v>0.39671006979876733</v>
      </c>
      <c r="U75" s="162">
        <v>0.18396669251806197</v>
      </c>
      <c r="V75" s="162">
        <v>0.22821339646516184</v>
      </c>
      <c r="W75" s="163">
        <v>0.90501653128699133</v>
      </c>
      <c r="X75" s="162">
        <v>0.21278419527327647</v>
      </c>
      <c r="Y75" s="163">
        <v>6.3410343279317525</v>
      </c>
    </row>
    <row r="76" spans="11:25" x14ac:dyDescent="0.25">
      <c r="K76" s="141" t="s">
        <v>414</v>
      </c>
      <c r="L76" s="162">
        <v>5.8833660569735803E-2</v>
      </c>
      <c r="M76" s="162">
        <v>0.50432296510626573</v>
      </c>
      <c r="N76" s="162">
        <v>0.23033998139919395</v>
      </c>
      <c r="O76" s="162">
        <v>0.10130550101615514</v>
      </c>
      <c r="P76" s="162">
        <v>6.8444077021115365E-2</v>
      </c>
      <c r="Q76" s="162">
        <v>3.6753814887534014E-2</v>
      </c>
      <c r="R76" s="141" t="s">
        <v>414</v>
      </c>
      <c r="S76" s="3">
        <v>0.5999104405635356</v>
      </c>
      <c r="T76" s="3">
        <v>0.4000895594364644</v>
      </c>
      <c r="U76" s="162">
        <v>0.11876959112672661</v>
      </c>
      <c r="V76" s="162">
        <v>0.22331301023044331</v>
      </c>
      <c r="W76" s="163">
        <v>0.96514071165306048</v>
      </c>
      <c r="X76" s="162">
        <v>0.23860700630360648</v>
      </c>
      <c r="Y76" s="163">
        <v>6.2975784506217494</v>
      </c>
    </row>
    <row r="77" spans="11:25" x14ac:dyDescent="0.25">
      <c r="K77" s="141" t="s">
        <v>403</v>
      </c>
      <c r="L77" s="162">
        <v>5.9159314997405295E-2</v>
      </c>
      <c r="M77" s="162">
        <v>0.51816294758692272</v>
      </c>
      <c r="N77" s="162">
        <v>0.21380384016606124</v>
      </c>
      <c r="O77" s="162">
        <v>9.8858329008822007E-2</v>
      </c>
      <c r="P77" s="162">
        <v>6.7981318111053457E-2</v>
      </c>
      <c r="Q77" s="162">
        <v>4.2034250129735343E-2</v>
      </c>
      <c r="R77" s="141" t="s">
        <v>403</v>
      </c>
      <c r="S77" s="3">
        <v>0.61935651271406345</v>
      </c>
      <c r="T77" s="3">
        <v>0.38064348728593655</v>
      </c>
      <c r="U77" s="162">
        <v>0.23819408406850026</v>
      </c>
      <c r="V77" s="162">
        <v>0.24571873378308251</v>
      </c>
      <c r="W77" s="163">
        <v>0.9631551634665283</v>
      </c>
      <c r="X77" s="162">
        <v>0.22781525687597301</v>
      </c>
      <c r="Y77" s="163">
        <v>6.3692267773741564</v>
      </c>
    </row>
    <row r="78" spans="11:25" x14ac:dyDescent="0.25">
      <c r="K78" s="141" t="s">
        <v>399</v>
      </c>
      <c r="L78" s="162">
        <v>6.1882251826385903E-2</v>
      </c>
      <c r="M78" s="162">
        <v>0.60378169316716801</v>
      </c>
      <c r="N78" s="162">
        <v>0.16158143532445207</v>
      </c>
      <c r="O78" s="162">
        <v>7.606360120326601E-2</v>
      </c>
      <c r="P78" s="162">
        <v>6.3601203266007739E-2</v>
      </c>
      <c r="Q78" s="162">
        <v>3.3089815212720239E-2</v>
      </c>
      <c r="R78" s="141" t="s">
        <v>399</v>
      </c>
      <c r="S78" s="3">
        <v>0.69875376020627422</v>
      </c>
      <c r="T78" s="3">
        <v>0.30124623979372578</v>
      </c>
      <c r="U78" s="162">
        <v>0.1400945423291792</v>
      </c>
      <c r="V78" s="162">
        <v>0.25784271594327463</v>
      </c>
      <c r="W78" s="163">
        <v>0.95487752470992693</v>
      </c>
      <c r="X78" s="162">
        <v>0.22819080360979802</v>
      </c>
      <c r="Y78" s="163">
        <v>6.7116458960034375</v>
      </c>
    </row>
    <row r="79" spans="11:25" x14ac:dyDescent="0.25">
      <c r="K79" s="141" t="s">
        <v>408</v>
      </c>
      <c r="L79" s="162">
        <v>7.0561017929438988E-2</v>
      </c>
      <c r="M79" s="162">
        <v>0.51098901098901095</v>
      </c>
      <c r="N79" s="162">
        <v>0.20936957779063042</v>
      </c>
      <c r="O79" s="162">
        <v>0.10150375939849623</v>
      </c>
      <c r="P79" s="162">
        <v>6.5355696934644297E-2</v>
      </c>
      <c r="Q79" s="162">
        <v>4.2220936957779065E-2</v>
      </c>
      <c r="R79" s="141" t="s">
        <v>408</v>
      </c>
      <c r="S79" s="3">
        <v>0.62377096587622904</v>
      </c>
      <c r="T79" s="3">
        <v>0.37622903412377096</v>
      </c>
      <c r="U79" s="162">
        <v>0.17090803932909196</v>
      </c>
      <c r="V79" s="162">
        <v>0.25101214574898784</v>
      </c>
      <c r="W79" s="163">
        <v>0.99913244650086752</v>
      </c>
      <c r="X79" s="162">
        <v>0.25014459224985541</v>
      </c>
      <c r="Y79" s="163">
        <v>6.4175824175824179</v>
      </c>
    </row>
    <row r="80" spans="11:25" x14ac:dyDescent="0.25">
      <c r="K80" s="141" t="s">
        <v>401</v>
      </c>
      <c r="L80" s="162">
        <v>5.7123655913978492E-2</v>
      </c>
      <c r="M80" s="162">
        <v>0.54032258064516125</v>
      </c>
      <c r="N80" s="162">
        <v>0.14045698924731181</v>
      </c>
      <c r="O80" s="162">
        <v>0.10685483870967742</v>
      </c>
      <c r="P80" s="162">
        <v>0.125</v>
      </c>
      <c r="Q80" s="162">
        <v>3.0241935483870969E-2</v>
      </c>
      <c r="R80" s="141" t="s">
        <v>401</v>
      </c>
      <c r="S80" s="3">
        <v>0.62768817204301075</v>
      </c>
      <c r="T80" s="3">
        <v>0.37231182795698925</v>
      </c>
      <c r="U80" s="162">
        <v>0.13239247311827956</v>
      </c>
      <c r="V80" s="162">
        <v>0.23588709677419356</v>
      </c>
      <c r="W80" s="163">
        <v>0.92271505376344087</v>
      </c>
      <c r="X80" s="162">
        <v>0.22580645161290322</v>
      </c>
      <c r="Y80" s="163">
        <v>6.373655913978495</v>
      </c>
    </row>
    <row r="81" spans="11:25" x14ac:dyDescent="0.25">
      <c r="K81" s="141" t="s">
        <v>404</v>
      </c>
      <c r="L81" s="162">
        <v>6.701836654943337E-2</v>
      </c>
      <c r="M81" s="162">
        <v>0.55021492770613523</v>
      </c>
      <c r="N81" s="162">
        <v>0.19792887846815163</v>
      </c>
      <c r="O81" s="162">
        <v>9.6131301289566234E-2</v>
      </c>
      <c r="P81" s="162">
        <v>5.3145760062524423E-2</v>
      </c>
      <c r="Q81" s="162">
        <v>3.5560765924189136E-2</v>
      </c>
      <c r="R81" s="141" t="s">
        <v>404</v>
      </c>
      <c r="S81" s="3">
        <v>0.65279406017975772</v>
      </c>
      <c r="T81" s="3">
        <v>0.34720593982024228</v>
      </c>
      <c r="U81" s="162">
        <v>0.23563892145369286</v>
      </c>
      <c r="V81" s="162">
        <v>0.24306369675654552</v>
      </c>
      <c r="W81" s="163">
        <v>0.9620945681906995</v>
      </c>
      <c r="X81" s="162">
        <v>0.23524814380617429</v>
      </c>
      <c r="Y81" s="163">
        <v>6.5351699882766709</v>
      </c>
    </row>
    <row r="82" spans="11:25" x14ac:dyDescent="0.25">
      <c r="K82" s="141" t="s">
        <v>415</v>
      </c>
      <c r="L82" s="162">
        <v>4.8271363339856488E-2</v>
      </c>
      <c r="M82" s="162">
        <v>0.62035225048923681</v>
      </c>
      <c r="N82" s="162">
        <v>0.15068493150684931</v>
      </c>
      <c r="O82" s="162">
        <v>6.5231572080887146E-2</v>
      </c>
      <c r="P82" s="162">
        <v>8.6105675146771032E-2</v>
      </c>
      <c r="Q82" s="162">
        <v>2.9354207436399216E-2</v>
      </c>
      <c r="R82" s="141" t="s">
        <v>415</v>
      </c>
      <c r="S82" s="3">
        <v>0.69797782126549257</v>
      </c>
      <c r="T82" s="3">
        <v>0.30202217873450743</v>
      </c>
      <c r="U82" s="162">
        <v>0.13698630136986301</v>
      </c>
      <c r="V82" s="162">
        <v>0.25636007827788648</v>
      </c>
      <c r="W82" s="163">
        <v>0.93868232224396608</v>
      </c>
      <c r="X82" s="162">
        <v>0.23809523809523808</v>
      </c>
      <c r="Y82" s="163">
        <v>6.666666666666667</v>
      </c>
    </row>
    <row r="83" spans="11:25" x14ac:dyDescent="0.25">
      <c r="K83" s="141" t="s">
        <v>410</v>
      </c>
      <c r="L83" s="162">
        <v>6.3486100676183321E-2</v>
      </c>
      <c r="M83" s="162">
        <v>0.54019534184823437</v>
      </c>
      <c r="N83" s="162">
        <v>0.17843726521412473</v>
      </c>
      <c r="O83" s="162">
        <v>7.8136739293764093E-2</v>
      </c>
      <c r="P83" s="162">
        <v>0.10593538692712247</v>
      </c>
      <c r="Q83" s="162">
        <v>3.3809166040571E-2</v>
      </c>
      <c r="R83" s="141" t="s">
        <v>410</v>
      </c>
      <c r="S83" s="3">
        <v>0.63749060856498874</v>
      </c>
      <c r="T83" s="3">
        <v>0.36250939143501126</v>
      </c>
      <c r="U83" s="162">
        <v>0.11570247933884298</v>
      </c>
      <c r="V83" s="162">
        <v>0.24981217129977459</v>
      </c>
      <c r="W83" s="163">
        <v>1.0105184072126221</v>
      </c>
      <c r="X83" s="162">
        <v>0.26033057851239672</v>
      </c>
      <c r="Y83" s="163">
        <v>6.4169797145003757</v>
      </c>
    </row>
    <row r="84" spans="11:25" x14ac:dyDescent="0.25">
      <c r="K84" s="141" t="s">
        <v>407</v>
      </c>
      <c r="L84" s="162">
        <v>5.8823529411764705E-2</v>
      </c>
      <c r="M84" s="162">
        <v>0.54522454142947496</v>
      </c>
      <c r="N84" s="162">
        <v>0.16951296647691336</v>
      </c>
      <c r="O84" s="162">
        <v>9.550917141049968E-2</v>
      </c>
      <c r="P84" s="162">
        <v>0.10815939278937381</v>
      </c>
      <c r="Q84" s="162">
        <v>2.2770398481973434E-2</v>
      </c>
      <c r="R84" s="141" t="s">
        <v>407</v>
      </c>
      <c r="S84" s="3">
        <v>0.62681846932321317</v>
      </c>
      <c r="T84" s="3">
        <v>0.37318153067678683</v>
      </c>
      <c r="U84" s="162">
        <v>0.12713472485768501</v>
      </c>
      <c r="V84" s="162">
        <v>0.21252371916508539</v>
      </c>
      <c r="W84" s="163">
        <v>0.94117647058823528</v>
      </c>
      <c r="X84" s="162">
        <v>0.23466160657811511</v>
      </c>
      <c r="Y84" s="163">
        <v>6.3965844402277039</v>
      </c>
    </row>
    <row r="85" spans="11:25" x14ac:dyDescent="0.25">
      <c r="K85" s="141" t="s">
        <v>406</v>
      </c>
      <c r="L85" s="162">
        <v>5.1162790697674418E-2</v>
      </c>
      <c r="M85" s="162">
        <v>0.52093023255813953</v>
      </c>
      <c r="N85" s="162">
        <v>0.17674418604651163</v>
      </c>
      <c r="O85" s="162">
        <v>8.6046511627906982E-2</v>
      </c>
      <c r="P85" s="162">
        <v>0.1248062015503876</v>
      </c>
      <c r="Q85" s="162">
        <v>4.0310077519379844E-2</v>
      </c>
      <c r="R85" s="141" t="s">
        <v>406</v>
      </c>
      <c r="S85" s="3">
        <v>0.61240310077519378</v>
      </c>
      <c r="T85" s="3">
        <v>0.38759689922480622</v>
      </c>
      <c r="U85" s="162">
        <v>0.20852713178294574</v>
      </c>
      <c r="V85" s="162">
        <v>0.23875968992248062</v>
      </c>
      <c r="W85" s="163">
        <v>1.1031007751937985</v>
      </c>
      <c r="X85" s="162">
        <v>0.27829457364341087</v>
      </c>
      <c r="Y85" s="163">
        <v>6.2418604651162788</v>
      </c>
    </row>
    <row r="86" spans="11:25" x14ac:dyDescent="0.25">
      <c r="K86" s="141" t="s">
        <v>409</v>
      </c>
      <c r="L86" s="162">
        <v>8.8848594741613787E-2</v>
      </c>
      <c r="M86" s="162">
        <v>0.60290117860380776</v>
      </c>
      <c r="N86" s="162">
        <v>9.6101541251133279E-2</v>
      </c>
      <c r="O86" s="162">
        <v>6.0743427017225751E-2</v>
      </c>
      <c r="P86" s="162">
        <v>0.11514052583862194</v>
      </c>
      <c r="Q86" s="162">
        <v>3.6264732547597461E-2</v>
      </c>
      <c r="R86" s="141" t="s">
        <v>409</v>
      </c>
      <c r="S86" s="3">
        <v>0.72801450589301897</v>
      </c>
      <c r="T86" s="3">
        <v>0.27198549410698103</v>
      </c>
      <c r="U86" s="162">
        <v>0.20761559383499548</v>
      </c>
      <c r="V86" s="162">
        <v>0.23481414324569355</v>
      </c>
      <c r="W86" s="163">
        <v>0.97008159564823204</v>
      </c>
      <c r="X86" s="162">
        <v>0.23934723481414324</v>
      </c>
      <c r="Y86" s="163">
        <v>6.8458748866727106</v>
      </c>
    </row>
    <row r="87" spans="11:25" x14ac:dyDescent="0.25">
      <c r="K87" s="141" t="s">
        <v>417</v>
      </c>
      <c r="L87" s="162">
        <v>7.0044709388971685E-2</v>
      </c>
      <c r="M87" s="162">
        <v>0.51117734724292097</v>
      </c>
      <c r="N87" s="162">
        <v>0.15797317436661698</v>
      </c>
      <c r="O87" s="162">
        <v>8.4947839046199708E-2</v>
      </c>
      <c r="P87" s="162">
        <v>0.14605067064083457</v>
      </c>
      <c r="Q87" s="162">
        <v>2.9806259314456036E-2</v>
      </c>
      <c r="R87" s="141" t="s">
        <v>417</v>
      </c>
      <c r="S87" s="3">
        <v>0.61102831594634865</v>
      </c>
      <c r="T87" s="3">
        <v>0.38897168405365135</v>
      </c>
      <c r="U87" s="162">
        <v>0.18032786885245902</v>
      </c>
      <c r="V87" s="162">
        <v>0.24888226527570789</v>
      </c>
      <c r="W87" s="163">
        <v>0.97019374068554398</v>
      </c>
      <c r="X87" s="162">
        <v>0.24590163934426229</v>
      </c>
      <c r="Y87" s="163">
        <v>6.2697466467958272</v>
      </c>
    </row>
    <row r="88" spans="11:25" x14ac:dyDescent="0.25">
      <c r="K88" s="141" t="s">
        <v>402</v>
      </c>
      <c r="L88" s="162">
        <v>6.6985645933014357E-2</v>
      </c>
      <c r="M88" s="162">
        <v>0.51674641148325362</v>
      </c>
      <c r="N88" s="162">
        <v>9.9282296650717708E-2</v>
      </c>
      <c r="O88" s="162">
        <v>6.4593301435406703E-2</v>
      </c>
      <c r="P88" s="162">
        <v>0.23086124401913877</v>
      </c>
      <c r="Q88" s="162">
        <v>2.1531100478468901E-2</v>
      </c>
      <c r="R88" s="141" t="s">
        <v>402</v>
      </c>
      <c r="S88" s="3">
        <v>0.60526315789473695</v>
      </c>
      <c r="T88" s="3">
        <v>0.39473684210526305</v>
      </c>
      <c r="U88" s="162">
        <v>0.13636363636363635</v>
      </c>
      <c r="V88" s="162">
        <v>0.21770334928229665</v>
      </c>
      <c r="W88" s="163">
        <v>0.86363636363636365</v>
      </c>
      <c r="X88" s="162">
        <v>0.20454545454545456</v>
      </c>
      <c r="Y88" s="163">
        <v>6.1758373205741623</v>
      </c>
    </row>
    <row r="89" spans="11:25" x14ac:dyDescent="0.25">
      <c r="K89" s="141" t="s">
        <v>416</v>
      </c>
      <c r="L89" s="162">
        <v>6.5747613997879109E-2</v>
      </c>
      <c r="M89" s="162">
        <v>0.44856839872746551</v>
      </c>
      <c r="N89" s="162">
        <v>0.11770943796394485</v>
      </c>
      <c r="O89" s="162">
        <v>6.5747613997879109E-2</v>
      </c>
      <c r="P89" s="162">
        <v>0.27677624602332979</v>
      </c>
      <c r="Q89" s="162">
        <v>2.5450689289501591E-2</v>
      </c>
      <c r="R89" s="141" t="s">
        <v>416</v>
      </c>
      <c r="S89" s="3">
        <v>0.53976670201484622</v>
      </c>
      <c r="T89" s="3">
        <v>0.46023329798515378</v>
      </c>
      <c r="U89" s="162">
        <v>0.11240721102863202</v>
      </c>
      <c r="V89" s="162">
        <v>0.23329798515376457</v>
      </c>
      <c r="W89" s="163">
        <v>0.9618239660657476</v>
      </c>
      <c r="X89" s="162">
        <v>0.2523860021208908</v>
      </c>
      <c r="Y89" s="163">
        <v>5.9109225874867448</v>
      </c>
    </row>
    <row r="90" spans="11:25" x14ac:dyDescent="0.25">
      <c r="K90" s="141" t="s">
        <v>413</v>
      </c>
      <c r="L90" s="162">
        <v>3.7470725995316159E-2</v>
      </c>
      <c r="M90" s="162">
        <v>0.46838407494145201</v>
      </c>
      <c r="N90" s="162">
        <v>0.1522248243559719</v>
      </c>
      <c r="O90" s="162">
        <v>0.12646370023419204</v>
      </c>
      <c r="P90" s="162">
        <v>0.18735362997658081</v>
      </c>
      <c r="Q90" s="162">
        <v>2.8103044496487119E-2</v>
      </c>
      <c r="R90" s="141" t="s">
        <v>413</v>
      </c>
      <c r="S90" s="3">
        <v>0.53395784543325531</v>
      </c>
      <c r="T90" s="3">
        <v>0.46604215456674469</v>
      </c>
      <c r="U90" s="162">
        <v>0.10304449648711944</v>
      </c>
      <c r="V90" s="162">
        <v>0.24590163934426229</v>
      </c>
      <c r="W90" s="163">
        <v>1.0140515222482436</v>
      </c>
      <c r="X90" s="162">
        <v>0.27868852459016391</v>
      </c>
      <c r="Y90" s="163">
        <v>5.8665105386416858</v>
      </c>
    </row>
    <row r="91" spans="11:25" x14ac:dyDescent="0.25">
      <c r="K91" s="76" t="s">
        <v>631</v>
      </c>
      <c r="L91" s="172">
        <v>5.7503226563416637E-2</v>
      </c>
      <c r="M91" s="173">
        <v>0.5345183620790801</v>
      </c>
      <c r="N91" s="174">
        <v>0.20931596855567292</v>
      </c>
      <c r="O91" s="175">
        <v>5.8852516719464981E-2</v>
      </c>
      <c r="P91" s="176">
        <v>0.10576227879910993</v>
      </c>
      <c r="Q91" s="177">
        <v>3.4353261594401274E-2</v>
      </c>
      <c r="S91" s="158">
        <v>0.62637485023689798</v>
      </c>
      <c r="T91" s="158">
        <v>0.37362514976310202</v>
      </c>
      <c r="U91" s="3">
        <v>0.16441720881427072</v>
      </c>
      <c r="W91" s="159">
        <v>0.92041972717733478</v>
      </c>
      <c r="X91" s="160">
        <v>0.22089569779643231</v>
      </c>
      <c r="Y91" s="161">
        <v>6.42</v>
      </c>
    </row>
    <row r="93" spans="11:25" x14ac:dyDescent="0.25">
      <c r="K93" s="144" t="s">
        <v>640</v>
      </c>
      <c r="L93" s="144" t="s">
        <v>615</v>
      </c>
      <c r="M93" s="144" t="s">
        <v>616</v>
      </c>
      <c r="N93" s="144" t="s">
        <v>617</v>
      </c>
      <c r="O93" s="144" t="s">
        <v>619</v>
      </c>
      <c r="P93" s="144" t="s">
        <v>618</v>
      </c>
      <c r="Q93" s="144" t="s">
        <v>620</v>
      </c>
      <c r="R93" s="144" t="s">
        <v>621</v>
      </c>
      <c r="S93" s="144" t="s">
        <v>641</v>
      </c>
      <c r="T93" s="144" t="s">
        <v>642</v>
      </c>
      <c r="U93" s="144" t="s">
        <v>643</v>
      </c>
      <c r="V93" s="144" t="s">
        <v>644</v>
      </c>
      <c r="W93" s="144" t="s">
        <v>645</v>
      </c>
    </row>
    <row r="94" spans="11:25" x14ac:dyDescent="0.25">
      <c r="K94" s="144" t="s">
        <v>646</v>
      </c>
      <c r="L94" s="143">
        <v>771</v>
      </c>
      <c r="M94" s="143">
        <v>6683</v>
      </c>
      <c r="N94" s="143">
        <v>2814</v>
      </c>
      <c r="O94" s="143">
        <v>1457</v>
      </c>
      <c r="P94" s="143">
        <v>1574</v>
      </c>
      <c r="Q94" s="143">
        <v>513</v>
      </c>
      <c r="R94" s="143">
        <v>1151</v>
      </c>
      <c r="S94" s="143">
        <v>3197</v>
      </c>
      <c r="T94" s="143">
        <v>11870</v>
      </c>
      <c r="U94" s="143">
        <v>2842</v>
      </c>
      <c r="V94" s="143">
        <v>85146</v>
      </c>
      <c r="W94" s="143">
        <v>13812</v>
      </c>
    </row>
    <row r="95" spans="11:25" x14ac:dyDescent="0.25">
      <c r="K95" s="144" t="s">
        <v>49</v>
      </c>
      <c r="L95" s="143">
        <v>1835</v>
      </c>
      <c r="M95" s="143">
        <v>16434</v>
      </c>
      <c r="N95" s="143">
        <v>5085</v>
      </c>
      <c r="O95" s="143">
        <v>1025</v>
      </c>
      <c r="P95" s="143">
        <v>2928</v>
      </c>
      <c r="Q95" s="143">
        <v>1116</v>
      </c>
      <c r="R95" s="143">
        <v>4461</v>
      </c>
      <c r="S95" s="143">
        <v>4381</v>
      </c>
      <c r="T95" s="143">
        <v>19593</v>
      </c>
      <c r="U95" s="143">
        <v>3765</v>
      </c>
      <c r="V95" s="143">
        <v>189940</v>
      </c>
      <c r="W95" s="143">
        <v>28423</v>
      </c>
    </row>
    <row r="96" spans="11:25" x14ac:dyDescent="0.25">
      <c r="K96" s="144" t="s">
        <v>4</v>
      </c>
      <c r="L96" s="143">
        <v>2959</v>
      </c>
      <c r="M96" s="143">
        <v>33254</v>
      </c>
      <c r="N96" s="143">
        <v>9206</v>
      </c>
      <c r="O96" s="143">
        <v>3688</v>
      </c>
      <c r="P96" s="143">
        <v>4684</v>
      </c>
      <c r="Q96" s="143">
        <v>1227</v>
      </c>
      <c r="R96" s="143">
        <v>8833</v>
      </c>
      <c r="S96" s="143">
        <v>13887</v>
      </c>
      <c r="T96" s="143">
        <v>51304</v>
      </c>
      <c r="U96" s="143">
        <v>12458</v>
      </c>
      <c r="V96" s="143">
        <v>367037</v>
      </c>
      <c r="W96" s="143">
        <v>55018</v>
      </c>
    </row>
    <row r="97" spans="11:23" x14ac:dyDescent="0.25">
      <c r="K97" s="144">
        <v>19</v>
      </c>
      <c r="L97" s="143">
        <v>3906</v>
      </c>
      <c r="M97" s="143">
        <v>43535</v>
      </c>
      <c r="N97" s="143">
        <v>18971</v>
      </c>
      <c r="O97" s="143">
        <v>4698</v>
      </c>
      <c r="P97" s="143">
        <v>8874</v>
      </c>
      <c r="Q97" s="143">
        <v>2490</v>
      </c>
      <c r="R97" s="143">
        <v>12164</v>
      </c>
      <c r="S97" s="143">
        <v>20053</v>
      </c>
      <c r="T97" s="143">
        <v>76577</v>
      </c>
      <c r="U97" s="143">
        <v>18500</v>
      </c>
      <c r="V97" s="143">
        <v>519728</v>
      </c>
      <c r="W97" s="143">
        <v>82474</v>
      </c>
    </row>
    <row r="98" spans="11:23" x14ac:dyDescent="0.25">
      <c r="K98" s="144">
        <v>28</v>
      </c>
      <c r="L98" s="143">
        <v>6001</v>
      </c>
      <c r="M98" s="143">
        <v>56996</v>
      </c>
      <c r="N98" s="143">
        <v>23563</v>
      </c>
      <c r="O98" s="143">
        <v>6819</v>
      </c>
      <c r="P98" s="143">
        <v>12031</v>
      </c>
      <c r="Q98" s="143">
        <v>3711</v>
      </c>
      <c r="R98" s="143">
        <v>18818</v>
      </c>
      <c r="S98" s="143">
        <v>25723</v>
      </c>
      <c r="T98" s="143">
        <v>101966</v>
      </c>
      <c r="U98" s="143">
        <v>24635</v>
      </c>
      <c r="V98" s="143">
        <v>692381</v>
      </c>
      <c r="W98" s="143">
        <v>109121</v>
      </c>
    </row>
    <row r="99" spans="11:23" x14ac:dyDescent="0.25">
      <c r="K99" s="144">
        <v>34567</v>
      </c>
      <c r="L99" s="143">
        <v>18369</v>
      </c>
      <c r="M99" s="143">
        <v>157066</v>
      </c>
      <c r="N99" s="143">
        <v>69341</v>
      </c>
      <c r="O99" s="143">
        <v>18277</v>
      </c>
      <c r="P99" s="143">
        <v>33066</v>
      </c>
      <c r="Q99" s="143">
        <v>10658</v>
      </c>
      <c r="R99" s="143">
        <v>52504</v>
      </c>
      <c r="S99" s="143">
        <v>70638</v>
      </c>
      <c r="T99" s="143">
        <v>286915</v>
      </c>
      <c r="U99" s="143">
        <v>69371</v>
      </c>
      <c r="V99" s="143">
        <v>1942364</v>
      </c>
      <c r="W99" s="143">
        <v>306777</v>
      </c>
    </row>
    <row r="100" spans="11:23" x14ac:dyDescent="0.25">
      <c r="K100" s="144" t="s">
        <v>675</v>
      </c>
      <c r="L100" s="144" t="s">
        <v>615</v>
      </c>
      <c r="M100" s="144" t="s">
        <v>616</v>
      </c>
      <c r="N100" s="144" t="s">
        <v>617</v>
      </c>
      <c r="O100" s="144" t="s">
        <v>619</v>
      </c>
      <c r="P100" s="144" t="s">
        <v>618</v>
      </c>
      <c r="Q100" s="144" t="s">
        <v>620</v>
      </c>
      <c r="R100" s="144" t="s">
        <v>621</v>
      </c>
      <c r="S100" s="144" t="s">
        <v>641</v>
      </c>
      <c r="T100" s="144" t="s">
        <v>642</v>
      </c>
      <c r="U100" s="144" t="s">
        <v>643</v>
      </c>
      <c r="V100" s="144" t="s">
        <v>644</v>
      </c>
      <c r="W100" s="144" t="s">
        <v>645</v>
      </c>
    </row>
    <row r="101" spans="11:23" x14ac:dyDescent="0.25">
      <c r="K101" s="144" t="s">
        <v>400</v>
      </c>
      <c r="L101" s="143">
        <v>378</v>
      </c>
      <c r="M101" s="143">
        <v>3387</v>
      </c>
      <c r="N101" s="143">
        <v>1140</v>
      </c>
      <c r="O101" s="143">
        <v>590</v>
      </c>
      <c r="P101" s="143">
        <v>169</v>
      </c>
      <c r="Q101" s="143">
        <v>195</v>
      </c>
      <c r="R101" s="143">
        <v>1843</v>
      </c>
      <c r="S101" s="143">
        <v>1522</v>
      </c>
      <c r="T101" s="143">
        <v>6052</v>
      </c>
      <c r="U101" s="143">
        <v>1523</v>
      </c>
      <c r="V101" s="143">
        <v>39222</v>
      </c>
      <c r="W101" s="143">
        <v>5859</v>
      </c>
    </row>
    <row r="102" spans="11:23" x14ac:dyDescent="0.25">
      <c r="K102" s="144" t="s">
        <v>405</v>
      </c>
      <c r="L102" s="143">
        <v>94</v>
      </c>
      <c r="M102" s="143">
        <v>1114</v>
      </c>
      <c r="N102" s="143">
        <v>381</v>
      </c>
      <c r="O102" s="143">
        <v>235</v>
      </c>
      <c r="P102" s="143">
        <v>68</v>
      </c>
      <c r="Q102" s="143">
        <v>54</v>
      </c>
      <c r="R102" s="143">
        <v>373</v>
      </c>
      <c r="S102" s="143">
        <v>492</v>
      </c>
      <c r="T102" s="143">
        <v>2130</v>
      </c>
      <c r="U102" s="143">
        <v>577</v>
      </c>
      <c r="V102" s="143">
        <v>12714</v>
      </c>
      <c r="W102" s="143">
        <v>1946</v>
      </c>
    </row>
    <row r="103" spans="11:23" x14ac:dyDescent="0.25">
      <c r="K103" s="144" t="s">
        <v>412</v>
      </c>
      <c r="L103" s="143">
        <v>55</v>
      </c>
      <c r="M103" s="143">
        <v>629</v>
      </c>
      <c r="N103" s="143">
        <v>196</v>
      </c>
      <c r="O103" s="143">
        <v>144</v>
      </c>
      <c r="P103" s="143">
        <v>44</v>
      </c>
      <c r="Q103" s="143">
        <v>30</v>
      </c>
      <c r="R103" s="143">
        <v>182</v>
      </c>
      <c r="S103" s="143">
        <v>268</v>
      </c>
      <c r="T103" s="143">
        <v>1252</v>
      </c>
      <c r="U103" s="143">
        <v>332</v>
      </c>
      <c r="V103" s="143">
        <v>7156</v>
      </c>
      <c r="W103" s="143">
        <v>1098</v>
      </c>
    </row>
    <row r="104" spans="11:23" x14ac:dyDescent="0.25">
      <c r="K104" s="144" t="s">
        <v>411</v>
      </c>
      <c r="L104" s="143">
        <v>52</v>
      </c>
      <c r="M104" s="143">
        <v>518</v>
      </c>
      <c r="N104" s="143">
        <v>198</v>
      </c>
      <c r="O104" s="143">
        <v>141</v>
      </c>
      <c r="P104" s="143">
        <v>44</v>
      </c>
      <c r="Q104" s="143">
        <v>30</v>
      </c>
      <c r="R104" s="143">
        <v>127</v>
      </c>
      <c r="S104" s="143">
        <v>241</v>
      </c>
      <c r="T104" s="143">
        <v>1013</v>
      </c>
      <c r="U104" s="143">
        <v>275</v>
      </c>
      <c r="V104" s="143">
        <v>6288</v>
      </c>
      <c r="W104" s="143">
        <v>983</v>
      </c>
    </row>
    <row r="105" spans="11:23" x14ac:dyDescent="0.25">
      <c r="K105" s="144" t="s">
        <v>414</v>
      </c>
      <c r="L105" s="143">
        <v>20</v>
      </c>
      <c r="M105" s="143">
        <v>297</v>
      </c>
      <c r="N105" s="143">
        <v>103</v>
      </c>
      <c r="O105" s="143">
        <v>102</v>
      </c>
      <c r="P105" s="143">
        <v>25</v>
      </c>
      <c r="Q105" s="143">
        <v>16</v>
      </c>
      <c r="R105" s="143">
        <v>55</v>
      </c>
      <c r="S105" s="143">
        <v>152</v>
      </c>
      <c r="T105" s="143">
        <v>587</v>
      </c>
      <c r="U105" s="143">
        <v>156</v>
      </c>
      <c r="V105" s="143">
        <v>3542</v>
      </c>
      <c r="W105" s="143">
        <v>563</v>
      </c>
    </row>
    <row r="106" spans="11:23" x14ac:dyDescent="0.25">
      <c r="K106" s="144" t="s">
        <v>403</v>
      </c>
      <c r="L106" s="143">
        <v>891</v>
      </c>
      <c r="M106" s="143">
        <v>6818</v>
      </c>
      <c r="N106" s="143">
        <v>2508</v>
      </c>
      <c r="O106" s="143">
        <v>1277</v>
      </c>
      <c r="P106" s="143">
        <v>808</v>
      </c>
      <c r="Q106" s="143">
        <v>546</v>
      </c>
      <c r="R106" s="143">
        <v>3228</v>
      </c>
      <c r="S106" s="143">
        <v>3140</v>
      </c>
      <c r="T106" s="143">
        <v>12372</v>
      </c>
      <c r="U106" s="143">
        <v>3035</v>
      </c>
      <c r="V106" s="143">
        <v>83416</v>
      </c>
      <c r="W106" s="143">
        <v>12848</v>
      </c>
    </row>
    <row r="107" spans="11:23" x14ac:dyDescent="0.25">
      <c r="K107" s="144" t="s">
        <v>399</v>
      </c>
      <c r="L107" s="143">
        <v>370</v>
      </c>
      <c r="M107" s="143">
        <v>3756</v>
      </c>
      <c r="N107" s="143">
        <v>1190</v>
      </c>
      <c r="O107" s="143">
        <v>699</v>
      </c>
      <c r="P107" s="143">
        <v>387</v>
      </c>
      <c r="Q107" s="143">
        <v>228</v>
      </c>
      <c r="R107" s="143">
        <v>1123</v>
      </c>
      <c r="S107" s="143">
        <v>1722</v>
      </c>
      <c r="T107" s="143">
        <v>6634</v>
      </c>
      <c r="U107" s="143">
        <v>1658</v>
      </c>
      <c r="V107" s="143">
        <v>43309</v>
      </c>
      <c r="W107" s="143">
        <v>6630</v>
      </c>
    </row>
    <row r="108" spans="11:23" x14ac:dyDescent="0.25">
      <c r="K108" s="144" t="s">
        <v>408</v>
      </c>
      <c r="L108" s="143">
        <v>307</v>
      </c>
      <c r="M108" s="143">
        <v>2402</v>
      </c>
      <c r="N108" s="143">
        <v>880</v>
      </c>
      <c r="O108" s="143">
        <v>487</v>
      </c>
      <c r="P108" s="143">
        <v>460</v>
      </c>
      <c r="Q108" s="143">
        <v>178</v>
      </c>
      <c r="R108" s="143">
        <v>720</v>
      </c>
      <c r="S108" s="143">
        <v>1176</v>
      </c>
      <c r="T108" s="143">
        <v>4675</v>
      </c>
      <c r="U108" s="143">
        <v>1199</v>
      </c>
      <c r="V108" s="143">
        <v>29894</v>
      </c>
      <c r="W108" s="143">
        <v>4714</v>
      </c>
    </row>
    <row r="109" spans="11:23" x14ac:dyDescent="0.25">
      <c r="K109" s="144" t="s">
        <v>401</v>
      </c>
      <c r="L109" s="143">
        <v>131</v>
      </c>
      <c r="M109" s="143">
        <v>1300</v>
      </c>
      <c r="N109" s="143">
        <v>337</v>
      </c>
      <c r="O109" s="143">
        <v>257</v>
      </c>
      <c r="P109" s="143">
        <v>283</v>
      </c>
      <c r="Q109" s="143">
        <v>75</v>
      </c>
      <c r="R109" s="143">
        <v>299</v>
      </c>
      <c r="S109" s="143">
        <v>582</v>
      </c>
      <c r="T109" s="143">
        <v>2217</v>
      </c>
      <c r="U109" s="143">
        <v>550</v>
      </c>
      <c r="V109" s="143">
        <v>15311</v>
      </c>
      <c r="W109" s="143">
        <v>2383</v>
      </c>
    </row>
    <row r="110" spans="11:23" x14ac:dyDescent="0.25">
      <c r="K110" s="144" t="s">
        <v>404</v>
      </c>
      <c r="L110" s="143">
        <v>530</v>
      </c>
      <c r="M110" s="143">
        <v>4588</v>
      </c>
      <c r="N110" s="143">
        <v>1573</v>
      </c>
      <c r="O110" s="143">
        <v>894</v>
      </c>
      <c r="P110" s="143">
        <v>609</v>
      </c>
      <c r="Q110" s="143">
        <v>332</v>
      </c>
      <c r="R110" s="143">
        <v>2060</v>
      </c>
      <c r="S110" s="143">
        <v>2157</v>
      </c>
      <c r="T110" s="143">
        <v>8502</v>
      </c>
      <c r="U110" s="143">
        <v>2084</v>
      </c>
      <c r="V110" s="143">
        <v>54941</v>
      </c>
      <c r="W110" s="143">
        <v>8526</v>
      </c>
    </row>
    <row r="111" spans="11:23" x14ac:dyDescent="0.25">
      <c r="K111" s="144" t="s">
        <v>415</v>
      </c>
      <c r="L111" s="143">
        <v>148</v>
      </c>
      <c r="M111" s="143">
        <v>1582</v>
      </c>
      <c r="N111" s="143">
        <v>409</v>
      </c>
      <c r="O111" s="143">
        <v>246</v>
      </c>
      <c r="P111" s="143">
        <v>186</v>
      </c>
      <c r="Q111" s="143">
        <v>83</v>
      </c>
      <c r="R111" s="143">
        <v>468</v>
      </c>
      <c r="S111" s="143">
        <v>663</v>
      </c>
      <c r="T111" s="143">
        <v>2669</v>
      </c>
      <c r="U111" s="143">
        <v>698</v>
      </c>
      <c r="V111" s="143">
        <v>17653</v>
      </c>
      <c r="W111" s="143">
        <v>2654</v>
      </c>
    </row>
    <row r="112" spans="11:23" x14ac:dyDescent="0.25">
      <c r="K112" s="144" t="s">
        <v>410</v>
      </c>
      <c r="L112" s="143">
        <v>119</v>
      </c>
      <c r="M112" s="143">
        <v>1146</v>
      </c>
      <c r="N112" s="143">
        <v>376</v>
      </c>
      <c r="O112" s="143">
        <v>254</v>
      </c>
      <c r="P112" s="143">
        <v>293</v>
      </c>
      <c r="Q112" s="143">
        <v>70</v>
      </c>
      <c r="R112" s="143">
        <v>292</v>
      </c>
      <c r="S112" s="143">
        <v>539</v>
      </c>
      <c r="T112" s="143">
        <v>2231</v>
      </c>
      <c r="U112" s="143">
        <v>566</v>
      </c>
      <c r="V112" s="143">
        <v>13978</v>
      </c>
      <c r="W112" s="143">
        <v>2258</v>
      </c>
    </row>
    <row r="113" spans="11:23" x14ac:dyDescent="0.25">
      <c r="K113" s="144" t="s">
        <v>407</v>
      </c>
      <c r="L113" s="143">
        <v>105</v>
      </c>
      <c r="M113" s="143">
        <v>934</v>
      </c>
      <c r="N113" s="143">
        <v>294</v>
      </c>
      <c r="O113" s="143">
        <v>199</v>
      </c>
      <c r="P113" s="143">
        <v>199</v>
      </c>
      <c r="Q113" s="143">
        <v>46</v>
      </c>
      <c r="R113" s="143">
        <v>209</v>
      </c>
      <c r="S113" s="143">
        <v>456</v>
      </c>
      <c r="T113" s="143">
        <v>1701</v>
      </c>
      <c r="U113" s="143">
        <v>440</v>
      </c>
      <c r="V113" s="143">
        <v>11276</v>
      </c>
      <c r="W113" s="143">
        <v>1777</v>
      </c>
    </row>
    <row r="114" spans="11:23" x14ac:dyDescent="0.25">
      <c r="K114" s="144" t="s">
        <v>406</v>
      </c>
      <c r="L114" s="143">
        <v>83</v>
      </c>
      <c r="M114" s="143">
        <v>821</v>
      </c>
      <c r="N114" s="143">
        <v>274</v>
      </c>
      <c r="O114" s="143">
        <v>168</v>
      </c>
      <c r="P114" s="143">
        <v>194</v>
      </c>
      <c r="Q114" s="143">
        <v>61</v>
      </c>
      <c r="R114" s="143">
        <v>334</v>
      </c>
      <c r="S114" s="143">
        <v>394</v>
      </c>
      <c r="T114" s="143">
        <v>1784</v>
      </c>
      <c r="U114" s="143">
        <v>455</v>
      </c>
      <c r="V114" s="143">
        <v>9995</v>
      </c>
      <c r="W114" s="143">
        <v>1601</v>
      </c>
    </row>
    <row r="115" spans="11:23" x14ac:dyDescent="0.25">
      <c r="K115" s="144" t="s">
        <v>409</v>
      </c>
      <c r="L115" s="143">
        <v>98</v>
      </c>
      <c r="M115" s="143">
        <v>859</v>
      </c>
      <c r="N115" s="143">
        <v>167</v>
      </c>
      <c r="O115" s="143">
        <v>139</v>
      </c>
      <c r="P115" s="143">
        <v>183</v>
      </c>
      <c r="Q115" s="143">
        <v>47</v>
      </c>
      <c r="R115" s="143">
        <v>278</v>
      </c>
      <c r="S115" s="143">
        <v>382</v>
      </c>
      <c r="T115" s="143">
        <v>1614</v>
      </c>
      <c r="U115" s="143">
        <v>426</v>
      </c>
      <c r="V115" s="143">
        <v>9866</v>
      </c>
      <c r="W115" s="143">
        <v>1493</v>
      </c>
    </row>
    <row r="116" spans="11:23" x14ac:dyDescent="0.25">
      <c r="K116" s="144" t="s">
        <v>417</v>
      </c>
      <c r="L116" s="143">
        <v>43</v>
      </c>
      <c r="M116" s="143">
        <v>364</v>
      </c>
      <c r="N116" s="143">
        <v>104</v>
      </c>
      <c r="O116" s="143">
        <v>76</v>
      </c>
      <c r="P116" s="143">
        <v>124</v>
      </c>
      <c r="Q116" s="143">
        <v>18</v>
      </c>
      <c r="R116" s="143">
        <v>119</v>
      </c>
      <c r="S116" s="143">
        <v>179</v>
      </c>
      <c r="T116" s="143">
        <v>666</v>
      </c>
      <c r="U116" s="143">
        <v>167</v>
      </c>
      <c r="V116" s="143">
        <v>4456</v>
      </c>
      <c r="W116" s="143">
        <v>729</v>
      </c>
    </row>
    <row r="117" spans="11:23" x14ac:dyDescent="0.25">
      <c r="K117" s="144" t="s">
        <v>402</v>
      </c>
      <c r="L117" s="143">
        <v>54</v>
      </c>
      <c r="M117" s="143">
        <v>468</v>
      </c>
      <c r="N117" s="143">
        <v>97</v>
      </c>
      <c r="O117" s="143">
        <v>86</v>
      </c>
      <c r="P117" s="143">
        <v>234</v>
      </c>
      <c r="Q117" s="143">
        <v>22</v>
      </c>
      <c r="R117" s="143">
        <v>111</v>
      </c>
      <c r="S117" s="143">
        <v>226</v>
      </c>
      <c r="T117" s="143">
        <v>902</v>
      </c>
      <c r="U117" s="143">
        <v>226</v>
      </c>
      <c r="V117" s="143">
        <v>5766</v>
      </c>
      <c r="W117" s="143">
        <v>961</v>
      </c>
    </row>
    <row r="118" spans="11:23" x14ac:dyDescent="0.25">
      <c r="K118" s="144" t="s">
        <v>416</v>
      </c>
      <c r="L118" s="143">
        <v>32</v>
      </c>
      <c r="M118" s="143">
        <v>332</v>
      </c>
      <c r="N118" s="143">
        <v>86</v>
      </c>
      <c r="O118" s="143">
        <v>77</v>
      </c>
      <c r="P118" s="143">
        <v>217</v>
      </c>
      <c r="Q118" s="143">
        <v>16</v>
      </c>
      <c r="R118" s="143">
        <v>76</v>
      </c>
      <c r="S118" s="143">
        <v>175</v>
      </c>
      <c r="T118" s="143">
        <v>705</v>
      </c>
      <c r="U118" s="143">
        <v>196</v>
      </c>
      <c r="V118" s="143">
        <v>4325</v>
      </c>
      <c r="W118" s="143">
        <v>760</v>
      </c>
    </row>
    <row r="119" spans="11:23" x14ac:dyDescent="0.25">
      <c r="K119" s="144" t="s">
        <v>413</v>
      </c>
      <c r="L119" s="143">
        <v>31</v>
      </c>
      <c r="M119" s="143">
        <v>222</v>
      </c>
      <c r="N119" s="143">
        <v>59</v>
      </c>
      <c r="O119" s="143">
        <v>60</v>
      </c>
      <c r="P119" s="143">
        <v>102</v>
      </c>
      <c r="Q119" s="143">
        <v>10</v>
      </c>
      <c r="R119" s="143">
        <v>46</v>
      </c>
      <c r="S119" s="143">
        <v>119</v>
      </c>
      <c r="T119" s="143">
        <v>465</v>
      </c>
      <c r="U119" s="143">
        <v>120</v>
      </c>
      <c r="V119" s="143">
        <v>2890</v>
      </c>
      <c r="W119" s="143">
        <v>484</v>
      </c>
    </row>
    <row r="120" spans="11:23" x14ac:dyDescent="0.25">
      <c r="K120" s="144" t="s">
        <v>647</v>
      </c>
      <c r="L120" s="144" t="s">
        <v>615</v>
      </c>
      <c r="M120" s="144" t="s">
        <v>616</v>
      </c>
      <c r="N120" s="144" t="s">
        <v>617</v>
      </c>
      <c r="O120" s="144" t="s">
        <v>619</v>
      </c>
      <c r="P120" s="144" t="s">
        <v>618</v>
      </c>
      <c r="Q120" s="144" t="s">
        <v>620</v>
      </c>
      <c r="R120" s="144" t="s">
        <v>621</v>
      </c>
      <c r="S120" s="144" t="s">
        <v>641</v>
      </c>
      <c r="T120" s="144" t="s">
        <v>642</v>
      </c>
      <c r="U120" s="144" t="s">
        <v>643</v>
      </c>
      <c r="V120" s="144" t="s">
        <v>644</v>
      </c>
      <c r="W120" s="144" t="s">
        <v>645</v>
      </c>
    </row>
    <row r="121" spans="11:23" x14ac:dyDescent="0.25">
      <c r="K121" s="144" t="s">
        <v>400</v>
      </c>
      <c r="L121" s="143">
        <v>127</v>
      </c>
      <c r="M121" s="143">
        <v>1263</v>
      </c>
      <c r="N121" s="143">
        <v>292</v>
      </c>
      <c r="O121" s="143">
        <v>32</v>
      </c>
      <c r="P121" s="143">
        <v>144</v>
      </c>
      <c r="Q121" s="143">
        <v>46</v>
      </c>
      <c r="R121" s="143">
        <v>573</v>
      </c>
      <c r="S121" s="143">
        <v>516</v>
      </c>
      <c r="T121" s="143">
        <v>1927</v>
      </c>
      <c r="U121" s="143">
        <v>483</v>
      </c>
      <c r="V121" s="143">
        <v>13390</v>
      </c>
      <c r="W121" s="143">
        <v>1904</v>
      </c>
    </row>
    <row r="122" spans="11:23" x14ac:dyDescent="0.25">
      <c r="K122" s="144" t="s">
        <v>405</v>
      </c>
      <c r="L122" s="143">
        <v>127</v>
      </c>
      <c r="M122" s="143">
        <v>522</v>
      </c>
      <c r="N122" s="143">
        <v>123</v>
      </c>
      <c r="O122" s="143">
        <v>20</v>
      </c>
      <c r="P122" s="143">
        <v>67</v>
      </c>
      <c r="Q122" s="143">
        <v>11</v>
      </c>
      <c r="R122" s="143">
        <v>161</v>
      </c>
      <c r="S122" s="143">
        <v>220</v>
      </c>
      <c r="T122" s="143">
        <v>850</v>
      </c>
      <c r="U122" s="143">
        <v>218</v>
      </c>
      <c r="V122" s="143">
        <v>5339</v>
      </c>
      <c r="W122" s="143">
        <v>776</v>
      </c>
    </row>
    <row r="123" spans="11:23" x14ac:dyDescent="0.25">
      <c r="K123" s="144" t="s">
        <v>412</v>
      </c>
      <c r="L123" s="143">
        <v>17</v>
      </c>
      <c r="M123" s="143">
        <v>252</v>
      </c>
      <c r="N123" s="143">
        <v>74</v>
      </c>
      <c r="O123" s="143">
        <v>14</v>
      </c>
      <c r="P123" s="143">
        <v>38</v>
      </c>
      <c r="Q123" s="143">
        <v>7</v>
      </c>
      <c r="R123" s="143">
        <v>73</v>
      </c>
      <c r="S123" s="143">
        <v>105</v>
      </c>
      <c r="T123" s="143">
        <v>453</v>
      </c>
      <c r="U123" s="143">
        <v>123</v>
      </c>
      <c r="V123" s="143">
        <v>2673</v>
      </c>
      <c r="W123" s="143">
        <v>402</v>
      </c>
    </row>
    <row r="124" spans="11:23" x14ac:dyDescent="0.25">
      <c r="K124" s="144" t="s">
        <v>411</v>
      </c>
      <c r="L124" s="143">
        <v>15</v>
      </c>
      <c r="M124" s="143">
        <v>189</v>
      </c>
      <c r="N124" s="143">
        <v>70</v>
      </c>
      <c r="O124" s="143">
        <v>9</v>
      </c>
      <c r="P124" s="143">
        <v>38</v>
      </c>
      <c r="Q124" s="143">
        <v>9</v>
      </c>
      <c r="R124" s="143">
        <v>47</v>
      </c>
      <c r="S124" s="143">
        <v>95</v>
      </c>
      <c r="T124" s="143">
        <v>357</v>
      </c>
      <c r="U124" s="143">
        <v>92</v>
      </c>
      <c r="V124" s="143">
        <v>2156</v>
      </c>
      <c r="W124" s="143">
        <v>330</v>
      </c>
    </row>
    <row r="125" spans="11:23" x14ac:dyDescent="0.25">
      <c r="K125" s="144" t="s">
        <v>414</v>
      </c>
      <c r="L125" s="143">
        <v>11</v>
      </c>
      <c r="M125" s="143">
        <v>101</v>
      </c>
      <c r="N125" s="143">
        <v>39</v>
      </c>
      <c r="O125" s="143">
        <v>5</v>
      </c>
      <c r="P125" s="143">
        <v>22</v>
      </c>
      <c r="Q125" s="143">
        <v>4</v>
      </c>
      <c r="R125" s="143">
        <v>15</v>
      </c>
      <c r="S125" s="143">
        <v>50</v>
      </c>
      <c r="T125" s="143">
        <v>180</v>
      </c>
      <c r="U125" s="143">
        <v>47</v>
      </c>
      <c r="V125" s="143">
        <v>1207</v>
      </c>
      <c r="W125" s="143">
        <v>182</v>
      </c>
    </row>
    <row r="126" spans="11:23" x14ac:dyDescent="0.25">
      <c r="K126" s="144" t="s">
        <v>403</v>
      </c>
      <c r="L126" s="143">
        <v>187</v>
      </c>
      <c r="M126" s="143">
        <v>1795</v>
      </c>
      <c r="N126" s="143">
        <v>489</v>
      </c>
      <c r="O126" s="143">
        <v>224</v>
      </c>
      <c r="P126" s="143">
        <v>247</v>
      </c>
      <c r="Q126" s="143">
        <v>88</v>
      </c>
      <c r="R126" s="143">
        <v>664</v>
      </c>
      <c r="S126" s="143">
        <v>797</v>
      </c>
      <c r="T126" s="143">
        <v>2937</v>
      </c>
      <c r="U126" s="143">
        <v>736</v>
      </c>
      <c r="V126" s="143">
        <v>20204</v>
      </c>
      <c r="W126" s="143">
        <v>3030</v>
      </c>
    </row>
    <row r="127" spans="11:23" x14ac:dyDescent="0.25">
      <c r="K127" s="144" t="s">
        <v>399</v>
      </c>
      <c r="L127" s="143">
        <v>126</v>
      </c>
      <c r="M127" s="143">
        <v>1423</v>
      </c>
      <c r="N127" s="143">
        <v>341</v>
      </c>
      <c r="O127" s="143">
        <v>126</v>
      </c>
      <c r="P127" s="143">
        <v>193</v>
      </c>
      <c r="Q127" s="143">
        <v>82</v>
      </c>
      <c r="R127" s="143">
        <v>357</v>
      </c>
      <c r="S127" s="143">
        <v>633</v>
      </c>
      <c r="T127" s="143">
        <v>2305</v>
      </c>
      <c r="U127" s="143">
        <v>557</v>
      </c>
      <c r="V127" s="143">
        <v>15577</v>
      </c>
      <c r="W127" s="143">
        <v>2291</v>
      </c>
    </row>
    <row r="128" spans="11:23" x14ac:dyDescent="0.25">
      <c r="K128" s="144" t="s">
        <v>408</v>
      </c>
      <c r="L128" s="143">
        <v>90</v>
      </c>
      <c r="M128" s="143">
        <v>760</v>
      </c>
      <c r="N128" s="143">
        <v>215</v>
      </c>
      <c r="O128" s="143">
        <v>135</v>
      </c>
      <c r="P128" s="143">
        <v>121</v>
      </c>
      <c r="Q128" s="143">
        <v>45</v>
      </c>
      <c r="R128" s="143">
        <v>192</v>
      </c>
      <c r="S128" s="143">
        <v>356</v>
      </c>
      <c r="T128" s="143">
        <v>1357</v>
      </c>
      <c r="U128" s="143">
        <v>352</v>
      </c>
      <c r="V128" s="143">
        <v>8950</v>
      </c>
      <c r="W128" s="143">
        <v>1366</v>
      </c>
    </row>
    <row r="129" spans="11:23" x14ac:dyDescent="0.25">
      <c r="K129" s="144" t="s">
        <v>401</v>
      </c>
      <c r="L129" s="143">
        <v>69</v>
      </c>
      <c r="M129" s="143">
        <v>650</v>
      </c>
      <c r="N129" s="143">
        <v>121</v>
      </c>
      <c r="O129" s="143">
        <v>115</v>
      </c>
      <c r="P129" s="143">
        <v>81</v>
      </c>
      <c r="Q129" s="143">
        <v>27</v>
      </c>
      <c r="R129" s="143">
        <v>135</v>
      </c>
      <c r="S129" s="143">
        <v>271</v>
      </c>
      <c r="T129" s="143">
        <v>972</v>
      </c>
      <c r="U129" s="143">
        <v>232</v>
      </c>
      <c r="V129" s="143">
        <v>7190</v>
      </c>
      <c r="W129" s="143">
        <v>1063</v>
      </c>
    </row>
    <row r="130" spans="11:23" x14ac:dyDescent="0.25">
      <c r="K130" s="144" t="s">
        <v>404</v>
      </c>
      <c r="L130" s="143">
        <v>109</v>
      </c>
      <c r="M130" s="143">
        <v>1261</v>
      </c>
      <c r="N130" s="143">
        <v>294</v>
      </c>
      <c r="O130" s="143">
        <v>157</v>
      </c>
      <c r="P130" s="143">
        <v>181</v>
      </c>
      <c r="Q130" s="143">
        <v>56</v>
      </c>
      <c r="R130" s="143">
        <v>448</v>
      </c>
      <c r="S130" s="143">
        <v>560</v>
      </c>
      <c r="T130" s="143">
        <v>2006</v>
      </c>
      <c r="U130" s="143">
        <v>495</v>
      </c>
      <c r="V130" s="143">
        <v>13783</v>
      </c>
      <c r="W130" s="143">
        <v>2058</v>
      </c>
    </row>
    <row r="131" spans="11:23" x14ac:dyDescent="0.25">
      <c r="K131" s="144" t="s">
        <v>415</v>
      </c>
      <c r="L131" s="143">
        <v>71</v>
      </c>
      <c r="M131" s="143">
        <v>840</v>
      </c>
      <c r="N131" s="143">
        <v>159</v>
      </c>
      <c r="O131" s="143">
        <v>87</v>
      </c>
      <c r="P131" s="143">
        <v>86</v>
      </c>
      <c r="Q131" s="143">
        <v>36</v>
      </c>
      <c r="R131" s="143">
        <v>220</v>
      </c>
      <c r="S131" s="143">
        <v>332</v>
      </c>
      <c r="T131" s="143">
        <v>1279</v>
      </c>
      <c r="U131" s="143">
        <v>335</v>
      </c>
      <c r="V131" s="143">
        <v>8831</v>
      </c>
      <c r="W131" s="143">
        <v>1279</v>
      </c>
    </row>
    <row r="132" spans="11:23" x14ac:dyDescent="0.25">
      <c r="K132" s="144" t="s">
        <v>410</v>
      </c>
      <c r="L132" s="143">
        <v>29</v>
      </c>
      <c r="M132" s="143">
        <v>420</v>
      </c>
      <c r="N132" s="143">
        <v>90</v>
      </c>
      <c r="O132" s="143">
        <v>118</v>
      </c>
      <c r="P132" s="143">
        <v>59</v>
      </c>
      <c r="Q132" s="143">
        <v>21</v>
      </c>
      <c r="R132" s="143">
        <v>75</v>
      </c>
      <c r="S132" s="143">
        <v>189</v>
      </c>
      <c r="T132" s="143">
        <v>735</v>
      </c>
      <c r="U132" s="143">
        <v>176</v>
      </c>
      <c r="V132" s="143">
        <v>4672</v>
      </c>
      <c r="W132" s="143">
        <v>737</v>
      </c>
    </row>
    <row r="133" spans="11:23" x14ac:dyDescent="0.25">
      <c r="K133" s="144" t="s">
        <v>407</v>
      </c>
      <c r="L133" s="143">
        <v>53</v>
      </c>
      <c r="M133" s="143">
        <v>392</v>
      </c>
      <c r="N133" s="143">
        <v>80</v>
      </c>
      <c r="O133" s="143">
        <v>65</v>
      </c>
      <c r="P133" s="143">
        <v>57</v>
      </c>
      <c r="Q133" s="143">
        <v>13</v>
      </c>
      <c r="R133" s="143">
        <v>72</v>
      </c>
      <c r="S133" s="143">
        <v>189</v>
      </c>
      <c r="T133" s="143">
        <v>618</v>
      </c>
      <c r="U133" s="143">
        <v>167</v>
      </c>
      <c r="V133" s="143">
        <v>4465</v>
      </c>
      <c r="W133" s="143">
        <v>660</v>
      </c>
    </row>
    <row r="134" spans="11:23" x14ac:dyDescent="0.25">
      <c r="K134" s="144" t="s">
        <v>406</v>
      </c>
      <c r="L134" s="143">
        <v>24</v>
      </c>
      <c r="M134" s="143">
        <v>265</v>
      </c>
      <c r="N134" s="143">
        <v>64</v>
      </c>
      <c r="O134" s="143">
        <v>56</v>
      </c>
      <c r="P134" s="143">
        <v>42</v>
      </c>
      <c r="Q134" s="143">
        <v>16</v>
      </c>
      <c r="R134" s="143">
        <v>85</v>
      </c>
      <c r="S134" s="143">
        <v>130</v>
      </c>
      <c r="T134" s="143">
        <v>542</v>
      </c>
      <c r="U134" s="143">
        <v>145</v>
      </c>
      <c r="V134" s="143">
        <v>3042</v>
      </c>
      <c r="W134" s="143">
        <v>467</v>
      </c>
    </row>
    <row r="135" spans="11:23" x14ac:dyDescent="0.25">
      <c r="K135" s="144" t="s">
        <v>409</v>
      </c>
      <c r="L135" s="143">
        <v>55</v>
      </c>
      <c r="M135" s="143">
        <v>412</v>
      </c>
      <c r="N135" s="143">
        <v>58</v>
      </c>
      <c r="O135" s="143">
        <v>95</v>
      </c>
      <c r="P135" s="143">
        <v>51</v>
      </c>
      <c r="Q135" s="143">
        <v>12</v>
      </c>
      <c r="R135" s="143">
        <v>116</v>
      </c>
      <c r="S135" s="143">
        <v>177</v>
      </c>
      <c r="T135" s="143">
        <v>652</v>
      </c>
      <c r="U135" s="143">
        <v>161</v>
      </c>
      <c r="V135" s="143">
        <v>4610</v>
      </c>
      <c r="W135" s="143">
        <v>683</v>
      </c>
    </row>
    <row r="136" spans="11:23" x14ac:dyDescent="0.25">
      <c r="K136" s="144" t="s">
        <v>417</v>
      </c>
      <c r="L136" s="143">
        <v>16</v>
      </c>
      <c r="M136" s="143">
        <v>134</v>
      </c>
      <c r="N136" s="143">
        <v>28</v>
      </c>
      <c r="O136" s="143">
        <v>49</v>
      </c>
      <c r="P136" s="143">
        <v>15</v>
      </c>
      <c r="Q136" s="143">
        <v>6</v>
      </c>
      <c r="R136" s="143">
        <v>39</v>
      </c>
      <c r="S136" s="143">
        <v>62</v>
      </c>
      <c r="T136" s="143">
        <v>215</v>
      </c>
      <c r="U136" s="143">
        <v>57</v>
      </c>
      <c r="V136" s="143">
        <v>1589</v>
      </c>
      <c r="W136" s="143">
        <v>248</v>
      </c>
    </row>
    <row r="137" spans="11:23" x14ac:dyDescent="0.25">
      <c r="K137" s="144" t="s">
        <v>402</v>
      </c>
      <c r="L137" s="143">
        <v>30</v>
      </c>
      <c r="M137" s="143">
        <v>246</v>
      </c>
      <c r="N137" s="143">
        <v>42</v>
      </c>
      <c r="O137" s="143">
        <v>98</v>
      </c>
      <c r="P137" s="143">
        <v>27</v>
      </c>
      <c r="Q137" s="143">
        <v>12</v>
      </c>
      <c r="R137" s="143">
        <v>50</v>
      </c>
      <c r="S137" s="143">
        <v>107</v>
      </c>
      <c r="T137" s="143">
        <v>388</v>
      </c>
      <c r="U137" s="143">
        <v>92</v>
      </c>
      <c r="V137" s="143">
        <v>2912</v>
      </c>
      <c r="W137" s="143">
        <v>455</v>
      </c>
    </row>
    <row r="138" spans="11:23" x14ac:dyDescent="0.25">
      <c r="K138" s="144" t="s">
        <v>416</v>
      </c>
      <c r="L138" s="143">
        <v>30</v>
      </c>
      <c r="M138" s="143">
        <v>160</v>
      </c>
      <c r="N138" s="143">
        <v>42</v>
      </c>
      <c r="O138" s="143">
        <v>109</v>
      </c>
      <c r="P138" s="143">
        <v>23</v>
      </c>
      <c r="Q138" s="143">
        <v>10</v>
      </c>
      <c r="R138" s="143">
        <v>31</v>
      </c>
      <c r="S138" s="143">
        <v>82</v>
      </c>
      <c r="T138" s="143">
        <v>336</v>
      </c>
      <c r="U138" s="143">
        <v>96</v>
      </c>
      <c r="V138" s="143">
        <v>2232</v>
      </c>
      <c r="W138" s="143">
        <v>374</v>
      </c>
    </row>
    <row r="139" spans="11:23" x14ac:dyDescent="0.25">
      <c r="K139" s="144" t="s">
        <v>413</v>
      </c>
      <c r="L139" s="143">
        <v>15</v>
      </c>
      <c r="M139" s="143">
        <v>97</v>
      </c>
      <c r="N139" s="143">
        <v>25</v>
      </c>
      <c r="O139" s="143">
        <v>32</v>
      </c>
      <c r="P139" s="143">
        <v>17</v>
      </c>
      <c r="Q139" s="143">
        <v>4</v>
      </c>
      <c r="R139" s="143">
        <v>13</v>
      </c>
      <c r="S139" s="143">
        <v>35</v>
      </c>
      <c r="T139" s="143">
        <v>184</v>
      </c>
      <c r="U139" s="143">
        <v>49</v>
      </c>
      <c r="V139" s="143">
        <v>1191</v>
      </c>
      <c r="W139" s="143">
        <v>190</v>
      </c>
    </row>
    <row r="140" spans="11:23" x14ac:dyDescent="0.25">
      <c r="K140" s="144" t="s">
        <v>682</v>
      </c>
      <c r="L140" s="144" t="s">
        <v>615</v>
      </c>
      <c r="M140" s="144" t="s">
        <v>616</v>
      </c>
      <c r="N140" s="144" t="s">
        <v>617</v>
      </c>
      <c r="O140" s="144" t="s">
        <v>619</v>
      </c>
      <c r="P140" s="144" t="s">
        <v>618</v>
      </c>
      <c r="Q140" s="144" t="s">
        <v>620</v>
      </c>
      <c r="R140" s="144" t="s">
        <v>621</v>
      </c>
      <c r="S140" s="144" t="s">
        <v>641</v>
      </c>
      <c r="T140" s="144" t="s">
        <v>642</v>
      </c>
      <c r="U140" s="144" t="s">
        <v>643</v>
      </c>
      <c r="V140" s="144" t="s">
        <v>644</v>
      </c>
      <c r="W140" s="144" t="s">
        <v>645</v>
      </c>
    </row>
    <row r="141" spans="11:23" x14ac:dyDescent="0.25">
      <c r="K141" s="144" t="s">
        <v>400</v>
      </c>
      <c r="L141" s="143">
        <v>800</v>
      </c>
      <c r="M141" s="143">
        <v>8991</v>
      </c>
      <c r="N141" s="143">
        <v>3754</v>
      </c>
      <c r="O141" s="143">
        <v>1801</v>
      </c>
      <c r="P141" s="143">
        <v>863</v>
      </c>
      <c r="Q141" s="143">
        <v>495</v>
      </c>
      <c r="R141" s="143">
        <v>2463</v>
      </c>
      <c r="S141" s="143">
        <v>3989</v>
      </c>
      <c r="T141" s="143">
        <v>15089</v>
      </c>
      <c r="U141" s="143">
        <v>3574</v>
      </c>
      <c r="V141" s="143">
        <v>106021</v>
      </c>
      <c r="W141" s="143">
        <v>16704</v>
      </c>
    </row>
    <row r="142" spans="11:23" x14ac:dyDescent="0.25">
      <c r="K142" s="144" t="s">
        <v>405</v>
      </c>
      <c r="L142" s="143">
        <v>1248</v>
      </c>
      <c r="M142" s="143">
        <v>11862</v>
      </c>
      <c r="N142" s="143">
        <v>4709</v>
      </c>
      <c r="O142" s="143">
        <v>2394</v>
      </c>
      <c r="P142" s="143">
        <v>1306</v>
      </c>
      <c r="Q142" s="143">
        <v>760</v>
      </c>
      <c r="R142" s="143">
        <v>3835</v>
      </c>
      <c r="S142" s="143">
        <v>5192</v>
      </c>
      <c r="T142" s="143">
        <v>20473</v>
      </c>
      <c r="U142" s="143">
        <v>4843</v>
      </c>
      <c r="V142" s="143">
        <v>142415</v>
      </c>
      <c r="W142" s="143">
        <v>22279</v>
      </c>
    </row>
    <row r="143" spans="11:23" x14ac:dyDescent="0.25">
      <c r="K143" s="144" t="s">
        <v>412</v>
      </c>
      <c r="L143" s="143">
        <v>1560</v>
      </c>
      <c r="M143" s="143">
        <v>14059</v>
      </c>
      <c r="N143" s="143">
        <v>5574</v>
      </c>
      <c r="O143" s="143">
        <v>2830</v>
      </c>
      <c r="P143" s="143">
        <v>1457</v>
      </c>
      <c r="Q143" s="143">
        <v>855</v>
      </c>
      <c r="R143" s="143">
        <v>4611</v>
      </c>
      <c r="S143" s="143">
        <v>6009</v>
      </c>
      <c r="T143" s="143">
        <v>24367</v>
      </c>
      <c r="U143" s="143">
        <v>5865</v>
      </c>
      <c r="V143" s="143">
        <v>168642</v>
      </c>
      <c r="W143" s="143">
        <v>26335</v>
      </c>
    </row>
    <row r="144" spans="11:23" x14ac:dyDescent="0.25">
      <c r="K144" s="144" t="s">
        <v>411</v>
      </c>
      <c r="L144" s="143">
        <v>1555</v>
      </c>
      <c r="M144" s="143">
        <v>12309</v>
      </c>
      <c r="N144" s="143">
        <v>5584</v>
      </c>
      <c r="O144" s="143">
        <v>2792</v>
      </c>
      <c r="P144" s="143">
        <v>1343</v>
      </c>
      <c r="Q144" s="143">
        <v>916</v>
      </c>
      <c r="R144" s="143">
        <v>4507</v>
      </c>
      <c r="S144" s="143">
        <v>5591</v>
      </c>
      <c r="T144" s="143">
        <v>22172</v>
      </c>
      <c r="U144" s="143">
        <v>5213</v>
      </c>
      <c r="V144" s="143">
        <v>155349</v>
      </c>
      <c r="W144" s="143">
        <v>24499</v>
      </c>
    </row>
    <row r="145" spans="11:23" x14ac:dyDescent="0.25">
      <c r="K145" s="144" t="s">
        <v>414</v>
      </c>
      <c r="L145" s="143">
        <v>1708</v>
      </c>
      <c r="M145" s="143">
        <v>14641</v>
      </c>
      <c r="N145" s="143">
        <v>6687</v>
      </c>
      <c r="O145" s="143">
        <v>2941</v>
      </c>
      <c r="P145" s="143">
        <v>1987</v>
      </c>
      <c r="Q145" s="143">
        <v>1067</v>
      </c>
      <c r="R145" s="143">
        <v>3448</v>
      </c>
      <c r="S145" s="143">
        <v>6483</v>
      </c>
      <c r="T145" s="143">
        <v>28019</v>
      </c>
      <c r="U145" s="143">
        <v>6927</v>
      </c>
      <c r="V145" s="143">
        <v>182825</v>
      </c>
      <c r="W145" s="143">
        <v>29031</v>
      </c>
    </row>
    <row r="146" spans="11:23" x14ac:dyDescent="0.25">
      <c r="K146" s="144" t="s">
        <v>403</v>
      </c>
      <c r="L146" s="143">
        <v>228</v>
      </c>
      <c r="M146" s="143">
        <v>1997</v>
      </c>
      <c r="N146" s="143">
        <v>824</v>
      </c>
      <c r="O146" s="143">
        <v>381</v>
      </c>
      <c r="P146" s="143">
        <v>262</v>
      </c>
      <c r="Q146" s="143">
        <v>162</v>
      </c>
      <c r="R146" s="143">
        <v>918</v>
      </c>
      <c r="S146" s="143">
        <v>947</v>
      </c>
      <c r="T146" s="143">
        <v>3712</v>
      </c>
      <c r="U146" s="143">
        <v>878</v>
      </c>
      <c r="V146" s="143">
        <v>24547</v>
      </c>
      <c r="W146" s="143">
        <v>3854</v>
      </c>
    </row>
    <row r="147" spans="11:23" x14ac:dyDescent="0.25">
      <c r="K147" s="144" t="s">
        <v>399</v>
      </c>
      <c r="L147" s="143">
        <v>144</v>
      </c>
      <c r="M147" s="143">
        <v>1405</v>
      </c>
      <c r="N147" s="143">
        <v>376</v>
      </c>
      <c r="O147" s="143">
        <v>177</v>
      </c>
      <c r="P147" s="143">
        <v>148</v>
      </c>
      <c r="Q147" s="143">
        <v>77</v>
      </c>
      <c r="R147" s="143">
        <v>326</v>
      </c>
      <c r="S147" s="143">
        <v>600</v>
      </c>
      <c r="T147" s="143">
        <v>2222</v>
      </c>
      <c r="U147" s="143">
        <v>531</v>
      </c>
      <c r="V147" s="143">
        <v>15618</v>
      </c>
      <c r="W147" s="143">
        <v>2327</v>
      </c>
    </row>
    <row r="148" spans="11:23" x14ac:dyDescent="0.25">
      <c r="K148" s="144" t="s">
        <v>408</v>
      </c>
      <c r="L148" s="143">
        <v>244</v>
      </c>
      <c r="M148" s="143">
        <v>1767</v>
      </c>
      <c r="N148" s="143">
        <v>724</v>
      </c>
      <c r="O148" s="143">
        <v>351</v>
      </c>
      <c r="P148" s="143">
        <v>226</v>
      </c>
      <c r="Q148" s="143">
        <v>146</v>
      </c>
      <c r="R148" s="143">
        <v>591</v>
      </c>
      <c r="S148" s="143">
        <v>868</v>
      </c>
      <c r="T148" s="143">
        <v>3455</v>
      </c>
      <c r="U148" s="143">
        <v>865</v>
      </c>
      <c r="V148" s="143">
        <v>22192</v>
      </c>
      <c r="W148" s="143">
        <v>3458</v>
      </c>
    </row>
    <row r="149" spans="11:23" x14ac:dyDescent="0.25">
      <c r="K149" s="144" t="s">
        <v>401</v>
      </c>
      <c r="L149" s="143">
        <v>85</v>
      </c>
      <c r="M149" s="143">
        <v>804</v>
      </c>
      <c r="N149" s="143">
        <v>209</v>
      </c>
      <c r="O149" s="143">
        <v>159</v>
      </c>
      <c r="P149" s="143">
        <v>186</v>
      </c>
      <c r="Q149" s="143">
        <v>45</v>
      </c>
      <c r="R149" s="143">
        <v>197</v>
      </c>
      <c r="S149" s="143">
        <v>351</v>
      </c>
      <c r="T149" s="143">
        <v>1373</v>
      </c>
      <c r="U149" s="143">
        <v>336</v>
      </c>
      <c r="V149" s="143">
        <v>9484</v>
      </c>
      <c r="W149" s="143">
        <v>1488</v>
      </c>
    </row>
    <row r="150" spans="11:23" x14ac:dyDescent="0.25">
      <c r="K150" s="144" t="s">
        <v>404</v>
      </c>
      <c r="L150" s="143">
        <v>343</v>
      </c>
      <c r="M150" s="143">
        <v>2816</v>
      </c>
      <c r="N150" s="143">
        <v>1013</v>
      </c>
      <c r="O150" s="143">
        <v>492</v>
      </c>
      <c r="P150" s="143">
        <v>272</v>
      </c>
      <c r="Q150" s="143">
        <v>182</v>
      </c>
      <c r="R150" s="143">
        <v>1206</v>
      </c>
      <c r="S150" s="143">
        <v>1244</v>
      </c>
      <c r="T150" s="143">
        <v>4924</v>
      </c>
      <c r="U150" s="143">
        <v>1204</v>
      </c>
      <c r="V150" s="143">
        <v>33447</v>
      </c>
      <c r="W150" s="143">
        <v>5118</v>
      </c>
    </row>
    <row r="151" spans="11:23" x14ac:dyDescent="0.25">
      <c r="K151" s="144" t="s">
        <v>415</v>
      </c>
      <c r="L151" s="143">
        <v>74</v>
      </c>
      <c r="M151" s="143">
        <v>951</v>
      </c>
      <c r="N151" s="143">
        <v>231</v>
      </c>
      <c r="O151" s="143">
        <v>100</v>
      </c>
      <c r="P151" s="143">
        <v>132</v>
      </c>
      <c r="Q151" s="143">
        <v>45</v>
      </c>
      <c r="R151" s="143">
        <v>210</v>
      </c>
      <c r="S151" s="143">
        <v>393</v>
      </c>
      <c r="T151" s="143">
        <v>1439</v>
      </c>
      <c r="U151" s="143">
        <v>365</v>
      </c>
      <c r="V151" s="143">
        <v>10220</v>
      </c>
      <c r="W151" s="143">
        <v>1533</v>
      </c>
    </row>
    <row r="152" spans="11:23" x14ac:dyDescent="0.25">
      <c r="K152" s="144" t="s">
        <v>410</v>
      </c>
      <c r="L152" s="143">
        <v>169</v>
      </c>
      <c r="M152" s="143">
        <v>1438</v>
      </c>
      <c r="N152" s="143">
        <v>475</v>
      </c>
      <c r="O152" s="143">
        <v>208</v>
      </c>
      <c r="P152" s="143">
        <v>282</v>
      </c>
      <c r="Q152" s="143">
        <v>90</v>
      </c>
      <c r="R152" s="143">
        <v>308</v>
      </c>
      <c r="S152" s="143">
        <v>665</v>
      </c>
      <c r="T152" s="143">
        <v>2690</v>
      </c>
      <c r="U152" s="143">
        <v>693</v>
      </c>
      <c r="V152" s="143">
        <v>17082</v>
      </c>
      <c r="W152" s="143">
        <v>2662</v>
      </c>
    </row>
    <row r="153" spans="11:23" x14ac:dyDescent="0.25">
      <c r="K153" s="144" t="s">
        <v>407</v>
      </c>
      <c r="L153" s="143">
        <v>93</v>
      </c>
      <c r="M153" s="143">
        <v>862</v>
      </c>
      <c r="N153" s="143">
        <v>268</v>
      </c>
      <c r="O153" s="143">
        <v>151</v>
      </c>
      <c r="P153" s="143">
        <v>171</v>
      </c>
      <c r="Q153" s="143">
        <v>36</v>
      </c>
      <c r="R153" s="143">
        <v>201</v>
      </c>
      <c r="S153" s="143">
        <v>336</v>
      </c>
      <c r="T153" s="143">
        <v>1488</v>
      </c>
      <c r="U153" s="143">
        <v>371</v>
      </c>
      <c r="V153" s="143">
        <v>10113</v>
      </c>
      <c r="W153" s="143">
        <v>1581</v>
      </c>
    </row>
    <row r="154" spans="11:23" x14ac:dyDescent="0.25">
      <c r="K154" s="144" t="s">
        <v>406</v>
      </c>
      <c r="L154" s="143">
        <v>66</v>
      </c>
      <c r="M154" s="143">
        <v>672</v>
      </c>
      <c r="N154" s="143">
        <v>228</v>
      </c>
      <c r="O154" s="143">
        <v>111</v>
      </c>
      <c r="P154" s="143">
        <v>161</v>
      </c>
      <c r="Q154" s="143">
        <v>52</v>
      </c>
      <c r="R154" s="143">
        <v>269</v>
      </c>
      <c r="S154" s="143">
        <v>308</v>
      </c>
      <c r="T154" s="143">
        <v>1423</v>
      </c>
      <c r="U154" s="143">
        <v>359</v>
      </c>
      <c r="V154" s="143">
        <v>8052</v>
      </c>
      <c r="W154" s="143">
        <v>1290</v>
      </c>
    </row>
    <row r="155" spans="11:23" x14ac:dyDescent="0.25">
      <c r="K155" s="144" t="s">
        <v>409</v>
      </c>
      <c r="L155" s="143">
        <v>98</v>
      </c>
      <c r="M155" s="143">
        <v>665</v>
      </c>
      <c r="N155" s="143">
        <v>106</v>
      </c>
      <c r="O155" s="143">
        <v>67</v>
      </c>
      <c r="P155" s="143">
        <v>127</v>
      </c>
      <c r="Q155" s="143">
        <v>40</v>
      </c>
      <c r="R155" s="143">
        <v>229</v>
      </c>
      <c r="S155" s="143">
        <v>259</v>
      </c>
      <c r="T155" s="143">
        <v>1070</v>
      </c>
      <c r="U155" s="143">
        <v>264</v>
      </c>
      <c r="V155" s="143">
        <v>7551</v>
      </c>
      <c r="W155" s="143">
        <v>1103</v>
      </c>
    </row>
    <row r="156" spans="11:23" x14ac:dyDescent="0.25">
      <c r="K156" s="144" t="s">
        <v>417</v>
      </c>
      <c r="L156" s="143">
        <v>47</v>
      </c>
      <c r="M156" s="143">
        <v>343</v>
      </c>
      <c r="N156" s="143">
        <v>106</v>
      </c>
      <c r="O156" s="143">
        <v>57</v>
      </c>
      <c r="P156" s="143">
        <v>98</v>
      </c>
      <c r="Q156" s="143">
        <v>20</v>
      </c>
      <c r="R156" s="143">
        <v>121</v>
      </c>
      <c r="S156" s="143">
        <v>167</v>
      </c>
      <c r="T156" s="143">
        <v>651</v>
      </c>
      <c r="U156" s="143">
        <v>165</v>
      </c>
      <c r="V156" s="143">
        <v>4207</v>
      </c>
      <c r="W156" s="143">
        <v>671</v>
      </c>
    </row>
    <row r="157" spans="11:23" x14ac:dyDescent="0.25">
      <c r="K157" s="144" t="s">
        <v>402</v>
      </c>
      <c r="L157" s="143">
        <v>56</v>
      </c>
      <c r="M157" s="143">
        <v>432</v>
      </c>
      <c r="N157" s="143">
        <v>83</v>
      </c>
      <c r="O157" s="143">
        <v>54</v>
      </c>
      <c r="P157" s="143">
        <v>193</v>
      </c>
      <c r="Q157" s="143">
        <v>18</v>
      </c>
      <c r="R157" s="143">
        <v>114</v>
      </c>
      <c r="S157" s="143">
        <v>182</v>
      </c>
      <c r="T157" s="143">
        <v>722</v>
      </c>
      <c r="U157" s="143">
        <v>171</v>
      </c>
      <c r="V157" s="143">
        <v>5163</v>
      </c>
      <c r="W157" s="143">
        <v>836</v>
      </c>
    </row>
    <row r="158" spans="11:23" x14ac:dyDescent="0.25">
      <c r="K158" s="144" t="s">
        <v>416</v>
      </c>
      <c r="L158" s="143">
        <v>62</v>
      </c>
      <c r="M158" s="143">
        <v>423</v>
      </c>
      <c r="N158" s="143">
        <v>111</v>
      </c>
      <c r="O158" s="143">
        <v>62</v>
      </c>
      <c r="P158" s="143">
        <v>261</v>
      </c>
      <c r="Q158" s="143">
        <v>24</v>
      </c>
      <c r="R158" s="143">
        <v>106</v>
      </c>
      <c r="S158" s="143">
        <v>220</v>
      </c>
      <c r="T158" s="143">
        <v>907</v>
      </c>
      <c r="U158" s="143">
        <v>238</v>
      </c>
      <c r="V158" s="143">
        <v>5574</v>
      </c>
      <c r="W158" s="143">
        <v>943</v>
      </c>
    </row>
    <row r="159" spans="11:23" x14ac:dyDescent="0.25">
      <c r="K159" s="144" t="s">
        <v>413</v>
      </c>
      <c r="L159" s="143">
        <v>16</v>
      </c>
      <c r="M159" s="143">
        <v>200</v>
      </c>
      <c r="N159" s="143">
        <v>65</v>
      </c>
      <c r="O159" s="143">
        <v>54</v>
      </c>
      <c r="P159" s="143">
        <v>80</v>
      </c>
      <c r="Q159" s="143">
        <v>12</v>
      </c>
      <c r="R159" s="143">
        <v>44</v>
      </c>
      <c r="S159" s="143">
        <v>105</v>
      </c>
      <c r="T159" s="143">
        <v>433</v>
      </c>
      <c r="U159" s="143">
        <v>119</v>
      </c>
      <c r="V159" s="143">
        <v>2505</v>
      </c>
      <c r="W159" s="143">
        <v>427</v>
      </c>
    </row>
  </sheetData>
  <mergeCells count="10">
    <mergeCell ref="B2:Y2"/>
    <mergeCell ref="B3:Y4"/>
    <mergeCell ref="K70:Y70"/>
    <mergeCell ref="B20:I20"/>
    <mergeCell ref="B18:Y18"/>
    <mergeCell ref="C7:J7"/>
    <mergeCell ref="L7:S7"/>
    <mergeCell ref="K20:Y20"/>
    <mergeCell ref="K28:Y28"/>
    <mergeCell ref="K49:Y49"/>
  </mergeCells>
  <conditionalFormatting sqref="S30:Y48 L22:Q27 L30:Q48 L51:Q69 S51:Y69 L72:Q90 S72:Y90 S22:Y27">
    <cfRule type="cellIs" dxfId="69" priority="263" operator="greaterThan">
      <formula>L$91</formula>
    </cfRule>
  </conditionalFormatting>
  <conditionalFormatting sqref="S30:Y48 L22:Q27 L30:Q48 L51:Q69 S51:Y69 L72:Q90 S72:Y90 S22:Y27">
    <cfRule type="cellIs" dxfId="68" priority="269" operator="lessThan">
      <formula>L$91</formula>
    </cfRule>
  </conditionalFormatting>
  <conditionalFormatting sqref="M9:S14">
    <cfRule type="cellIs" dxfId="67" priority="5" operator="greaterThan">
      <formula>S$91</formula>
    </cfRule>
  </conditionalFormatting>
  <conditionalFormatting sqref="M9:S14">
    <cfRule type="cellIs" dxfId="66" priority="6" operator="lessThan">
      <formula>S$91</formula>
    </cfRule>
  </conditionalFormatting>
  <conditionalFormatting sqref="C9:I9">
    <cfRule type="cellIs" dxfId="65" priority="3" operator="greaterThan">
      <formula>I$91</formula>
    </cfRule>
  </conditionalFormatting>
  <conditionalFormatting sqref="C9:I9">
    <cfRule type="cellIs" dxfId="64" priority="4" operator="lessThan">
      <formula>I$91</formula>
    </cfRule>
  </conditionalFormatting>
  <conditionalFormatting sqref="J9">
    <cfRule type="cellIs" dxfId="63" priority="1" operator="greaterThan">
      <formula>P$91</formula>
    </cfRule>
  </conditionalFormatting>
  <conditionalFormatting sqref="J9">
    <cfRule type="cellIs" dxfId="62" priority="2" operator="lessThan">
      <formula>P$91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85" zoomScaleNormal="85" workbookViewId="0">
      <selection activeCell="O92" sqref="O92"/>
    </sheetView>
  </sheetViews>
  <sheetFormatPr defaultRowHeight="15" x14ac:dyDescent="0.25"/>
  <cols>
    <col min="3" max="3" width="12.28515625" bestFit="1" customWidth="1"/>
    <col min="16" max="16" width="8.42578125" customWidth="1"/>
    <col min="18" max="18" width="12" customWidth="1"/>
  </cols>
  <sheetData>
    <row r="2" spans="2:27" ht="18.75" x14ac:dyDescent="0.3">
      <c r="B2" s="181" t="s">
        <v>161</v>
      </c>
      <c r="C2" s="181"/>
      <c r="D2" s="181"/>
      <c r="E2" s="181"/>
      <c r="F2" s="181"/>
      <c r="G2" s="181"/>
      <c r="H2" s="181"/>
      <c r="I2" s="181"/>
      <c r="J2" s="181"/>
      <c r="K2" s="181"/>
      <c r="L2" s="181"/>
      <c r="M2" s="181"/>
      <c r="N2" s="181"/>
      <c r="O2" s="181"/>
    </row>
    <row r="3" spans="2:27" ht="57" customHeight="1" x14ac:dyDescent="0.25">
      <c r="B3" s="190" t="s">
        <v>556</v>
      </c>
      <c r="C3" s="190"/>
      <c r="D3" s="190"/>
      <c r="E3" s="190"/>
      <c r="F3" s="190"/>
      <c r="G3" s="190"/>
      <c r="H3" s="190"/>
      <c r="I3" s="190"/>
      <c r="J3" s="190"/>
      <c r="K3" s="190"/>
      <c r="L3" s="190"/>
      <c r="M3" s="190"/>
      <c r="N3" s="190"/>
      <c r="O3" s="190"/>
    </row>
    <row r="4" spans="2:27" ht="77.25" customHeight="1" x14ac:dyDescent="0.25">
      <c r="B4" s="190"/>
      <c r="C4" s="190"/>
      <c r="D4" s="190"/>
      <c r="E4" s="190"/>
      <c r="F4" s="190"/>
      <c r="G4" s="190"/>
      <c r="H4" s="190"/>
      <c r="I4" s="190"/>
      <c r="J4" s="190"/>
      <c r="K4" s="190"/>
      <c r="L4" s="190"/>
      <c r="M4" s="190"/>
      <c r="N4" s="190"/>
      <c r="O4" s="190"/>
    </row>
    <row r="6" spans="2:27" ht="15" customHeight="1" x14ac:dyDescent="0.25">
      <c r="B6" s="193" t="s">
        <v>164</v>
      </c>
      <c r="C6" s="194"/>
      <c r="D6" s="194"/>
      <c r="E6" s="194"/>
      <c r="F6" s="194"/>
      <c r="G6" s="194"/>
      <c r="H6" s="194"/>
      <c r="I6" s="194"/>
      <c r="J6" s="194"/>
      <c r="K6" s="194"/>
      <c r="L6" s="194"/>
      <c r="M6" s="195"/>
      <c r="O6" s="193" t="s">
        <v>555</v>
      </c>
      <c r="P6" s="194"/>
      <c r="Q6" s="194"/>
      <c r="R6" s="194"/>
      <c r="S6" s="194"/>
      <c r="T6" s="194"/>
      <c r="U6" s="194"/>
      <c r="V6" s="194"/>
      <c r="W6" s="194"/>
      <c r="X6" s="194"/>
      <c r="Y6" s="194"/>
      <c r="Z6" s="194"/>
      <c r="AA6" s="195"/>
    </row>
    <row r="7" spans="2:27" ht="15" customHeight="1" x14ac:dyDescent="0.25">
      <c r="B7" s="203" t="s">
        <v>165</v>
      </c>
      <c r="C7" s="204"/>
      <c r="D7" s="2">
        <v>1</v>
      </c>
      <c r="E7" s="2">
        <v>2</v>
      </c>
      <c r="F7" s="2">
        <v>3</v>
      </c>
      <c r="G7" s="2">
        <v>4</v>
      </c>
      <c r="H7" s="2">
        <v>5</v>
      </c>
      <c r="I7" s="2">
        <v>6</v>
      </c>
      <c r="J7" s="2">
        <v>7</v>
      </c>
      <c r="K7" s="2">
        <v>8</v>
      </c>
      <c r="L7" s="2">
        <v>9</v>
      </c>
      <c r="M7" s="2" t="s">
        <v>4</v>
      </c>
      <c r="O7" s="205" t="s">
        <v>165</v>
      </c>
      <c r="P7" s="205"/>
      <c r="Q7" s="205"/>
      <c r="R7" s="105">
        <v>1</v>
      </c>
      <c r="S7" s="105">
        <v>2</v>
      </c>
      <c r="T7" s="105">
        <v>3</v>
      </c>
      <c r="U7" s="105">
        <v>4</v>
      </c>
      <c r="V7" s="105">
        <v>5</v>
      </c>
      <c r="W7" s="105">
        <v>6</v>
      </c>
      <c r="X7" s="105">
        <v>7</v>
      </c>
      <c r="Y7" s="105">
        <v>8</v>
      </c>
      <c r="Z7" s="105">
        <v>9</v>
      </c>
      <c r="AA7" s="105" t="s">
        <v>4</v>
      </c>
    </row>
    <row r="8" spans="2:27" x14ac:dyDescent="0.25">
      <c r="B8" s="205"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05" t="s">
        <v>59</v>
      </c>
      <c r="P8" s="206" t="s">
        <v>162</v>
      </c>
      <c r="Q8" s="206"/>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05"/>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05"/>
      <c r="P9" s="206" t="s">
        <v>127</v>
      </c>
      <c r="Q9" s="206"/>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05"/>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05"/>
      <c r="P10" s="206" t="s">
        <v>2</v>
      </c>
      <c r="Q10" s="206"/>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05"/>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05" t="s">
        <v>61</v>
      </c>
      <c r="P11" s="206" t="s">
        <v>162</v>
      </c>
      <c r="Q11" s="206"/>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05"/>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05"/>
      <c r="P12" s="206" t="s">
        <v>127</v>
      </c>
      <c r="Q12" s="206"/>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05"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05"/>
      <c r="P13" s="202" t="s">
        <v>2</v>
      </c>
      <c r="Q13" s="202"/>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05"/>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05"/>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85" t="s">
        <v>7</v>
      </c>
      <c r="P15" s="185"/>
      <c r="S15" s="5"/>
      <c r="T15" s="5"/>
      <c r="W15" s="5"/>
      <c r="X15" s="5"/>
      <c r="Y15" s="5"/>
    </row>
    <row r="16" spans="2:27" x14ac:dyDescent="0.25">
      <c r="B16" s="205"/>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05"/>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81" t="s">
        <v>46</v>
      </c>
      <c r="C20" s="181"/>
      <c r="D20" s="181"/>
      <c r="E20" s="181"/>
      <c r="F20" s="181"/>
      <c r="G20" s="181"/>
      <c r="H20" s="181"/>
      <c r="I20" s="181"/>
      <c r="J20" s="181"/>
      <c r="K20" s="181"/>
      <c r="L20" s="181"/>
      <c r="M20" s="181"/>
      <c r="N20" s="181"/>
      <c r="O20" s="181"/>
      <c r="P20" s="181"/>
      <c r="Q20" s="181"/>
      <c r="R20" s="181"/>
      <c r="S20" s="181"/>
      <c r="T20" s="181"/>
      <c r="U20" s="181"/>
      <c r="V20" s="181"/>
      <c r="W20" s="181"/>
      <c r="X20" s="181"/>
      <c r="Y20" s="181"/>
      <c r="Z20" s="181"/>
      <c r="AA20" s="181"/>
      <c r="AB20" s="181"/>
    </row>
    <row r="22" spans="2:28" ht="15" customHeight="1" x14ac:dyDescent="0.25">
      <c r="B22" s="207" t="s">
        <v>53</v>
      </c>
      <c r="C22" s="207"/>
      <c r="D22" s="185" t="s">
        <v>55</v>
      </c>
      <c r="E22" s="185"/>
      <c r="F22" s="185"/>
      <c r="G22" s="185"/>
      <c r="H22" s="185"/>
      <c r="I22" s="185"/>
      <c r="J22" s="185"/>
      <c r="K22" s="185"/>
      <c r="L22" s="185"/>
      <c r="M22" s="185"/>
      <c r="N22" s="185"/>
      <c r="O22" s="185"/>
      <c r="Q22" s="207" t="s">
        <v>54</v>
      </c>
      <c r="R22" s="207"/>
      <c r="S22" s="185" t="s">
        <v>55</v>
      </c>
      <c r="T22" s="185"/>
      <c r="U22" s="185"/>
      <c r="V22" s="185"/>
      <c r="W22" s="185"/>
      <c r="X22" s="185"/>
      <c r="Y22" s="185"/>
      <c r="Z22" s="185"/>
      <c r="AA22" s="185"/>
      <c r="AB22" s="185"/>
    </row>
    <row r="23" spans="2:28" ht="15" customHeight="1" x14ac:dyDescent="0.25">
      <c r="B23" s="207"/>
      <c r="C23" s="207"/>
      <c r="D23" s="2">
        <v>1</v>
      </c>
      <c r="E23" s="2">
        <v>2</v>
      </c>
      <c r="F23" s="2">
        <v>3</v>
      </c>
      <c r="G23" s="2">
        <v>4</v>
      </c>
      <c r="H23" s="2">
        <v>5</v>
      </c>
      <c r="I23" s="2">
        <v>6</v>
      </c>
      <c r="J23" s="2">
        <v>7</v>
      </c>
      <c r="K23" s="2">
        <v>8</v>
      </c>
      <c r="L23" s="2">
        <v>9</v>
      </c>
      <c r="M23" s="2" t="s">
        <v>4</v>
      </c>
      <c r="N23" s="2" t="s">
        <v>125</v>
      </c>
      <c r="O23" s="2" t="s">
        <v>124</v>
      </c>
      <c r="Q23" s="207"/>
      <c r="R23" s="207"/>
      <c r="S23" s="2">
        <v>1</v>
      </c>
      <c r="T23" s="2">
        <v>2</v>
      </c>
      <c r="U23" s="2">
        <v>3</v>
      </c>
      <c r="V23" s="2">
        <v>4</v>
      </c>
      <c r="W23" s="2">
        <v>5</v>
      </c>
      <c r="X23" s="2">
        <v>6</v>
      </c>
      <c r="Y23" s="2">
        <v>7</v>
      </c>
      <c r="Z23" s="2">
        <v>8</v>
      </c>
      <c r="AA23" s="2">
        <v>9</v>
      </c>
      <c r="AB23" s="9" t="s">
        <v>4</v>
      </c>
    </row>
    <row r="24" spans="2:28" x14ac:dyDescent="0.25">
      <c r="B24" s="205" t="s">
        <v>49</v>
      </c>
      <c r="C24" s="10" t="s">
        <v>6</v>
      </c>
      <c r="D24" s="4">
        <v>75</v>
      </c>
      <c r="E24" s="4">
        <v>89</v>
      </c>
      <c r="F24" s="4">
        <v>99</v>
      </c>
      <c r="G24" s="4">
        <v>116</v>
      </c>
      <c r="H24" s="4">
        <v>125</v>
      </c>
      <c r="I24" s="4">
        <v>116</v>
      </c>
      <c r="J24" s="4">
        <v>85</v>
      </c>
      <c r="K24" s="4">
        <v>52</v>
      </c>
      <c r="L24" s="4">
        <v>54</v>
      </c>
      <c r="M24" s="4">
        <v>45</v>
      </c>
      <c r="N24" s="4">
        <v>9</v>
      </c>
      <c r="O24" s="4">
        <v>1</v>
      </c>
      <c r="Q24" s="205" t="s">
        <v>49</v>
      </c>
      <c r="R24" s="10" t="s">
        <v>6</v>
      </c>
      <c r="S24" s="4">
        <v>37</v>
      </c>
      <c r="T24" s="4">
        <v>85</v>
      </c>
      <c r="U24" s="4">
        <v>87</v>
      </c>
      <c r="V24" s="4">
        <v>120</v>
      </c>
      <c r="W24" s="4">
        <v>100</v>
      </c>
      <c r="X24" s="4">
        <v>138</v>
      </c>
      <c r="Y24" s="4">
        <v>87</v>
      </c>
      <c r="Z24" s="4">
        <v>76</v>
      </c>
      <c r="AA24" s="4">
        <v>38</v>
      </c>
      <c r="AB24" s="4">
        <v>58</v>
      </c>
    </row>
    <row r="25" spans="2:28" x14ac:dyDescent="0.25">
      <c r="B25" s="205"/>
      <c r="C25" s="10" t="s">
        <v>0</v>
      </c>
      <c r="D25" s="4">
        <v>200</v>
      </c>
      <c r="E25" s="4">
        <v>198</v>
      </c>
      <c r="F25" s="4">
        <v>157</v>
      </c>
      <c r="G25" s="4">
        <v>159</v>
      </c>
      <c r="H25" s="4">
        <v>151</v>
      </c>
      <c r="I25" s="4">
        <v>142</v>
      </c>
      <c r="J25" s="4">
        <v>161</v>
      </c>
      <c r="K25" s="4">
        <v>157</v>
      </c>
      <c r="L25" s="4">
        <v>147</v>
      </c>
      <c r="M25" s="11"/>
      <c r="N25" s="11"/>
      <c r="O25" s="11"/>
      <c r="Q25" s="205"/>
      <c r="R25" s="10" t="s">
        <v>0</v>
      </c>
      <c r="S25" s="4">
        <v>78</v>
      </c>
      <c r="T25" s="4">
        <v>115</v>
      </c>
      <c r="U25" s="4">
        <v>86</v>
      </c>
      <c r="V25" s="4">
        <v>66</v>
      </c>
      <c r="W25" s="4">
        <v>93</v>
      </c>
      <c r="X25" s="4">
        <v>69</v>
      </c>
      <c r="Y25" s="4">
        <v>81</v>
      </c>
      <c r="Z25" s="4">
        <v>106</v>
      </c>
      <c r="AA25" s="4">
        <v>48</v>
      </c>
      <c r="AB25" s="11"/>
    </row>
    <row r="26" spans="2:28" x14ac:dyDescent="0.25">
      <c r="B26" s="205"/>
      <c r="C26" s="10" t="s">
        <v>1</v>
      </c>
      <c r="D26" s="4">
        <v>868</v>
      </c>
      <c r="E26" s="4">
        <v>932</v>
      </c>
      <c r="F26" s="4">
        <v>1019</v>
      </c>
      <c r="G26" s="4">
        <v>1624</v>
      </c>
      <c r="H26" s="4">
        <v>1696</v>
      </c>
      <c r="I26" s="4">
        <v>1648</v>
      </c>
      <c r="J26" s="4">
        <v>836</v>
      </c>
      <c r="K26" s="4">
        <v>778</v>
      </c>
      <c r="L26" s="4">
        <v>757</v>
      </c>
      <c r="M26" s="11"/>
      <c r="N26" s="11"/>
      <c r="O26" s="11"/>
      <c r="Q26" s="205"/>
      <c r="R26" s="10" t="s">
        <v>1</v>
      </c>
      <c r="S26" s="4">
        <v>708</v>
      </c>
      <c r="T26" s="4">
        <v>1160</v>
      </c>
      <c r="U26" s="4">
        <v>1203</v>
      </c>
      <c r="V26" s="4">
        <v>1767</v>
      </c>
      <c r="W26" s="4">
        <v>1908</v>
      </c>
      <c r="X26" s="4">
        <v>1605</v>
      </c>
      <c r="Y26" s="4">
        <v>988</v>
      </c>
      <c r="Z26" s="4">
        <v>940</v>
      </c>
      <c r="AA26" s="4">
        <v>628</v>
      </c>
      <c r="AB26" s="11"/>
    </row>
    <row r="27" spans="2:28" x14ac:dyDescent="0.25">
      <c r="B27" s="205"/>
      <c r="C27" s="10" t="s">
        <v>3</v>
      </c>
      <c r="D27" s="4">
        <v>248</v>
      </c>
      <c r="E27" s="4">
        <v>543</v>
      </c>
      <c r="F27" s="4">
        <v>842</v>
      </c>
      <c r="G27" s="4">
        <v>485</v>
      </c>
      <c r="H27" s="4">
        <v>471</v>
      </c>
      <c r="I27" s="4">
        <v>441</v>
      </c>
      <c r="J27" s="4">
        <v>993</v>
      </c>
      <c r="K27" s="4">
        <v>638</v>
      </c>
      <c r="L27" s="4">
        <v>243</v>
      </c>
      <c r="M27" s="4">
        <v>745</v>
      </c>
      <c r="N27" s="4">
        <v>206</v>
      </c>
      <c r="O27" s="4">
        <v>68</v>
      </c>
      <c r="Q27" s="205"/>
      <c r="R27" s="10" t="s">
        <v>3</v>
      </c>
      <c r="S27" s="4">
        <v>306</v>
      </c>
      <c r="T27" s="4">
        <v>663</v>
      </c>
      <c r="U27" s="4">
        <v>1080</v>
      </c>
      <c r="V27" s="4">
        <v>675</v>
      </c>
      <c r="W27" s="4">
        <v>636</v>
      </c>
      <c r="X27" s="4">
        <v>697</v>
      </c>
      <c r="Y27" s="4">
        <v>1199</v>
      </c>
      <c r="Z27" s="4">
        <v>672</v>
      </c>
      <c r="AA27" s="4">
        <v>323</v>
      </c>
      <c r="AB27" s="4">
        <v>1543</v>
      </c>
    </row>
    <row r="28" spans="2:28" x14ac:dyDescent="0.25">
      <c r="B28" s="205"/>
      <c r="C28" s="10" t="s">
        <v>5</v>
      </c>
      <c r="D28" s="4">
        <v>427</v>
      </c>
      <c r="E28" s="4">
        <v>323</v>
      </c>
      <c r="F28" s="4">
        <v>268</v>
      </c>
      <c r="G28" s="4">
        <v>293</v>
      </c>
      <c r="H28" s="4">
        <v>305</v>
      </c>
      <c r="I28" s="4">
        <v>280</v>
      </c>
      <c r="J28" s="4">
        <v>292</v>
      </c>
      <c r="K28" s="4">
        <v>333</v>
      </c>
      <c r="L28" s="4">
        <v>404</v>
      </c>
      <c r="M28" s="4">
        <v>814</v>
      </c>
      <c r="N28" s="4">
        <v>126</v>
      </c>
      <c r="O28" s="11"/>
      <c r="Q28" s="205"/>
      <c r="R28" s="10" t="s">
        <v>5</v>
      </c>
      <c r="S28" s="4">
        <v>622</v>
      </c>
      <c r="T28" s="4">
        <v>1011</v>
      </c>
      <c r="U28" s="4">
        <v>876</v>
      </c>
      <c r="V28" s="4">
        <v>866</v>
      </c>
      <c r="W28" s="4">
        <v>898</v>
      </c>
      <c r="X28" s="4">
        <v>863</v>
      </c>
      <c r="Y28" s="4">
        <v>937</v>
      </c>
      <c r="Z28" s="4">
        <v>1023</v>
      </c>
      <c r="AA28" s="4">
        <v>597</v>
      </c>
      <c r="AB28" s="4">
        <v>2945</v>
      </c>
    </row>
    <row r="29" spans="2:28" x14ac:dyDescent="0.25">
      <c r="B29" s="205"/>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05"/>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12" t="s">
        <v>128</v>
      </c>
      <c r="C30" s="10" t="s">
        <v>6</v>
      </c>
      <c r="D30" s="4">
        <v>26</v>
      </c>
      <c r="E30" s="4">
        <v>50</v>
      </c>
      <c r="F30" s="4">
        <v>55</v>
      </c>
      <c r="G30" s="4">
        <v>71</v>
      </c>
      <c r="H30" s="4">
        <v>89</v>
      </c>
      <c r="I30" s="4">
        <v>83</v>
      </c>
      <c r="J30" s="4">
        <v>81</v>
      </c>
      <c r="K30" s="4">
        <v>68</v>
      </c>
      <c r="L30" s="4">
        <v>38</v>
      </c>
      <c r="M30" s="11"/>
      <c r="N30" s="11"/>
      <c r="O30" s="11"/>
      <c r="Q30" s="212" t="s">
        <v>128</v>
      </c>
      <c r="R30" s="10" t="s">
        <v>6</v>
      </c>
      <c r="S30">
        <v>27</v>
      </c>
      <c r="T30">
        <v>50</v>
      </c>
      <c r="U30">
        <v>62</v>
      </c>
      <c r="V30">
        <v>90</v>
      </c>
      <c r="W30">
        <v>97</v>
      </c>
      <c r="X30">
        <v>74</v>
      </c>
      <c r="Y30">
        <v>85</v>
      </c>
      <c r="Z30">
        <v>51</v>
      </c>
      <c r="AA30">
        <v>19</v>
      </c>
      <c r="AB30" s="11"/>
    </row>
    <row r="31" spans="2:28" x14ac:dyDescent="0.25">
      <c r="B31" s="212"/>
      <c r="C31" s="10" t="s">
        <v>0</v>
      </c>
      <c r="D31" s="11"/>
      <c r="E31" s="4">
        <v>186</v>
      </c>
      <c r="F31" s="4">
        <v>333</v>
      </c>
      <c r="G31" s="4">
        <v>301</v>
      </c>
      <c r="H31" s="4">
        <v>285</v>
      </c>
      <c r="I31" s="4">
        <v>290</v>
      </c>
      <c r="J31" s="4">
        <v>281</v>
      </c>
      <c r="K31" s="4">
        <v>150</v>
      </c>
      <c r="L31" s="11"/>
      <c r="M31" s="11"/>
      <c r="N31" s="11"/>
      <c r="O31" s="11"/>
      <c r="Q31" s="212"/>
      <c r="R31" s="10" t="s">
        <v>0</v>
      </c>
      <c r="S31" s="11"/>
      <c r="T31" s="4">
        <v>105</v>
      </c>
      <c r="U31" s="4">
        <v>205</v>
      </c>
      <c r="V31" s="4">
        <v>195</v>
      </c>
      <c r="W31" s="4">
        <v>155</v>
      </c>
      <c r="X31" s="4">
        <v>172</v>
      </c>
      <c r="Y31" s="4">
        <v>154</v>
      </c>
      <c r="Z31" s="4">
        <v>68</v>
      </c>
      <c r="AA31" s="11"/>
      <c r="AB31" s="11"/>
    </row>
    <row r="32" spans="2:28" x14ac:dyDescent="0.25">
      <c r="B32" s="212"/>
      <c r="C32" s="10" t="s">
        <v>1</v>
      </c>
      <c r="D32" s="11"/>
      <c r="E32" s="4">
        <v>905</v>
      </c>
      <c r="F32" s="4">
        <v>1638</v>
      </c>
      <c r="G32" s="4">
        <v>1589</v>
      </c>
      <c r="H32" s="4">
        <v>1782</v>
      </c>
      <c r="I32" s="4">
        <v>1690</v>
      </c>
      <c r="J32" s="4">
        <v>1589</v>
      </c>
      <c r="K32" s="4">
        <v>716</v>
      </c>
      <c r="L32" s="11"/>
      <c r="M32" s="11"/>
      <c r="N32" s="11"/>
      <c r="O32" s="11"/>
      <c r="Q32" s="212"/>
      <c r="R32" s="10" t="s">
        <v>1</v>
      </c>
      <c r="S32" s="11"/>
      <c r="T32" s="4">
        <v>901</v>
      </c>
      <c r="U32" s="4">
        <v>1874</v>
      </c>
      <c r="V32" s="4">
        <v>2218</v>
      </c>
      <c r="W32" s="4">
        <v>2403</v>
      </c>
      <c r="X32" s="4">
        <v>2210</v>
      </c>
      <c r="Y32" s="4">
        <v>1770</v>
      </c>
      <c r="Z32" s="4">
        <v>635</v>
      </c>
      <c r="AA32" s="11"/>
      <c r="AB32" s="11"/>
    </row>
    <row r="33" spans="2:28" x14ac:dyDescent="0.25">
      <c r="B33" s="212"/>
      <c r="C33" s="10" t="s">
        <v>3</v>
      </c>
      <c r="D33" s="4">
        <v>1331</v>
      </c>
      <c r="E33" s="4">
        <v>1097</v>
      </c>
      <c r="F33" s="4">
        <v>859</v>
      </c>
      <c r="G33" s="4">
        <v>1094</v>
      </c>
      <c r="H33" s="4">
        <v>1308</v>
      </c>
      <c r="I33" s="4">
        <v>1151</v>
      </c>
      <c r="J33" s="4">
        <v>967</v>
      </c>
      <c r="K33" s="4">
        <v>1149</v>
      </c>
      <c r="L33" s="4">
        <v>1144</v>
      </c>
      <c r="M33" s="11"/>
      <c r="N33" s="11"/>
      <c r="O33" s="11"/>
      <c r="Q33" s="212"/>
      <c r="R33" s="10" t="s">
        <v>3</v>
      </c>
      <c r="S33" s="4">
        <v>1659</v>
      </c>
      <c r="T33" s="4">
        <v>1880</v>
      </c>
      <c r="U33" s="4">
        <v>1666</v>
      </c>
      <c r="V33" s="4">
        <v>2425</v>
      </c>
      <c r="W33" s="4">
        <v>2832</v>
      </c>
      <c r="X33" s="4">
        <v>2448</v>
      </c>
      <c r="Y33" s="4">
        <v>1692</v>
      </c>
      <c r="Z33" s="4">
        <v>1967</v>
      </c>
      <c r="AA33" s="4">
        <v>1554</v>
      </c>
      <c r="AB33" s="11"/>
    </row>
    <row r="34" spans="2:28" x14ac:dyDescent="0.25">
      <c r="B34" s="212"/>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12"/>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05" t="s">
        <v>58</v>
      </c>
      <c r="C35" s="205"/>
      <c r="D35" s="4">
        <v>22671</v>
      </c>
      <c r="E35" s="4">
        <v>20179</v>
      </c>
      <c r="F35" s="4">
        <v>19302</v>
      </c>
      <c r="G35" s="4">
        <v>18485</v>
      </c>
      <c r="H35" s="4">
        <v>17747</v>
      </c>
      <c r="I35" s="4">
        <v>18221</v>
      </c>
      <c r="J35" s="4">
        <v>19503</v>
      </c>
      <c r="K35" s="4">
        <v>20421</v>
      </c>
      <c r="L35" s="4">
        <v>22709</v>
      </c>
      <c r="M35" s="4">
        <v>50018</v>
      </c>
      <c r="N35" s="4">
        <v>15858</v>
      </c>
      <c r="O35" s="4">
        <v>12391</v>
      </c>
      <c r="Q35" s="205" t="s">
        <v>58</v>
      </c>
      <c r="R35" s="205"/>
      <c r="S35" s="4">
        <v>27904</v>
      </c>
      <c r="T35" s="4">
        <v>27040</v>
      </c>
      <c r="U35" s="4">
        <v>25714</v>
      </c>
      <c r="V35" s="4">
        <v>25198</v>
      </c>
      <c r="W35" s="4">
        <v>24131</v>
      </c>
      <c r="X35" s="4">
        <v>24530</v>
      </c>
      <c r="Y35" s="4">
        <v>25949</v>
      </c>
      <c r="Z35" s="4">
        <v>27358</v>
      </c>
      <c r="AA35" s="4">
        <v>28208</v>
      </c>
      <c r="AB35" s="4">
        <v>58958</v>
      </c>
    </row>
    <row r="36" spans="2:28" x14ac:dyDescent="0.25">
      <c r="B36" s="211" t="s">
        <v>2</v>
      </c>
      <c r="C36" s="211"/>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11" t="s">
        <v>2</v>
      </c>
      <c r="R36" s="211"/>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07" t="s">
        <v>53</v>
      </c>
      <c r="C38" s="207"/>
      <c r="D38" s="185" t="s">
        <v>56</v>
      </c>
      <c r="E38" s="185"/>
      <c r="F38" s="185"/>
      <c r="G38" s="185"/>
      <c r="H38" s="185"/>
      <c r="I38" s="185"/>
      <c r="J38" s="185"/>
      <c r="K38" s="185"/>
      <c r="L38" s="185"/>
      <c r="M38" s="185"/>
      <c r="N38" s="185"/>
      <c r="O38" s="185"/>
      <c r="Q38" s="207" t="s">
        <v>54</v>
      </c>
      <c r="R38" s="207"/>
      <c r="S38" s="185" t="s">
        <v>56</v>
      </c>
      <c r="T38" s="185"/>
      <c r="U38" s="185"/>
      <c r="V38" s="185"/>
      <c r="W38" s="185"/>
      <c r="X38" s="185"/>
      <c r="Y38" s="185"/>
      <c r="Z38" s="185"/>
      <c r="AA38" s="185"/>
      <c r="AB38" s="185"/>
    </row>
    <row r="39" spans="2:28" ht="15" customHeight="1" x14ac:dyDescent="0.25">
      <c r="B39" s="207"/>
      <c r="C39" s="207"/>
      <c r="D39" s="2">
        <v>1</v>
      </c>
      <c r="E39" s="2">
        <v>2</v>
      </c>
      <c r="F39" s="2">
        <v>3</v>
      </c>
      <c r="G39" s="2">
        <v>4</v>
      </c>
      <c r="H39" s="2">
        <v>5</v>
      </c>
      <c r="I39" s="2">
        <v>6</v>
      </c>
      <c r="J39" s="2">
        <v>7</v>
      </c>
      <c r="K39" s="2">
        <v>8</v>
      </c>
      <c r="L39" s="2">
        <v>9</v>
      </c>
      <c r="M39" s="2" t="s">
        <v>4</v>
      </c>
      <c r="N39" s="2" t="s">
        <v>125</v>
      </c>
      <c r="O39" s="2" t="s">
        <v>124</v>
      </c>
      <c r="Q39" s="207"/>
      <c r="R39" s="207"/>
      <c r="S39" s="2">
        <v>1</v>
      </c>
      <c r="T39" s="2">
        <v>2</v>
      </c>
      <c r="U39" s="2">
        <v>3</v>
      </c>
      <c r="V39" s="2">
        <v>4</v>
      </c>
      <c r="W39" s="2">
        <v>5</v>
      </c>
      <c r="X39" s="2">
        <v>6</v>
      </c>
      <c r="Y39" s="2">
        <v>7</v>
      </c>
      <c r="Z39" s="2">
        <v>8</v>
      </c>
      <c r="AA39" s="2">
        <v>9</v>
      </c>
      <c r="AB39" s="9" t="s">
        <v>4</v>
      </c>
    </row>
    <row r="40" spans="2:28" x14ac:dyDescent="0.25">
      <c r="B40" s="205"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05"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05"/>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05"/>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05"/>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05"/>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05"/>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05"/>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05"/>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05"/>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05"/>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05"/>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05"/>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05"/>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12"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12"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12"/>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12"/>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12"/>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12"/>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12"/>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12"/>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12"/>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12"/>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12"/>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12"/>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05" t="s">
        <v>126</v>
      </c>
      <c r="C53" s="205"/>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05" t="s">
        <v>126</v>
      </c>
      <c r="R53" s="205"/>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05" t="s">
        <v>58</v>
      </c>
      <c r="C54" s="205"/>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05" t="s">
        <v>58</v>
      </c>
      <c r="R54" s="205"/>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07" t="s">
        <v>53</v>
      </c>
      <c r="C56" s="207"/>
      <c r="D56" s="185" t="s">
        <v>157</v>
      </c>
      <c r="E56" s="185"/>
      <c r="F56" s="185"/>
      <c r="G56" s="185"/>
      <c r="H56" s="185"/>
      <c r="I56" s="185"/>
      <c r="J56" s="185"/>
      <c r="K56" s="185"/>
      <c r="L56" s="185"/>
      <c r="M56" s="185"/>
      <c r="N56" s="185"/>
      <c r="O56" s="185"/>
      <c r="Q56" s="207" t="s">
        <v>54</v>
      </c>
      <c r="R56" s="207"/>
      <c r="S56" s="185" t="s">
        <v>157</v>
      </c>
      <c r="T56" s="185"/>
      <c r="U56" s="185"/>
      <c r="V56" s="185"/>
      <c r="W56" s="185"/>
      <c r="X56" s="185"/>
      <c r="Y56" s="185"/>
      <c r="Z56" s="185"/>
      <c r="AA56" s="185"/>
      <c r="AB56" s="185"/>
    </row>
    <row r="57" spans="2:28" x14ac:dyDescent="0.25">
      <c r="B57" s="207"/>
      <c r="C57" s="207"/>
      <c r="D57" s="2">
        <v>1</v>
      </c>
      <c r="E57" s="2">
        <v>2</v>
      </c>
      <c r="F57" s="2">
        <v>3</v>
      </c>
      <c r="G57" s="2">
        <v>4</v>
      </c>
      <c r="H57" s="2">
        <v>5</v>
      </c>
      <c r="I57" s="2">
        <v>6</v>
      </c>
      <c r="J57" s="2">
        <v>7</v>
      </c>
      <c r="K57" s="2">
        <v>8</v>
      </c>
      <c r="L57" s="2">
        <v>9</v>
      </c>
      <c r="M57" s="9" t="s">
        <v>4</v>
      </c>
      <c r="N57" s="2" t="s">
        <v>125</v>
      </c>
      <c r="O57" s="2" t="s">
        <v>124</v>
      </c>
      <c r="Q57" s="207"/>
      <c r="R57" s="207"/>
      <c r="S57" s="2">
        <v>1</v>
      </c>
      <c r="T57" s="2">
        <v>2</v>
      </c>
      <c r="U57" s="2">
        <v>3</v>
      </c>
      <c r="V57" s="2">
        <v>4</v>
      </c>
      <c r="W57" s="2">
        <v>5</v>
      </c>
      <c r="X57" s="2">
        <v>6</v>
      </c>
      <c r="Y57" s="2">
        <v>7</v>
      </c>
      <c r="Z57" s="2">
        <v>8</v>
      </c>
      <c r="AA57" s="2">
        <v>9</v>
      </c>
      <c r="AB57" s="9" t="s">
        <v>4</v>
      </c>
    </row>
    <row r="58" spans="2:28" x14ac:dyDescent="0.25">
      <c r="B58" s="205" t="s">
        <v>52</v>
      </c>
      <c r="C58" s="10" t="s">
        <v>6</v>
      </c>
      <c r="D58" s="13"/>
      <c r="E58" s="13"/>
      <c r="F58" s="13"/>
      <c r="G58" s="13"/>
      <c r="H58" s="13"/>
      <c r="I58" s="13"/>
      <c r="J58" s="13"/>
      <c r="K58" s="13"/>
      <c r="L58" s="13"/>
      <c r="M58" s="13"/>
      <c r="N58" s="13"/>
      <c r="O58" s="13"/>
      <c r="Q58" s="205" t="s">
        <v>52</v>
      </c>
      <c r="R58" s="10" t="s">
        <v>6</v>
      </c>
      <c r="S58" s="13"/>
      <c r="T58" s="13"/>
      <c r="U58" s="13"/>
      <c r="V58" s="13"/>
      <c r="W58" s="13"/>
      <c r="X58" s="13"/>
      <c r="Y58" s="13"/>
      <c r="Z58" s="13"/>
      <c r="AA58" s="13"/>
      <c r="AB58" s="13"/>
    </row>
    <row r="59" spans="2:28" x14ac:dyDescent="0.25">
      <c r="B59" s="205"/>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05"/>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05"/>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05"/>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05"/>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05"/>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05"/>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05"/>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05"/>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05"/>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08" t="s">
        <v>129</v>
      </c>
      <c r="C64" s="14" t="s">
        <v>6</v>
      </c>
      <c r="D64" s="13"/>
      <c r="E64" s="13"/>
      <c r="F64" s="13"/>
      <c r="G64" s="13"/>
      <c r="H64" s="13"/>
      <c r="I64" s="13"/>
      <c r="J64" s="13"/>
      <c r="K64" s="13"/>
      <c r="L64" s="13"/>
      <c r="M64" s="13"/>
      <c r="N64" s="11"/>
      <c r="O64" s="11"/>
      <c r="Q64" s="212" t="s">
        <v>129</v>
      </c>
      <c r="R64" s="14" t="s">
        <v>6</v>
      </c>
      <c r="S64" s="13"/>
      <c r="T64" s="13"/>
      <c r="U64" s="13"/>
      <c r="V64" s="13"/>
      <c r="W64" s="13"/>
      <c r="X64" s="13"/>
      <c r="Y64" s="13"/>
      <c r="Z64" s="13"/>
      <c r="AA64" s="13"/>
      <c r="AB64" s="13"/>
    </row>
    <row r="65" spans="2:28" ht="30" x14ac:dyDescent="0.25">
      <c r="B65" s="209"/>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12"/>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09"/>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12"/>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09"/>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12"/>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10"/>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12"/>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08"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08"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09"/>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09"/>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09"/>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09"/>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10"/>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10"/>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07" t="s">
        <v>53</v>
      </c>
      <c r="C74" s="207"/>
      <c r="D74" s="185" t="s">
        <v>156</v>
      </c>
      <c r="E74" s="185"/>
      <c r="F74" s="185"/>
      <c r="G74" s="185"/>
      <c r="H74" s="185"/>
      <c r="I74" s="185"/>
      <c r="J74" s="185"/>
      <c r="K74" s="185"/>
      <c r="L74" s="185"/>
      <c r="M74" s="185"/>
      <c r="N74" s="185"/>
      <c r="O74" s="185"/>
      <c r="Q74" s="207" t="s">
        <v>54</v>
      </c>
      <c r="R74" s="207"/>
      <c r="S74" s="185" t="s">
        <v>156</v>
      </c>
      <c r="T74" s="185"/>
      <c r="U74" s="185"/>
      <c r="V74" s="185"/>
      <c r="W74" s="185"/>
      <c r="X74" s="185"/>
      <c r="Y74" s="185"/>
      <c r="Z74" s="185"/>
      <c r="AA74" s="185"/>
      <c r="AB74" s="185"/>
    </row>
    <row r="75" spans="2:28" x14ac:dyDescent="0.25">
      <c r="B75" s="207"/>
      <c r="C75" s="207"/>
      <c r="D75" s="2">
        <v>1</v>
      </c>
      <c r="E75" s="2">
        <v>2</v>
      </c>
      <c r="F75" s="2">
        <v>3</v>
      </c>
      <c r="G75" s="2">
        <v>4</v>
      </c>
      <c r="H75" s="2">
        <v>5</v>
      </c>
      <c r="I75" s="2">
        <v>6</v>
      </c>
      <c r="J75" s="2">
        <v>7</v>
      </c>
      <c r="K75" s="2">
        <v>8</v>
      </c>
      <c r="L75" s="2">
        <v>9</v>
      </c>
      <c r="M75" s="9" t="s">
        <v>4</v>
      </c>
      <c r="N75" s="2" t="s">
        <v>125</v>
      </c>
      <c r="O75" s="2" t="s">
        <v>124</v>
      </c>
      <c r="Q75" s="207"/>
      <c r="R75" s="207"/>
      <c r="S75" s="2">
        <v>1</v>
      </c>
      <c r="T75" s="2">
        <v>2</v>
      </c>
      <c r="U75" s="2">
        <v>3</v>
      </c>
      <c r="V75" s="2">
        <v>4</v>
      </c>
      <c r="W75" s="2">
        <v>5</v>
      </c>
      <c r="X75" s="2">
        <v>6</v>
      </c>
      <c r="Y75" s="2">
        <v>7</v>
      </c>
      <c r="Z75" s="2">
        <v>8</v>
      </c>
      <c r="AA75" s="2">
        <v>9</v>
      </c>
      <c r="AB75" s="9" t="s">
        <v>4</v>
      </c>
    </row>
    <row r="76" spans="2:28" x14ac:dyDescent="0.25">
      <c r="B76" s="205" t="s">
        <v>49</v>
      </c>
      <c r="C76" s="10" t="s">
        <v>6</v>
      </c>
      <c r="D76" s="13"/>
      <c r="E76" s="13"/>
      <c r="F76" s="13"/>
      <c r="G76" s="13"/>
      <c r="H76" s="13"/>
      <c r="I76" s="13"/>
      <c r="J76" s="13"/>
      <c r="K76" s="13"/>
      <c r="L76" s="13"/>
      <c r="M76" s="13"/>
      <c r="N76" s="13"/>
      <c r="O76" s="13"/>
      <c r="Q76" s="205" t="s">
        <v>49</v>
      </c>
      <c r="R76" s="10" t="s">
        <v>6</v>
      </c>
      <c r="S76" s="13"/>
      <c r="T76" s="13"/>
      <c r="U76" s="13"/>
      <c r="V76" s="13"/>
      <c r="W76" s="13"/>
      <c r="X76" s="13"/>
      <c r="Y76" s="13"/>
      <c r="Z76" s="13"/>
      <c r="AA76" s="13"/>
      <c r="AB76" s="13"/>
    </row>
    <row r="77" spans="2:28" x14ac:dyDescent="0.25">
      <c r="B77" s="205"/>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05"/>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05"/>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05"/>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05"/>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05"/>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05"/>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05"/>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05"/>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05"/>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12" t="s">
        <v>128</v>
      </c>
      <c r="C82" s="14" t="s">
        <v>6</v>
      </c>
      <c r="D82" s="13"/>
      <c r="E82" s="13"/>
      <c r="F82" s="13"/>
      <c r="G82" s="13"/>
      <c r="H82" s="13"/>
      <c r="I82" s="13"/>
      <c r="J82" s="13"/>
      <c r="K82" s="13"/>
      <c r="L82" s="13"/>
      <c r="M82" s="13"/>
      <c r="N82" s="13"/>
      <c r="O82" s="13"/>
      <c r="Q82" s="212" t="s">
        <v>128</v>
      </c>
      <c r="R82" s="14" t="s">
        <v>6</v>
      </c>
      <c r="S82" s="13"/>
      <c r="T82" s="13"/>
      <c r="U82" s="13"/>
      <c r="V82" s="13"/>
      <c r="W82" s="13"/>
      <c r="X82" s="13"/>
      <c r="Y82" s="13"/>
      <c r="Z82" s="13"/>
      <c r="AA82" s="13"/>
      <c r="AB82" s="13"/>
    </row>
    <row r="83" spans="2:28" ht="30" x14ac:dyDescent="0.25">
      <c r="B83" s="212"/>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12"/>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12"/>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12"/>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12"/>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12"/>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12"/>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12"/>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07" t="s">
        <v>53</v>
      </c>
      <c r="C88" s="207"/>
      <c r="D88" s="193" t="s">
        <v>158</v>
      </c>
      <c r="E88" s="194"/>
      <c r="F88" s="194"/>
      <c r="G88" s="194"/>
      <c r="H88" s="194"/>
      <c r="I88" s="194"/>
      <c r="J88" s="194"/>
      <c r="K88" s="194"/>
      <c r="L88" s="194"/>
      <c r="M88" s="195"/>
      <c r="Q88" s="207" t="s">
        <v>54</v>
      </c>
      <c r="R88" s="207"/>
      <c r="S88" s="185" t="s">
        <v>158</v>
      </c>
      <c r="T88" s="185"/>
      <c r="U88" s="185"/>
      <c r="V88" s="185"/>
      <c r="W88" s="185"/>
      <c r="X88" s="185"/>
      <c r="Y88" s="185"/>
      <c r="Z88" s="185"/>
      <c r="AA88" s="185"/>
      <c r="AB88" s="185"/>
    </row>
    <row r="89" spans="2:28" x14ac:dyDescent="0.25">
      <c r="B89" s="207"/>
      <c r="C89" s="207"/>
      <c r="D89" s="2">
        <v>1</v>
      </c>
      <c r="E89" s="2">
        <v>2</v>
      </c>
      <c r="F89" s="2">
        <v>3</v>
      </c>
      <c r="G89" s="2">
        <v>4</v>
      </c>
      <c r="H89" s="2">
        <v>5</v>
      </c>
      <c r="I89" s="2">
        <v>6</v>
      </c>
      <c r="J89" s="2">
        <v>7</v>
      </c>
      <c r="K89" s="2">
        <v>8</v>
      </c>
      <c r="L89" s="2">
        <v>9</v>
      </c>
      <c r="M89" s="9" t="s">
        <v>17</v>
      </c>
      <c r="Q89" s="207"/>
      <c r="R89" s="207"/>
      <c r="S89" s="2">
        <v>1</v>
      </c>
      <c r="T89" s="2">
        <v>2</v>
      </c>
      <c r="U89" s="2">
        <v>3</v>
      </c>
      <c r="V89" s="2">
        <v>4</v>
      </c>
      <c r="W89" s="2">
        <v>5</v>
      </c>
      <c r="X89" s="2">
        <v>6</v>
      </c>
      <c r="Y89" s="2">
        <v>7</v>
      </c>
      <c r="Z89" s="2">
        <v>8</v>
      </c>
      <c r="AA89" s="2">
        <v>9</v>
      </c>
      <c r="AB89" s="9" t="s">
        <v>17</v>
      </c>
    </row>
    <row r="90" spans="2:28" x14ac:dyDescent="0.25">
      <c r="B90" s="208"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08"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09"/>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09"/>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09"/>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09"/>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10"/>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10"/>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08"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08"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09"/>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09"/>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09"/>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09"/>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10"/>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10"/>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08"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08"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09"/>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09"/>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09"/>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09"/>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10"/>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10"/>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192" t="s">
        <v>115</v>
      </c>
      <c r="C103" s="192"/>
      <c r="D103" s="192"/>
      <c r="E103" s="192"/>
      <c r="F103" s="192"/>
      <c r="G103" s="192"/>
      <c r="H103" s="192"/>
      <c r="I103" s="192"/>
      <c r="J103" s="192"/>
      <c r="K103" s="192"/>
      <c r="L103" s="192"/>
      <c r="M103" s="192"/>
      <c r="Q103" s="5"/>
      <c r="R103" s="5"/>
      <c r="S103" s="5"/>
      <c r="T103" s="5"/>
      <c r="U103" s="5"/>
      <c r="V103" s="5"/>
      <c r="W103" s="5"/>
      <c r="X103" s="5"/>
      <c r="Y103" s="5"/>
    </row>
    <row r="105" spans="2:28" ht="15" customHeight="1" x14ac:dyDescent="0.25">
      <c r="D105" s="213" t="s">
        <v>114</v>
      </c>
      <c r="E105" s="213"/>
      <c r="F105" s="213"/>
      <c r="G105" s="213"/>
      <c r="H105" s="213"/>
      <c r="I105" s="213"/>
      <c r="J105" s="213"/>
      <c r="K105" s="213"/>
      <c r="L105" s="213"/>
      <c r="M105" s="213"/>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08" t="s">
        <v>52</v>
      </c>
      <c r="C107" s="14" t="s">
        <v>6</v>
      </c>
      <c r="D107" s="214" t="s">
        <v>91</v>
      </c>
      <c r="E107" s="215"/>
      <c r="F107" s="215"/>
      <c r="G107" s="215"/>
      <c r="H107" s="215"/>
      <c r="I107" s="215"/>
      <c r="J107" s="215"/>
      <c r="K107" s="215"/>
      <c r="L107" s="215"/>
      <c r="M107" s="216"/>
      <c r="R107" s="7"/>
      <c r="S107" s="7"/>
      <c r="T107" s="7"/>
      <c r="U107" s="7"/>
      <c r="V107" s="7"/>
      <c r="W107" s="7"/>
      <c r="X107" s="7"/>
      <c r="Y107" s="7"/>
    </row>
    <row r="108" spans="2:28" x14ac:dyDescent="0.25">
      <c r="B108" s="209"/>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09"/>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09"/>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09"/>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10"/>
      <c r="C112" s="14" t="s">
        <v>2</v>
      </c>
      <c r="D112" s="220" t="s">
        <v>92</v>
      </c>
      <c r="E112" s="221"/>
      <c r="F112" s="221"/>
      <c r="G112" s="221"/>
      <c r="H112" s="221"/>
      <c r="I112" s="221"/>
      <c r="J112" s="221"/>
      <c r="K112" s="221"/>
      <c r="L112" s="221"/>
      <c r="M112" s="222"/>
    </row>
    <row r="113" spans="2:13" ht="15" customHeight="1" x14ac:dyDescent="0.25">
      <c r="B113" s="212" t="s">
        <v>129</v>
      </c>
      <c r="C113" s="14" t="s">
        <v>6</v>
      </c>
      <c r="D113" s="217" t="s">
        <v>91</v>
      </c>
      <c r="E113" s="218"/>
      <c r="F113" s="218"/>
      <c r="G113" s="218"/>
      <c r="H113" s="218"/>
      <c r="I113" s="218"/>
      <c r="J113" s="218"/>
      <c r="K113" s="218"/>
      <c r="L113" s="218"/>
      <c r="M113" s="219"/>
    </row>
    <row r="114" spans="2:13" ht="30" x14ac:dyDescent="0.25">
      <c r="B114" s="212"/>
      <c r="C114" s="14" t="s">
        <v>0</v>
      </c>
      <c r="D114" s="20"/>
      <c r="E114" s="19" t="s">
        <v>101</v>
      </c>
      <c r="F114" s="19" t="s">
        <v>102</v>
      </c>
      <c r="G114" s="19" t="s">
        <v>103</v>
      </c>
      <c r="H114" s="19" t="s">
        <v>104</v>
      </c>
      <c r="I114" s="19" t="s">
        <v>102</v>
      </c>
      <c r="J114" s="19" t="s">
        <v>103</v>
      </c>
      <c r="K114" s="19" t="s">
        <v>105</v>
      </c>
      <c r="L114" s="20"/>
      <c r="M114" s="20"/>
    </row>
    <row r="115" spans="2:13" x14ac:dyDescent="0.25">
      <c r="B115" s="212"/>
      <c r="C115" s="14" t="s">
        <v>1</v>
      </c>
      <c r="D115" s="20"/>
      <c r="E115" s="19" t="s">
        <v>107</v>
      </c>
      <c r="F115" s="19" t="s">
        <v>108</v>
      </c>
      <c r="G115" s="19" t="s">
        <v>106</v>
      </c>
      <c r="H115" s="19" t="s">
        <v>109</v>
      </c>
      <c r="I115" s="19" t="s">
        <v>110</v>
      </c>
      <c r="J115" s="19" t="s">
        <v>111</v>
      </c>
      <c r="K115" s="19" t="s">
        <v>112</v>
      </c>
      <c r="L115" s="20"/>
      <c r="M115" s="20"/>
    </row>
    <row r="116" spans="2:13" x14ac:dyDescent="0.25">
      <c r="B116" s="212"/>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12"/>
      <c r="C117" s="14" t="s">
        <v>2</v>
      </c>
      <c r="D117" s="220" t="s">
        <v>92</v>
      </c>
      <c r="E117" s="221"/>
      <c r="F117" s="221"/>
      <c r="G117" s="221"/>
      <c r="H117" s="221"/>
      <c r="I117" s="221"/>
      <c r="J117" s="221"/>
      <c r="K117" s="221"/>
      <c r="L117" s="222"/>
      <c r="M117" s="20"/>
    </row>
    <row r="118" spans="2:13" ht="15" customHeight="1" x14ac:dyDescent="0.25">
      <c r="B118" s="208" t="s">
        <v>163</v>
      </c>
      <c r="C118" s="2" t="s">
        <v>133</v>
      </c>
      <c r="D118" s="25"/>
      <c r="E118" s="25"/>
      <c r="F118" s="24">
        <v>1</v>
      </c>
      <c r="G118" s="24" t="s">
        <v>73</v>
      </c>
      <c r="H118" s="24" t="s">
        <v>143</v>
      </c>
      <c r="I118" s="24" t="s">
        <v>147</v>
      </c>
      <c r="J118" s="24" t="s">
        <v>152</v>
      </c>
      <c r="K118" s="24" t="s">
        <v>153</v>
      </c>
      <c r="L118" s="24" t="s">
        <v>154</v>
      </c>
      <c r="M118" s="25"/>
    </row>
    <row r="119" spans="2:13" x14ac:dyDescent="0.25">
      <c r="B119" s="209"/>
      <c r="C119" s="2" t="s">
        <v>132</v>
      </c>
      <c r="D119" s="25"/>
      <c r="E119" s="24">
        <v>1</v>
      </c>
      <c r="F119" s="24">
        <v>2</v>
      </c>
      <c r="G119" s="24" t="s">
        <v>140</v>
      </c>
      <c r="H119" s="24" t="s">
        <v>144</v>
      </c>
      <c r="I119" s="24" t="s">
        <v>148</v>
      </c>
      <c r="J119" s="24" t="s">
        <v>149</v>
      </c>
      <c r="K119" s="24" t="s">
        <v>150</v>
      </c>
      <c r="L119" s="24" t="s">
        <v>151</v>
      </c>
      <c r="M119" s="25"/>
    </row>
    <row r="120" spans="2:13" x14ac:dyDescent="0.25">
      <c r="B120" s="209"/>
      <c r="C120" s="14" t="s">
        <v>134</v>
      </c>
      <c r="D120" s="24" t="s">
        <v>130</v>
      </c>
      <c r="E120" s="24" t="s">
        <v>136</v>
      </c>
      <c r="F120" s="24" t="s">
        <v>138</v>
      </c>
      <c r="G120" s="24" t="s">
        <v>141</v>
      </c>
      <c r="H120" s="24" t="s">
        <v>145</v>
      </c>
      <c r="I120" s="24" t="s">
        <v>155</v>
      </c>
      <c r="J120" s="24">
        <v>8</v>
      </c>
      <c r="K120" s="24">
        <v>9</v>
      </c>
      <c r="L120" s="25"/>
      <c r="M120" s="25"/>
    </row>
    <row r="121" spans="2:13" x14ac:dyDescent="0.25">
      <c r="B121" s="210"/>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AA29" sqref="AA29"/>
    </sheetView>
  </sheetViews>
  <sheetFormatPr defaultRowHeight="15" x14ac:dyDescent="0.25"/>
  <cols>
    <col min="31" max="31" width="9.85546875" customWidth="1"/>
  </cols>
  <sheetData>
    <row r="2" spans="2:31" ht="18.75" x14ac:dyDescent="0.3">
      <c r="B2" s="181" t="s">
        <v>293</v>
      </c>
      <c r="C2" s="181"/>
      <c r="D2" s="181"/>
      <c r="E2" s="181"/>
      <c r="F2" s="181"/>
      <c r="G2" s="181"/>
      <c r="H2" s="181"/>
      <c r="I2" s="181"/>
      <c r="J2" s="181"/>
      <c r="K2" s="181"/>
      <c r="L2" s="181"/>
      <c r="M2" s="181"/>
      <c r="N2" s="181"/>
      <c r="O2" s="181"/>
      <c r="P2" s="181"/>
      <c r="Q2" s="181"/>
      <c r="R2" s="181"/>
      <c r="S2" s="181"/>
      <c r="T2" s="181"/>
      <c r="U2" s="181"/>
      <c r="V2" s="181"/>
    </row>
    <row r="3" spans="2:31" ht="75" customHeight="1" x14ac:dyDescent="0.25">
      <c r="B3" s="190" t="s">
        <v>302</v>
      </c>
      <c r="C3" s="190"/>
      <c r="D3" s="190"/>
      <c r="E3" s="190"/>
      <c r="F3" s="190"/>
      <c r="G3" s="190"/>
      <c r="H3" s="190"/>
      <c r="I3" s="190"/>
      <c r="J3" s="190"/>
      <c r="K3" s="190"/>
      <c r="L3" s="190"/>
      <c r="M3" s="190"/>
      <c r="N3" s="190"/>
      <c r="O3" s="190"/>
      <c r="P3" s="190"/>
      <c r="Q3" s="190"/>
      <c r="R3" s="190"/>
      <c r="S3" s="190"/>
      <c r="T3" s="190"/>
      <c r="U3" s="190"/>
      <c r="V3" s="190"/>
    </row>
    <row r="4" spans="2:31" ht="35.25" customHeight="1" x14ac:dyDescent="0.25">
      <c r="B4" s="190"/>
      <c r="C4" s="190"/>
      <c r="D4" s="190"/>
      <c r="E4" s="190"/>
      <c r="F4" s="190"/>
      <c r="G4" s="190"/>
      <c r="H4" s="190"/>
      <c r="I4" s="190"/>
      <c r="J4" s="190"/>
      <c r="K4" s="190"/>
      <c r="L4" s="190"/>
      <c r="M4" s="190"/>
      <c r="N4" s="190"/>
      <c r="O4" s="190"/>
      <c r="P4" s="190"/>
      <c r="Q4" s="190"/>
      <c r="R4" s="190"/>
      <c r="S4" s="190"/>
      <c r="T4" s="190"/>
      <c r="U4" s="190"/>
      <c r="V4" s="190"/>
    </row>
    <row r="6" spans="2:31" x14ac:dyDescent="0.25">
      <c r="B6" s="185" t="s">
        <v>43</v>
      </c>
      <c r="C6" s="185"/>
      <c r="D6" s="185"/>
      <c r="E6" s="185"/>
      <c r="F6" s="185"/>
      <c r="G6" s="185"/>
      <c r="H6" s="185"/>
      <c r="I6" s="185"/>
      <c r="J6" s="185"/>
      <c r="K6" s="185"/>
      <c r="L6" s="185"/>
      <c r="M6" s="185"/>
      <c r="N6" s="185"/>
      <c r="P6" s="185" t="s">
        <v>44</v>
      </c>
      <c r="Q6" s="185"/>
      <c r="R6" s="185"/>
      <c r="S6" s="185"/>
      <c r="T6" s="185"/>
      <c r="U6" s="185"/>
      <c r="V6" s="185"/>
      <c r="X6" s="185" t="s">
        <v>7</v>
      </c>
      <c r="Y6" s="185"/>
      <c r="Z6" s="185"/>
    </row>
    <row r="7" spans="2:31" x14ac:dyDescent="0.25">
      <c r="B7" s="211" t="s">
        <v>22</v>
      </c>
      <c r="C7" s="211" t="s">
        <v>25</v>
      </c>
      <c r="D7" s="211"/>
      <c r="E7" s="211"/>
      <c r="F7" s="211" t="s">
        <v>1</v>
      </c>
      <c r="G7" s="211"/>
      <c r="H7" s="211"/>
      <c r="I7" s="211" t="s">
        <v>3</v>
      </c>
      <c r="J7" s="211"/>
      <c r="K7" s="211"/>
      <c r="L7" s="211" t="s">
        <v>4</v>
      </c>
      <c r="M7" s="211"/>
      <c r="N7" s="211"/>
      <c r="P7" s="226" t="s">
        <v>22</v>
      </c>
      <c r="Q7" s="223" t="s">
        <v>25</v>
      </c>
      <c r="R7" s="224"/>
      <c r="S7" s="223" t="s">
        <v>1</v>
      </c>
      <c r="T7" s="224"/>
      <c r="U7" s="223" t="s">
        <v>3</v>
      </c>
      <c r="V7" s="224"/>
      <c r="X7" s="2" t="s">
        <v>18</v>
      </c>
      <c r="Y7" s="4">
        <v>296468</v>
      </c>
      <c r="Z7" s="3">
        <v>0.84173407417712676</v>
      </c>
    </row>
    <row r="8" spans="2:31" x14ac:dyDescent="0.25">
      <c r="B8" s="211"/>
      <c r="C8" s="2" t="s">
        <v>40</v>
      </c>
      <c r="D8" s="2" t="s">
        <v>42</v>
      </c>
      <c r="E8" s="2" t="s">
        <v>41</v>
      </c>
      <c r="F8" s="2" t="s">
        <v>40</v>
      </c>
      <c r="G8" s="2" t="s">
        <v>42</v>
      </c>
      <c r="H8" s="2" t="s">
        <v>41</v>
      </c>
      <c r="I8" s="2" t="s">
        <v>40</v>
      </c>
      <c r="J8" s="2" t="s">
        <v>42</v>
      </c>
      <c r="K8" s="2" t="s">
        <v>41</v>
      </c>
      <c r="L8" s="2" t="s">
        <v>40</v>
      </c>
      <c r="M8" s="2" t="s">
        <v>42</v>
      </c>
      <c r="N8" s="2" t="s">
        <v>41</v>
      </c>
      <c r="P8" s="227"/>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28">
        <v>0.13419913419913421</v>
      </c>
      <c r="S9" s="3">
        <v>0.35499999999999998</v>
      </c>
      <c r="T9" s="228">
        <v>0.14049586776859505</v>
      </c>
      <c r="U9" s="3">
        <v>0.26400000000000001</v>
      </c>
      <c r="V9" s="228">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29"/>
      <c r="S10" s="3">
        <v>0.33300000000000002</v>
      </c>
      <c r="T10" s="229"/>
      <c r="U10" s="3">
        <v>0.23699999999999999</v>
      </c>
      <c r="V10" s="229">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25" t="s">
        <v>47</v>
      </c>
      <c r="Q11" s="225"/>
      <c r="R11" s="225"/>
      <c r="S11" s="225"/>
      <c r="T11" s="225"/>
      <c r="U11" s="225"/>
      <c r="V11" s="225"/>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185" t="s">
        <v>290</v>
      </c>
      <c r="Q13" s="185"/>
      <c r="R13" s="185"/>
      <c r="S13" s="185"/>
      <c r="T13" s="185"/>
      <c r="U13" s="185"/>
      <c r="V13" s="185"/>
      <c r="X13" s="193" t="s">
        <v>333</v>
      </c>
      <c r="Y13" s="194"/>
      <c r="Z13" s="194"/>
      <c r="AA13" s="194"/>
      <c r="AB13" s="195"/>
      <c r="AE13" s="77"/>
    </row>
    <row r="14" spans="2:31" x14ac:dyDescent="0.25">
      <c r="B14" s="185" t="s">
        <v>45</v>
      </c>
      <c r="C14" s="185"/>
      <c r="D14" s="185"/>
      <c r="E14" s="185"/>
      <c r="F14" s="185"/>
      <c r="G14" s="185"/>
      <c r="H14" s="185"/>
      <c r="I14" s="185"/>
      <c r="J14" s="185"/>
      <c r="K14" s="185"/>
      <c r="L14" s="185"/>
      <c r="M14" s="185"/>
      <c r="N14" s="185"/>
      <c r="P14" s="234" t="s">
        <v>22</v>
      </c>
      <c r="Q14" s="234"/>
      <c r="R14" s="2">
        <v>4</v>
      </c>
      <c r="S14" s="2">
        <v>6</v>
      </c>
      <c r="T14" s="2">
        <v>8</v>
      </c>
      <c r="U14" s="2">
        <v>10</v>
      </c>
      <c r="V14" s="2">
        <v>12</v>
      </c>
      <c r="X14" s="2" t="s">
        <v>22</v>
      </c>
      <c r="Y14" s="2">
        <v>4</v>
      </c>
      <c r="Z14" s="2">
        <v>8</v>
      </c>
      <c r="AA14" s="2">
        <v>12</v>
      </c>
      <c r="AB14" s="2">
        <v>16</v>
      </c>
      <c r="AE14" s="77"/>
    </row>
    <row r="15" spans="2:31" x14ac:dyDescent="0.25">
      <c r="B15" s="211" t="s">
        <v>22</v>
      </c>
      <c r="C15" s="211" t="s">
        <v>25</v>
      </c>
      <c r="D15" s="211"/>
      <c r="E15" s="211"/>
      <c r="F15" s="211" t="s">
        <v>1</v>
      </c>
      <c r="G15" s="211"/>
      <c r="H15" s="211"/>
      <c r="I15" s="211" t="s">
        <v>3</v>
      </c>
      <c r="J15" s="211"/>
      <c r="K15" s="211"/>
      <c r="L15" s="211" t="s">
        <v>4</v>
      </c>
      <c r="M15" s="211"/>
      <c r="N15" s="211"/>
      <c r="P15" s="234" t="s">
        <v>25</v>
      </c>
      <c r="Q15" s="234"/>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11"/>
      <c r="C16" s="2" t="s">
        <v>40</v>
      </c>
      <c r="D16" s="2" t="s">
        <v>42</v>
      </c>
      <c r="E16" s="2" t="s">
        <v>41</v>
      </c>
      <c r="F16" s="2" t="s">
        <v>40</v>
      </c>
      <c r="G16" s="2" t="s">
        <v>42</v>
      </c>
      <c r="H16" s="2" t="s">
        <v>41</v>
      </c>
      <c r="I16" s="2" t="s">
        <v>40</v>
      </c>
      <c r="J16" s="2" t="s">
        <v>42</v>
      </c>
      <c r="K16" s="2" t="s">
        <v>41</v>
      </c>
      <c r="L16" s="2" t="s">
        <v>40</v>
      </c>
      <c r="M16" s="2" t="s">
        <v>42</v>
      </c>
      <c r="N16" s="2" t="s">
        <v>41</v>
      </c>
      <c r="P16" s="234" t="s">
        <v>1</v>
      </c>
      <c r="Q16" s="234"/>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34" t="s">
        <v>3</v>
      </c>
      <c r="Q17" s="234"/>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34" t="s">
        <v>208</v>
      </c>
      <c r="Q18" s="234"/>
      <c r="R18" s="43">
        <f>R15*('Wait Distribution'!$W9+'Wait Distribution'!$AB9)+R16*('Wait Distribution'!$X9)+'Riichi Winrate'!R17*('Wait Distribution'!$Z9+'Wait Distribution'!$AA9+'Wait Distribution'!$Y9)</f>
        <v>0.63504399549578738</v>
      </c>
      <c r="S18" s="43">
        <f>S15*('Wait Distribution'!$W9+'Wait Distribution'!$AB9)+S16*('Wait Distribution'!$X9)+'Riichi Winrate'!S17*('Wait Distribution'!$Z9+'Wait Distribution'!$AA9+'Wait Distribution'!$Y9)</f>
        <v>0.57863863054238285</v>
      </c>
      <c r="T18" s="43">
        <f>T15*('Wait Distribution'!$W9+'Wait Distribution'!$AB9)+T16*('Wait Distribution'!$X9)+'Riichi Winrate'!T17*('Wait Distribution'!$Z9+'Wait Distribution'!$AA9+'Wait Distribution'!$Y9)</f>
        <v>0.50685741667193129</v>
      </c>
      <c r="U18" s="43">
        <f>U15*('Wait Distribution'!$W9+'Wait Distribution'!$AB9)+U16*('Wait Distribution'!$X9)+'Riichi Winrate'!U17*('Wait Distribution'!$Z9+'Wait Distribution'!$AA9+'Wait Distribution'!$Y9)</f>
        <v>0.44605624512319336</v>
      </c>
      <c r="V18" s="43">
        <f>V15*('Wait Distribution'!$W9+'Wait Distribution'!$AB9)+V16*('Wait Distribution'!$X9)+'Riichi Winrate'!V17*('Wait Distribution'!$Z9+'Wait Distribution'!$AA9+'Wait Distribution'!$Y9)</f>
        <v>0.37841114832123579</v>
      </c>
      <c r="X18" t="s">
        <v>334</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49" t="s">
        <v>323</v>
      </c>
      <c r="C21" s="250"/>
      <c r="D21" s="250"/>
      <c r="E21" s="250"/>
      <c r="F21" s="251"/>
      <c r="L21" s="235" t="s">
        <v>305</v>
      </c>
      <c r="M21" s="235"/>
      <c r="N21" s="235"/>
      <c r="O21" s="235"/>
      <c r="P21" s="235"/>
      <c r="R21" s="235" t="s">
        <v>295</v>
      </c>
      <c r="S21" s="235"/>
      <c r="T21" s="235"/>
      <c r="U21" s="235"/>
      <c r="V21" s="235"/>
      <c r="X21" s="235" t="s">
        <v>298</v>
      </c>
      <c r="Y21" s="235"/>
      <c r="Z21" s="235"/>
      <c r="AA21" s="235"/>
      <c r="AB21" s="235"/>
    </row>
    <row r="22" spans="2:31" x14ac:dyDescent="0.25">
      <c r="B22" s="242" t="s">
        <v>22</v>
      </c>
      <c r="C22" s="242"/>
      <c r="D22" s="2">
        <v>8</v>
      </c>
      <c r="E22" s="2">
        <v>12</v>
      </c>
      <c r="F22" s="2">
        <v>16</v>
      </c>
      <c r="L22" s="242" t="s">
        <v>22</v>
      </c>
      <c r="M22" s="242"/>
      <c r="N22" s="2">
        <v>8</v>
      </c>
      <c r="O22" s="2">
        <v>12</v>
      </c>
      <c r="P22" s="2">
        <v>16</v>
      </c>
      <c r="R22" s="240" t="s">
        <v>22</v>
      </c>
      <c r="S22" s="241"/>
      <c r="T22" s="2">
        <v>8</v>
      </c>
      <c r="U22" s="2">
        <v>12</v>
      </c>
      <c r="V22" s="2">
        <v>16</v>
      </c>
      <c r="X22" s="240" t="s">
        <v>22</v>
      </c>
      <c r="Y22" s="241"/>
      <c r="Z22" s="2">
        <v>8</v>
      </c>
      <c r="AA22" s="2">
        <v>12</v>
      </c>
      <c r="AB22" s="2">
        <v>16</v>
      </c>
    </row>
    <row r="23" spans="2:31" x14ac:dyDescent="0.25">
      <c r="B23" s="242" t="s">
        <v>329</v>
      </c>
      <c r="C23" s="242"/>
      <c r="D23" s="223">
        <v>5300</v>
      </c>
      <c r="E23" s="245"/>
      <c r="F23" s="224"/>
      <c r="G23" s="236" t="s">
        <v>306</v>
      </c>
      <c r="H23" s="237"/>
      <c r="L23" s="232" t="s">
        <v>303</v>
      </c>
      <c r="M23" s="233"/>
      <c r="N23" s="4">
        <v>7500</v>
      </c>
      <c r="O23" s="4">
        <v>7500</v>
      </c>
      <c r="P23" s="4">
        <v>7500</v>
      </c>
      <c r="R23" s="232" t="s">
        <v>310</v>
      </c>
      <c r="S23" s="233"/>
      <c r="T23" s="3">
        <v>0.56332541567696004</v>
      </c>
      <c r="U23" s="3">
        <v>0.47121535181236673</v>
      </c>
      <c r="V23" s="3">
        <v>0.33333333333333331</v>
      </c>
      <c r="X23" s="45" t="s">
        <v>310</v>
      </c>
      <c r="Y23" s="61"/>
      <c r="Z23" s="3">
        <v>3.4000000000000002E-2</v>
      </c>
      <c r="AA23" s="3">
        <v>0.10660980810234541</v>
      </c>
      <c r="AB23" s="3">
        <v>0.46875</v>
      </c>
    </row>
    <row r="24" spans="2:31" x14ac:dyDescent="0.25">
      <c r="B24" s="242" t="s">
        <v>319</v>
      </c>
      <c r="C24" s="242"/>
      <c r="D24" s="62">
        <f>INDEX(N23:N27,MATCH($G$24,$L23:$L27,0))</f>
        <v>5300</v>
      </c>
      <c r="E24" s="62">
        <f>INDEX(O23:O27,MATCH($G$24,$L23:$L27,0))</f>
        <v>5300</v>
      </c>
      <c r="F24" s="62">
        <f>INDEX(P23:P27,MATCH($G$24,$L23:$L27,0))</f>
        <v>5300</v>
      </c>
      <c r="G24" s="238" t="s">
        <v>304</v>
      </c>
      <c r="H24" s="239"/>
      <c r="L24" s="232" t="s">
        <v>304</v>
      </c>
      <c r="M24" s="233"/>
      <c r="N24" s="4">
        <v>5300</v>
      </c>
      <c r="O24" s="4">
        <v>5300</v>
      </c>
      <c r="P24" s="4">
        <v>5300</v>
      </c>
      <c r="R24" s="232" t="s">
        <v>308</v>
      </c>
      <c r="S24" s="233"/>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46">
        <v>1400</v>
      </c>
      <c r="E25" s="247"/>
      <c r="F25" s="248"/>
      <c r="G25" t="s">
        <v>324</v>
      </c>
      <c r="L25" s="240">
        <v>8000</v>
      </c>
      <c r="M25" s="241"/>
      <c r="N25" s="4">
        <v>8000</v>
      </c>
      <c r="O25" s="4">
        <v>8000</v>
      </c>
      <c r="P25" s="4">
        <v>8000</v>
      </c>
      <c r="R25" s="232" t="s">
        <v>309</v>
      </c>
      <c r="S25" s="233"/>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42" t="s">
        <v>299</v>
      </c>
      <c r="C26" s="242"/>
      <c r="D26" s="223">
        <v>-1000</v>
      </c>
      <c r="E26" s="245"/>
      <c r="F26" s="224"/>
      <c r="G26" t="s">
        <v>325</v>
      </c>
      <c r="L26" s="240">
        <v>12000</v>
      </c>
      <c r="M26" s="241"/>
      <c r="N26" s="4">
        <v>12000</v>
      </c>
      <c r="O26" s="4">
        <v>12000</v>
      </c>
      <c r="P26" s="4">
        <v>12000</v>
      </c>
      <c r="R26" s="232" t="s">
        <v>4</v>
      </c>
      <c r="S26" s="233"/>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23">
        <v>-1700</v>
      </c>
      <c r="E27" s="245"/>
      <c r="F27" s="224"/>
      <c r="G27" s="60" t="s">
        <v>326</v>
      </c>
      <c r="L27" s="240" t="s">
        <v>322</v>
      </c>
      <c r="M27" s="241"/>
      <c r="N27" s="4">
        <v>7500</v>
      </c>
      <c r="O27" s="4">
        <v>8200</v>
      </c>
      <c r="P27" s="4">
        <v>9000</v>
      </c>
    </row>
    <row r="28" spans="2:31" x14ac:dyDescent="0.25">
      <c r="B28" s="242" t="s">
        <v>297</v>
      </c>
      <c r="C28" s="242"/>
      <c r="D28" s="63">
        <f>INDEX(T23:T26,MATCH($G$29,$R23:$R26,0))</f>
        <v>0.31737704918032789</v>
      </c>
      <c r="E28" s="63">
        <f>INDEX(U23:U26,MATCH($G$29,$R23:$R26,0))</f>
        <v>0.29534005037783373</v>
      </c>
      <c r="F28" s="63">
        <f>INDEX(V23:V26,MATCH($G$29,$R23:$R26,0))</f>
        <v>0.13880126182965299</v>
      </c>
      <c r="G28" s="230" t="s">
        <v>307</v>
      </c>
      <c r="H28" s="231"/>
      <c r="R28" s="235" t="s">
        <v>296</v>
      </c>
      <c r="S28" s="235"/>
      <c r="T28" s="235"/>
      <c r="U28" s="235"/>
      <c r="V28" s="235"/>
    </row>
    <row r="29" spans="2:31" x14ac:dyDescent="0.25">
      <c r="B29" s="242" t="s">
        <v>298</v>
      </c>
      <c r="C29" s="242"/>
      <c r="D29" s="63">
        <f>INDEX(Z23:Z26,MATCH($G$29,$R$23:$R$26,0))</f>
        <v>9.967213114754099E-2</v>
      </c>
      <c r="E29" s="63">
        <f>INDEX(AA23:AA26,MATCH($G$29,$R$23:$R$26,0))</f>
        <v>0.1857682619647355</v>
      </c>
      <c r="F29" s="63">
        <f>INDEX(AB23:AB26,MATCH($G$29,$R$23:$R$26,0))</f>
        <v>0.51419558359621453</v>
      </c>
      <c r="G29" s="238" t="s">
        <v>309</v>
      </c>
      <c r="H29" s="239"/>
      <c r="L29" s="235" t="s">
        <v>327</v>
      </c>
      <c r="M29" s="235"/>
      <c r="N29" s="235"/>
      <c r="O29" s="235"/>
      <c r="R29" s="240" t="s">
        <v>22</v>
      </c>
      <c r="S29" s="241"/>
      <c r="T29" s="2">
        <v>8</v>
      </c>
      <c r="U29" s="2">
        <v>12</v>
      </c>
      <c r="V29" s="2">
        <v>16</v>
      </c>
    </row>
    <row r="30" spans="2:31" x14ac:dyDescent="0.25">
      <c r="B30" s="242" t="s">
        <v>296</v>
      </c>
      <c r="C30" s="242"/>
      <c r="D30" s="63">
        <f>INDEX(T30:T33,MATCH($G$29,$R$23:$R$26,0))</f>
        <v>0.21049180327868852</v>
      </c>
      <c r="E30" s="63">
        <f>INDEX(U30:U33,MATCH($G$29,$R$23:$R$26,0))</f>
        <v>0.1769521410579345</v>
      </c>
      <c r="F30" s="63">
        <f>INDEX(V30:V33,MATCH($G$29,$R$23:$R$26,0))</f>
        <v>9.7791798107255523E-2</v>
      </c>
      <c r="G30" s="66" t="s">
        <v>313</v>
      </c>
      <c r="H30" t="s">
        <v>321</v>
      </c>
      <c r="L30" s="232" t="s">
        <v>314</v>
      </c>
      <c r="M30" s="233"/>
      <c r="N30" s="4">
        <v>3900</v>
      </c>
      <c r="O30" s="4">
        <v>5300</v>
      </c>
      <c r="R30" s="45" t="s">
        <v>310</v>
      </c>
      <c r="S30" s="61"/>
      <c r="T30" s="3">
        <v>0.123</v>
      </c>
      <c r="U30" s="3">
        <v>0.11899999999999999</v>
      </c>
      <c r="V30" s="3">
        <v>6.0999999999999999E-2</v>
      </c>
    </row>
    <row r="31" spans="2:31" x14ac:dyDescent="0.25">
      <c r="B31" s="242" t="s">
        <v>311</v>
      </c>
      <c r="C31" s="242"/>
      <c r="D31" s="63">
        <f>D30*1.4</f>
        <v>0.29468852459016392</v>
      </c>
      <c r="E31" s="63">
        <f t="shared" ref="E31:F31" si="0">E30*1.4</f>
        <v>0.24773299748110827</v>
      </c>
      <c r="F31" s="63">
        <f t="shared" si="0"/>
        <v>0.13690851735015772</v>
      </c>
      <c r="G31" s="67">
        <v>0.33</v>
      </c>
      <c r="H31" t="s">
        <v>320</v>
      </c>
      <c r="L31" s="232" t="s">
        <v>260</v>
      </c>
      <c r="M31" s="233"/>
      <c r="N31" s="4">
        <v>4900</v>
      </c>
      <c r="O31" s="4">
        <v>6800</v>
      </c>
      <c r="R31" s="45" t="s">
        <v>308</v>
      </c>
      <c r="S31" s="61"/>
      <c r="T31" s="3">
        <v>0.15930735930735931</v>
      </c>
      <c r="U31" s="3">
        <v>0.13536620119692219</v>
      </c>
      <c r="V31" s="3">
        <v>7.2058823529411759E-2</v>
      </c>
    </row>
    <row r="32" spans="2:31" x14ac:dyDescent="0.25">
      <c r="B32" s="243" t="s">
        <v>312</v>
      </c>
      <c r="C32" s="243"/>
      <c r="D32" s="64">
        <f>$D23*D28+D29*$D25-D24*D30-D24*D31*$G$31+(1-D28)*$D26</f>
        <v>-492.00039344262268</v>
      </c>
      <c r="E32" s="64">
        <f>$D23*E28+E29*$D25-E24*E30-E24*E31*$G$31+(1-E28)*$D26</f>
        <v>-250.4134760705291</v>
      </c>
      <c r="F32" s="64">
        <f>$D23*F28+F29*$D25-F24*F30-F24*F31*$G$31+(1-F28)*$D26</f>
        <v>-163.42776025236583</v>
      </c>
      <c r="G32" t="s">
        <v>318</v>
      </c>
      <c r="L32" s="232" t="s">
        <v>261</v>
      </c>
      <c r="M32" s="233"/>
      <c r="N32" s="4">
        <v>6100</v>
      </c>
      <c r="O32" s="4">
        <v>8600</v>
      </c>
      <c r="R32" s="45" t="s">
        <v>309</v>
      </c>
      <c r="S32" s="61"/>
      <c r="T32" s="3">
        <v>0.21049180327868852</v>
      </c>
      <c r="U32" s="3">
        <v>0.1769521410579345</v>
      </c>
      <c r="V32" s="3">
        <v>9.7791798107255523E-2</v>
      </c>
    </row>
    <row r="33" spans="2:34" x14ac:dyDescent="0.25">
      <c r="B33" s="243" t="s">
        <v>316</v>
      </c>
      <c r="C33" s="243"/>
      <c r="D33" s="244">
        <v>0.1</v>
      </c>
      <c r="E33" s="245"/>
      <c r="F33" s="224"/>
      <c r="L33" s="232" t="s">
        <v>262</v>
      </c>
      <c r="M33" s="233"/>
      <c r="N33" s="4">
        <v>7500</v>
      </c>
      <c r="O33" s="4">
        <v>10700</v>
      </c>
      <c r="R33" s="45" t="s">
        <v>4</v>
      </c>
      <c r="S33" s="61"/>
      <c r="T33" s="3">
        <v>0.22096317280453256</v>
      </c>
      <c r="U33" s="3">
        <v>0.19031141868512111</v>
      </c>
      <c r="V33" s="3">
        <v>7.8E-2</v>
      </c>
    </row>
    <row r="34" spans="2:34" x14ac:dyDescent="0.25">
      <c r="B34" s="242" t="s">
        <v>315</v>
      </c>
      <c r="C34" s="242"/>
      <c r="D34" s="64">
        <f>(1-$D33)*D32-$D33*D24</f>
        <v>-972.80035409836046</v>
      </c>
      <c r="E34" s="64">
        <f>(1-$D33)*E32-$D33*E24</f>
        <v>-755.3721284634762</v>
      </c>
      <c r="F34" s="64">
        <f>(1-$D33)*F32-$D33*F24</f>
        <v>-677.08498422712921</v>
      </c>
      <c r="G34" t="s">
        <v>317</v>
      </c>
      <c r="L34" s="232" t="s">
        <v>263</v>
      </c>
      <c r="M34" s="233"/>
      <c r="N34" s="4">
        <v>8500</v>
      </c>
      <c r="O34" s="4">
        <v>12200</v>
      </c>
    </row>
    <row r="35" spans="2:34" x14ac:dyDescent="0.25">
      <c r="L35" s="232" t="s">
        <v>267</v>
      </c>
      <c r="M35" s="233"/>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181" t="s">
        <v>46</v>
      </c>
      <c r="C38" s="181"/>
      <c r="D38" s="181"/>
      <c r="E38" s="181"/>
      <c r="F38" s="181"/>
      <c r="G38" s="181"/>
      <c r="H38" s="181"/>
      <c r="I38" s="181"/>
      <c r="J38" s="181"/>
      <c r="K38" s="181"/>
      <c r="L38" s="181"/>
      <c r="M38" s="181"/>
      <c r="N38" s="181"/>
      <c r="O38" s="181"/>
      <c r="P38" s="181"/>
      <c r="Q38" s="181"/>
      <c r="R38" s="181"/>
      <c r="S38" s="181"/>
      <c r="T38" s="181"/>
    </row>
    <row r="40" spans="2:34" x14ac:dyDescent="0.25">
      <c r="B40" s="185" t="s">
        <v>23</v>
      </c>
      <c r="C40" s="185"/>
      <c r="D40" s="185"/>
      <c r="E40" s="185"/>
      <c r="F40" s="185"/>
      <c r="G40" s="185"/>
      <c r="I40" s="185" t="s">
        <v>24</v>
      </c>
      <c r="J40" s="185"/>
      <c r="K40" s="185"/>
      <c r="L40" s="185"/>
      <c r="M40" s="185"/>
      <c r="O40" s="185" t="s">
        <v>26</v>
      </c>
      <c r="P40" s="185"/>
      <c r="Q40" s="185"/>
      <c r="R40" s="185"/>
      <c r="S40" s="185"/>
      <c r="T40" s="185"/>
      <c r="V40" s="185" t="s">
        <v>28</v>
      </c>
      <c r="W40" s="185"/>
      <c r="X40" s="185"/>
      <c r="Y40" s="185"/>
      <c r="Z40" s="185"/>
      <c r="AA40" s="185"/>
      <c r="AC40" s="185" t="s">
        <v>27</v>
      </c>
      <c r="AD40" s="185"/>
      <c r="AE40" s="185"/>
      <c r="AF40" s="185"/>
      <c r="AG40" s="185"/>
      <c r="AH40" s="185"/>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85" t="s">
        <v>30</v>
      </c>
      <c r="C62" s="185"/>
      <c r="D62" s="185"/>
      <c r="E62" s="185"/>
      <c r="F62" s="185"/>
      <c r="G62" s="185"/>
      <c r="I62" s="185" t="s">
        <v>31</v>
      </c>
      <c r="J62" s="185"/>
      <c r="K62" s="185"/>
      <c r="L62" s="185"/>
      <c r="M62" s="185"/>
      <c r="O62" s="185" t="s">
        <v>32</v>
      </c>
      <c r="P62" s="185"/>
      <c r="Q62" s="185"/>
      <c r="R62" s="185"/>
      <c r="S62" s="185"/>
      <c r="T62" s="185"/>
      <c r="V62" s="185" t="s">
        <v>33</v>
      </c>
      <c r="W62" s="185"/>
      <c r="X62" s="185"/>
      <c r="Y62" s="185"/>
      <c r="Z62" s="185"/>
      <c r="AA62" s="185"/>
      <c r="AC62" s="185" t="s">
        <v>34</v>
      </c>
      <c r="AD62" s="185"/>
      <c r="AE62" s="185"/>
      <c r="AF62" s="185"/>
      <c r="AG62" s="185"/>
      <c r="AH62" s="185"/>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85" t="s">
        <v>35</v>
      </c>
      <c r="C83" s="185"/>
      <c r="D83" s="185"/>
      <c r="E83" s="185"/>
      <c r="F83" s="185"/>
      <c r="G83" s="185"/>
      <c r="I83" s="185" t="s">
        <v>36</v>
      </c>
      <c r="J83" s="185"/>
      <c r="K83" s="185"/>
      <c r="L83" s="185"/>
      <c r="M83" s="185"/>
      <c r="O83" s="185" t="s">
        <v>37</v>
      </c>
      <c r="P83" s="185"/>
      <c r="Q83" s="185"/>
      <c r="R83" s="185"/>
      <c r="S83" s="185"/>
      <c r="T83" s="185"/>
      <c r="V83" s="185" t="s">
        <v>38</v>
      </c>
      <c r="W83" s="185"/>
      <c r="X83" s="185"/>
      <c r="Y83" s="185"/>
      <c r="Z83" s="185"/>
      <c r="AA83" s="185"/>
      <c r="AC83" s="185" t="s">
        <v>39</v>
      </c>
      <c r="AD83" s="185"/>
      <c r="AE83" s="185"/>
      <c r="AF83" s="185"/>
      <c r="AG83" s="185"/>
      <c r="AH83" s="185"/>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61" priority="2" operator="between">
      <formula>$D$27</formula>
      <formula>$D$27+400</formula>
    </cfRule>
  </conditionalFormatting>
  <conditionalFormatting sqref="D32:F32">
    <cfRule type="cellIs" dxfId="60" priority="3" operator="lessThan">
      <formula>$D$27</formula>
    </cfRule>
    <cfRule type="cellIs" dxfId="59" priority="4" operator="greaterThan">
      <formula>$D$27</formula>
    </cfRule>
  </conditionalFormatting>
  <conditionalFormatting sqref="D34:F34">
    <cfRule type="cellIs" dxfId="58" priority="5" operator="lessThan">
      <formula>$D$27</formula>
    </cfRule>
    <cfRule type="cellIs" dxfId="57"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O36" sqref="O36"/>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181" t="s">
        <v>384</v>
      </c>
      <c r="C2" s="181"/>
      <c r="D2" s="181"/>
      <c r="E2" s="181"/>
      <c r="F2" s="181"/>
      <c r="G2" s="181"/>
      <c r="H2" s="181"/>
      <c r="I2" s="181"/>
      <c r="J2" s="181"/>
      <c r="K2" s="181"/>
      <c r="L2" s="181"/>
      <c r="M2" s="181"/>
      <c r="N2" s="181"/>
      <c r="O2" s="181"/>
      <c r="P2" s="181"/>
      <c r="Q2" s="181"/>
      <c r="R2" s="181"/>
    </row>
    <row r="4" spans="2:18" x14ac:dyDescent="0.25">
      <c r="B4" s="249" t="s">
        <v>380</v>
      </c>
      <c r="C4" s="250"/>
      <c r="D4" s="250"/>
      <c r="E4" s="251"/>
    </row>
    <row r="5" spans="2:18" x14ac:dyDescent="0.25">
      <c r="B5" s="76" t="s">
        <v>365</v>
      </c>
      <c r="C5" s="76" t="s">
        <v>375</v>
      </c>
      <c r="D5" s="76" t="s">
        <v>316</v>
      </c>
      <c r="E5" s="2" t="s">
        <v>381</v>
      </c>
      <c r="F5" s="123" t="s">
        <v>557</v>
      </c>
    </row>
    <row r="6" spans="2:18" x14ac:dyDescent="0.25">
      <c r="B6" s="4">
        <v>8</v>
      </c>
      <c r="C6" s="4">
        <v>6.42</v>
      </c>
      <c r="D6" s="75">
        <v>0.1</v>
      </c>
      <c r="E6" s="4" t="s">
        <v>383</v>
      </c>
      <c r="F6" t="s">
        <v>385</v>
      </c>
    </row>
    <row r="8" spans="2:18" x14ac:dyDescent="0.25">
      <c r="B8" s="196" t="s">
        <v>382</v>
      </c>
      <c r="C8" s="249" t="s">
        <v>367</v>
      </c>
      <c r="D8" s="250"/>
      <c r="E8" s="251"/>
      <c r="F8" s="72" t="s">
        <v>374</v>
      </c>
      <c r="G8" s="249" t="s">
        <v>368</v>
      </c>
      <c r="H8" s="250"/>
      <c r="I8" s="250"/>
      <c r="J8" s="250"/>
      <c r="K8" s="250"/>
      <c r="L8" s="251"/>
      <c r="M8" s="249" t="s">
        <v>378</v>
      </c>
      <c r="N8" s="250"/>
      <c r="O8" s="250"/>
      <c r="P8" s="250"/>
      <c r="Q8" s="251"/>
      <c r="R8" s="66" t="s">
        <v>379</v>
      </c>
    </row>
    <row r="9" spans="2:18" x14ac:dyDescent="0.25">
      <c r="B9" s="197"/>
      <c r="C9" s="2" t="s">
        <v>366</v>
      </c>
      <c r="D9" s="2" t="s">
        <v>311</v>
      </c>
      <c r="E9" s="2" t="s">
        <v>369</v>
      </c>
      <c r="F9" s="74" t="s">
        <v>311</v>
      </c>
      <c r="G9" s="2" t="s">
        <v>366</v>
      </c>
      <c r="H9" s="2" t="s">
        <v>311</v>
      </c>
      <c r="I9" s="2" t="s">
        <v>371</v>
      </c>
      <c r="J9" s="2" t="s">
        <v>370</v>
      </c>
      <c r="K9" s="2" t="s">
        <v>373</v>
      </c>
      <c r="L9" s="2" t="s">
        <v>372</v>
      </c>
      <c r="M9" s="74" t="s">
        <v>40</v>
      </c>
      <c r="N9" s="74" t="s">
        <v>41</v>
      </c>
      <c r="O9" s="74" t="s">
        <v>376</v>
      </c>
      <c r="P9" s="74" t="s">
        <v>42</v>
      </c>
      <c r="Q9" s="74" t="s">
        <v>377</v>
      </c>
      <c r="R9" s="74" t="s">
        <v>377</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56" priority="5" operator="greaterThan">
      <formula>$F10</formula>
    </cfRule>
    <cfRule type="cellIs" dxfId="55"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A13"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81" t="s">
        <v>207</v>
      </c>
      <c r="C2" s="181"/>
      <c r="D2" s="181"/>
      <c r="E2" s="181"/>
      <c r="F2" s="181"/>
      <c r="G2" s="181"/>
      <c r="H2" s="181"/>
      <c r="I2" s="181"/>
      <c r="J2" s="181"/>
      <c r="K2" s="181"/>
      <c r="L2" s="181"/>
      <c r="M2" s="181"/>
      <c r="N2" s="181"/>
      <c r="O2" s="181"/>
      <c r="P2" s="181"/>
      <c r="Q2" s="181"/>
    </row>
    <row r="3" spans="2:24" x14ac:dyDescent="0.25">
      <c r="B3" s="190" t="s">
        <v>278</v>
      </c>
      <c r="C3" s="190"/>
      <c r="D3" s="190"/>
      <c r="E3" s="190"/>
      <c r="F3" s="190"/>
      <c r="G3" s="190"/>
      <c r="H3" s="190"/>
      <c r="I3" s="190"/>
      <c r="J3" s="190"/>
      <c r="K3" s="190"/>
      <c r="L3" s="190"/>
      <c r="M3" s="190"/>
      <c r="N3" s="190"/>
      <c r="O3" s="190"/>
      <c r="P3" s="190"/>
      <c r="Q3" s="190"/>
    </row>
    <row r="4" spans="2:24" ht="67.5" customHeight="1" x14ac:dyDescent="0.25">
      <c r="B4" s="190"/>
      <c r="C4" s="190"/>
      <c r="D4" s="190"/>
      <c r="E4" s="190"/>
      <c r="F4" s="190"/>
      <c r="G4" s="190"/>
      <c r="H4" s="190"/>
      <c r="I4" s="190"/>
      <c r="J4" s="190"/>
      <c r="K4" s="190"/>
      <c r="L4" s="190"/>
      <c r="M4" s="190"/>
      <c r="N4" s="190"/>
      <c r="O4" s="190"/>
      <c r="P4" s="190"/>
      <c r="Q4" s="190"/>
    </row>
    <row r="5" spans="2:24" x14ac:dyDescent="0.25">
      <c r="B5" s="37"/>
      <c r="C5" s="37"/>
      <c r="D5" s="37"/>
      <c r="E5" s="37"/>
      <c r="F5" s="37"/>
      <c r="G5" s="37"/>
      <c r="H5" s="37"/>
      <c r="I5" s="37"/>
      <c r="J5" s="37"/>
      <c r="K5" s="37"/>
      <c r="L5" s="37"/>
      <c r="M5" s="37"/>
      <c r="N5" s="37"/>
      <c r="O5" s="37"/>
      <c r="P5" s="37"/>
    </row>
    <row r="6" spans="2:24" x14ac:dyDescent="0.25">
      <c r="B6" s="184" t="s">
        <v>166</v>
      </c>
      <c r="C6" s="185" t="s">
        <v>273</v>
      </c>
      <c r="D6" s="185"/>
      <c r="E6" s="185"/>
      <c r="F6" s="185"/>
      <c r="G6" s="185"/>
      <c r="H6" s="185" t="s">
        <v>274</v>
      </c>
      <c r="I6" s="185"/>
      <c r="J6" s="185"/>
      <c r="K6" s="185"/>
      <c r="L6" s="185"/>
      <c r="M6" s="185" t="s">
        <v>275</v>
      </c>
      <c r="N6" s="185"/>
      <c r="O6" s="185"/>
      <c r="P6" s="185"/>
      <c r="Q6" s="185"/>
      <c r="S6" s="185" t="s">
        <v>7</v>
      </c>
      <c r="T6" s="185"/>
      <c r="U6" s="185"/>
      <c r="V6" s="185"/>
      <c r="W6" s="185"/>
      <c r="X6" s="185"/>
    </row>
    <row r="7" spans="2:24" x14ac:dyDescent="0.25">
      <c r="B7" s="184"/>
      <c r="C7" s="22" t="s">
        <v>172</v>
      </c>
      <c r="D7" s="2">
        <v>6</v>
      </c>
      <c r="E7" s="2">
        <v>8</v>
      </c>
      <c r="F7" s="2">
        <v>10</v>
      </c>
      <c r="G7" s="2">
        <v>12</v>
      </c>
      <c r="H7" s="2">
        <v>4</v>
      </c>
      <c r="I7" s="2">
        <v>6</v>
      </c>
      <c r="J7" s="2">
        <v>8</v>
      </c>
      <c r="K7" s="2">
        <v>10</v>
      </c>
      <c r="L7" s="2">
        <v>12</v>
      </c>
      <c r="M7" s="2">
        <v>4</v>
      </c>
      <c r="N7" s="2">
        <v>6</v>
      </c>
      <c r="O7" s="2">
        <v>8</v>
      </c>
      <c r="P7" s="2">
        <v>10</v>
      </c>
      <c r="Q7" s="2">
        <v>12</v>
      </c>
      <c r="S7" s="2" t="s">
        <v>2</v>
      </c>
      <c r="T7" s="211">
        <f>31971*4</f>
        <v>127884</v>
      </c>
      <c r="U7" s="211"/>
      <c r="V7" s="211"/>
      <c r="W7" s="211"/>
      <c r="X7" s="211"/>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93" t="s">
        <v>178</v>
      </c>
      <c r="C15" s="194"/>
      <c r="D15" s="194"/>
      <c r="E15" s="194"/>
      <c r="F15" s="194"/>
      <c r="G15" s="194"/>
      <c r="H15" s="195"/>
      <c r="J15" s="193" t="s">
        <v>179</v>
      </c>
      <c r="K15" s="194"/>
      <c r="L15" s="194"/>
      <c r="M15" s="194"/>
      <c r="N15" s="194"/>
      <c r="O15" s="194"/>
      <c r="P15" s="195"/>
      <c r="R15" s="193" t="s">
        <v>180</v>
      </c>
      <c r="S15" s="194"/>
      <c r="T15" s="194"/>
      <c r="U15" s="194"/>
      <c r="V15" s="194"/>
      <c r="W15" s="194"/>
      <c r="X15" s="195"/>
    </row>
    <row r="16" spans="2:24" x14ac:dyDescent="0.25">
      <c r="B16" s="184" t="s">
        <v>166</v>
      </c>
      <c r="C16" s="184" t="s">
        <v>167</v>
      </c>
      <c r="D16" s="205" t="s">
        <v>22</v>
      </c>
      <c r="E16" s="205"/>
      <c r="F16" s="205"/>
      <c r="G16" s="205"/>
      <c r="H16" s="205"/>
      <c r="J16" s="184" t="s">
        <v>166</v>
      </c>
      <c r="K16" s="184" t="s">
        <v>167</v>
      </c>
      <c r="L16" s="205" t="s">
        <v>22</v>
      </c>
      <c r="M16" s="205"/>
      <c r="N16" s="205"/>
      <c r="O16" s="205"/>
      <c r="P16" s="205"/>
      <c r="R16" s="184" t="s">
        <v>166</v>
      </c>
      <c r="S16" s="184" t="s">
        <v>167</v>
      </c>
      <c r="T16" s="205" t="s">
        <v>22</v>
      </c>
      <c r="U16" s="205"/>
      <c r="V16" s="205"/>
      <c r="W16" s="205"/>
      <c r="X16" s="205"/>
    </row>
    <row r="17" spans="2:25" x14ac:dyDescent="0.25">
      <c r="B17" s="184"/>
      <c r="C17" s="184"/>
      <c r="D17" s="10">
        <v>4</v>
      </c>
      <c r="E17" s="10">
        <v>6</v>
      </c>
      <c r="F17" s="10">
        <v>8</v>
      </c>
      <c r="G17" s="10">
        <v>10</v>
      </c>
      <c r="H17" s="10">
        <v>12</v>
      </c>
      <c r="J17" s="184"/>
      <c r="K17" s="184"/>
      <c r="L17" s="10">
        <v>4</v>
      </c>
      <c r="M17" s="10">
        <v>6</v>
      </c>
      <c r="N17" s="10">
        <v>8</v>
      </c>
      <c r="O17" s="10">
        <v>10</v>
      </c>
      <c r="P17" s="10">
        <v>12</v>
      </c>
      <c r="R17" s="184"/>
      <c r="S17" s="184"/>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81" t="s">
        <v>46</v>
      </c>
      <c r="C33" s="181"/>
      <c r="D33" s="181"/>
      <c r="E33" s="181"/>
      <c r="F33" s="181"/>
      <c r="G33" s="181"/>
      <c r="H33" s="181"/>
      <c r="I33" s="181"/>
      <c r="J33" s="181"/>
      <c r="K33" s="181"/>
      <c r="L33" s="181"/>
      <c r="M33" s="181"/>
      <c r="N33" s="181"/>
      <c r="O33" s="181"/>
      <c r="P33" s="181"/>
      <c r="Q33" s="181"/>
      <c r="R33" s="181"/>
      <c r="S33" s="181"/>
      <c r="T33" s="181"/>
      <c r="U33" s="181"/>
      <c r="V33" s="181"/>
      <c r="W33" s="181"/>
      <c r="X33" s="181"/>
    </row>
    <row r="35" spans="2:24" x14ac:dyDescent="0.25">
      <c r="B35" s="193" t="s">
        <v>178</v>
      </c>
      <c r="C35" s="194"/>
      <c r="D35" s="194"/>
      <c r="E35" s="194"/>
      <c r="F35" s="194"/>
      <c r="G35" s="194"/>
      <c r="H35" s="195"/>
      <c r="J35" s="193" t="s">
        <v>179</v>
      </c>
      <c r="K35" s="194"/>
      <c r="L35" s="194"/>
      <c r="M35" s="194"/>
      <c r="N35" s="194"/>
      <c r="O35" s="194"/>
      <c r="P35" s="195"/>
      <c r="R35" s="193" t="s">
        <v>180</v>
      </c>
      <c r="S35" s="194"/>
      <c r="T35" s="194"/>
      <c r="U35" s="194"/>
      <c r="V35" s="194"/>
      <c r="W35" s="194"/>
      <c r="X35" s="195"/>
    </row>
    <row r="36" spans="2:24" x14ac:dyDescent="0.25">
      <c r="B36" s="184" t="s">
        <v>166</v>
      </c>
      <c r="C36" s="184" t="s">
        <v>167</v>
      </c>
      <c r="D36" s="184" t="s">
        <v>22</v>
      </c>
      <c r="E36" s="184"/>
      <c r="F36" s="184"/>
      <c r="G36" s="184"/>
      <c r="H36" s="184"/>
      <c r="J36" s="184" t="s">
        <v>166</v>
      </c>
      <c r="K36" s="184" t="s">
        <v>167</v>
      </c>
      <c r="L36" s="184" t="s">
        <v>22</v>
      </c>
      <c r="M36" s="184"/>
      <c r="N36" s="184"/>
      <c r="O36" s="184"/>
      <c r="P36" s="184"/>
      <c r="R36" s="184" t="s">
        <v>166</v>
      </c>
      <c r="S36" s="184" t="s">
        <v>167</v>
      </c>
      <c r="T36" s="184" t="s">
        <v>22</v>
      </c>
      <c r="U36" s="184"/>
      <c r="V36" s="184"/>
      <c r="W36" s="184"/>
      <c r="X36" s="184"/>
    </row>
    <row r="37" spans="2:24" x14ac:dyDescent="0.25">
      <c r="B37" s="184"/>
      <c r="C37" s="184"/>
      <c r="D37" s="10">
        <v>4</v>
      </c>
      <c r="E37" s="10">
        <v>6</v>
      </c>
      <c r="F37" s="10">
        <v>8</v>
      </c>
      <c r="G37" s="10">
        <v>10</v>
      </c>
      <c r="H37" s="10">
        <v>12</v>
      </c>
      <c r="J37" s="184"/>
      <c r="K37" s="184"/>
      <c r="L37" s="10">
        <v>4</v>
      </c>
      <c r="M37" s="10">
        <v>6</v>
      </c>
      <c r="N37" s="10">
        <v>8</v>
      </c>
      <c r="O37" s="10">
        <v>10</v>
      </c>
      <c r="P37" s="10">
        <v>12</v>
      </c>
      <c r="R37" s="184"/>
      <c r="S37" s="184"/>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52">
        <v>3</v>
      </c>
      <c r="C41" s="39">
        <v>80</v>
      </c>
      <c r="D41" s="4">
        <v>593</v>
      </c>
      <c r="E41" s="4">
        <v>250</v>
      </c>
      <c r="F41" s="4">
        <v>85</v>
      </c>
      <c r="G41" s="4">
        <v>34</v>
      </c>
      <c r="H41" s="4">
        <v>20</v>
      </c>
      <c r="J41" s="252">
        <v>3</v>
      </c>
      <c r="K41" s="39">
        <v>80</v>
      </c>
      <c r="L41" s="4">
        <v>33</v>
      </c>
      <c r="M41" s="4">
        <v>14</v>
      </c>
      <c r="N41" s="4">
        <v>3</v>
      </c>
      <c r="O41" s="4">
        <v>1</v>
      </c>
      <c r="P41" s="4">
        <v>6</v>
      </c>
      <c r="R41" s="252">
        <v>3</v>
      </c>
      <c r="S41" s="39">
        <v>80</v>
      </c>
      <c r="T41" s="4">
        <v>2</v>
      </c>
      <c r="U41" s="4">
        <v>0</v>
      </c>
      <c r="V41" s="4">
        <v>0</v>
      </c>
      <c r="W41" s="4">
        <v>0</v>
      </c>
      <c r="X41" s="4">
        <v>0</v>
      </c>
    </row>
    <row r="42" spans="2:24" x14ac:dyDescent="0.25">
      <c r="B42" s="253"/>
      <c r="C42" s="39">
        <v>76</v>
      </c>
      <c r="D42" s="4">
        <v>874</v>
      </c>
      <c r="E42" s="4">
        <v>366</v>
      </c>
      <c r="F42" s="4">
        <v>115</v>
      </c>
      <c r="G42" s="4">
        <v>54</v>
      </c>
      <c r="H42" s="4">
        <v>24</v>
      </c>
      <c r="J42" s="253"/>
      <c r="K42" s="39">
        <v>76</v>
      </c>
      <c r="L42" s="4">
        <v>55</v>
      </c>
      <c r="M42" s="4">
        <v>15</v>
      </c>
      <c r="N42" s="4">
        <v>5</v>
      </c>
      <c r="O42" s="4">
        <v>4</v>
      </c>
      <c r="P42" s="4">
        <v>2</v>
      </c>
      <c r="R42" s="253"/>
      <c r="S42" s="39">
        <v>76</v>
      </c>
      <c r="T42" s="4">
        <v>0</v>
      </c>
      <c r="U42" s="4">
        <v>0</v>
      </c>
      <c r="V42" s="4">
        <v>2</v>
      </c>
      <c r="W42" s="4">
        <v>1</v>
      </c>
      <c r="X42" s="4">
        <v>0</v>
      </c>
    </row>
    <row r="43" spans="2:24" x14ac:dyDescent="0.25">
      <c r="B43" s="253"/>
      <c r="C43" s="39">
        <v>72</v>
      </c>
      <c r="D43" s="4">
        <v>1336</v>
      </c>
      <c r="E43" s="4">
        <v>543</v>
      </c>
      <c r="F43" s="4">
        <v>203</v>
      </c>
      <c r="G43" s="4">
        <v>91</v>
      </c>
      <c r="H43" s="4">
        <v>53</v>
      </c>
      <c r="J43" s="253"/>
      <c r="K43" s="39">
        <v>72</v>
      </c>
      <c r="L43" s="4">
        <v>108</v>
      </c>
      <c r="M43" s="4">
        <v>40</v>
      </c>
      <c r="N43" s="4">
        <v>18</v>
      </c>
      <c r="O43" s="4">
        <v>9</v>
      </c>
      <c r="P43" s="4">
        <v>5</v>
      </c>
      <c r="R43" s="253"/>
      <c r="S43" s="39">
        <v>72</v>
      </c>
      <c r="T43" s="4">
        <v>3</v>
      </c>
      <c r="U43" s="4">
        <v>2</v>
      </c>
      <c r="V43" s="4">
        <v>1</v>
      </c>
      <c r="W43" s="4">
        <v>0</v>
      </c>
      <c r="X43" s="4">
        <v>0</v>
      </c>
    </row>
    <row r="44" spans="2:24" x14ac:dyDescent="0.25">
      <c r="B44" s="253"/>
      <c r="C44" s="39">
        <v>68</v>
      </c>
      <c r="D44" s="4">
        <v>1528</v>
      </c>
      <c r="E44" s="4">
        <v>657</v>
      </c>
      <c r="F44" s="4">
        <v>223</v>
      </c>
      <c r="G44" s="4">
        <v>94</v>
      </c>
      <c r="H44" s="4">
        <v>52</v>
      </c>
      <c r="J44" s="253"/>
      <c r="K44" s="39">
        <v>68</v>
      </c>
      <c r="L44" s="4">
        <v>133</v>
      </c>
      <c r="M44" s="4">
        <v>56</v>
      </c>
      <c r="N44" s="4">
        <v>16</v>
      </c>
      <c r="O44" s="4">
        <v>5</v>
      </c>
      <c r="P44" s="4">
        <v>9</v>
      </c>
      <c r="R44" s="253"/>
      <c r="S44" s="39">
        <v>68</v>
      </c>
      <c r="T44" s="4">
        <v>4</v>
      </c>
      <c r="U44" s="4">
        <v>2</v>
      </c>
      <c r="V44" s="4">
        <v>1</v>
      </c>
      <c r="W44" s="4">
        <v>2</v>
      </c>
      <c r="X44" s="4">
        <v>0</v>
      </c>
    </row>
    <row r="45" spans="2:24" x14ac:dyDescent="0.25">
      <c r="B45" s="253"/>
      <c r="C45" s="39">
        <v>64</v>
      </c>
      <c r="D45" s="4">
        <v>1632</v>
      </c>
      <c r="E45" s="4">
        <v>670</v>
      </c>
      <c r="F45" s="4">
        <v>255</v>
      </c>
      <c r="G45" s="4">
        <v>125</v>
      </c>
      <c r="H45" s="4">
        <v>72</v>
      </c>
      <c r="J45" s="253"/>
      <c r="K45" s="39">
        <v>64</v>
      </c>
      <c r="L45" s="4">
        <v>128</v>
      </c>
      <c r="M45" s="4">
        <v>47</v>
      </c>
      <c r="N45" s="4">
        <v>24</v>
      </c>
      <c r="O45" s="4">
        <v>10</v>
      </c>
      <c r="P45" s="4">
        <v>1</v>
      </c>
      <c r="R45" s="253"/>
      <c r="S45" s="39">
        <v>64</v>
      </c>
      <c r="T45" s="4">
        <v>3</v>
      </c>
      <c r="U45" s="4">
        <v>1</v>
      </c>
      <c r="V45" s="4">
        <v>0</v>
      </c>
      <c r="W45" s="4">
        <v>1</v>
      </c>
      <c r="X45" s="4">
        <v>0</v>
      </c>
    </row>
    <row r="46" spans="2:24" x14ac:dyDescent="0.25">
      <c r="B46" s="253"/>
      <c r="C46" s="39">
        <v>60</v>
      </c>
      <c r="D46" s="4">
        <v>1854</v>
      </c>
      <c r="E46" s="4">
        <v>728</v>
      </c>
      <c r="F46" s="4">
        <v>282</v>
      </c>
      <c r="G46" s="4">
        <v>139</v>
      </c>
      <c r="H46" s="4">
        <v>90</v>
      </c>
      <c r="J46" s="253"/>
      <c r="K46" s="39">
        <v>60</v>
      </c>
      <c r="L46" s="4">
        <v>131</v>
      </c>
      <c r="M46" s="4">
        <v>73</v>
      </c>
      <c r="N46" s="4">
        <v>33</v>
      </c>
      <c r="O46" s="4">
        <v>10</v>
      </c>
      <c r="P46" s="4">
        <v>10</v>
      </c>
      <c r="R46" s="253"/>
      <c r="S46" s="39">
        <v>60</v>
      </c>
      <c r="T46" s="4">
        <v>3</v>
      </c>
      <c r="U46" s="4">
        <v>3</v>
      </c>
      <c r="V46" s="4">
        <v>0</v>
      </c>
      <c r="W46" s="4">
        <v>2</v>
      </c>
      <c r="X46" s="4">
        <v>2</v>
      </c>
    </row>
    <row r="47" spans="2:24" x14ac:dyDescent="0.25">
      <c r="B47" s="253"/>
      <c r="C47" s="39">
        <v>56</v>
      </c>
      <c r="D47" s="4">
        <v>1985</v>
      </c>
      <c r="E47" s="4">
        <v>860</v>
      </c>
      <c r="F47" s="4">
        <v>355</v>
      </c>
      <c r="G47" s="4">
        <v>126</v>
      </c>
      <c r="H47" s="4">
        <v>74</v>
      </c>
      <c r="J47" s="253"/>
      <c r="K47" s="39">
        <v>56</v>
      </c>
      <c r="L47" s="4">
        <v>161</v>
      </c>
      <c r="M47" s="4">
        <v>65</v>
      </c>
      <c r="N47" s="4">
        <v>26</v>
      </c>
      <c r="O47" s="4">
        <v>11</v>
      </c>
      <c r="P47" s="4">
        <v>8</v>
      </c>
      <c r="R47" s="253"/>
      <c r="S47" s="39">
        <v>56</v>
      </c>
      <c r="T47" s="4">
        <v>5</v>
      </c>
      <c r="U47" s="4">
        <v>2</v>
      </c>
      <c r="V47" s="4">
        <v>2</v>
      </c>
      <c r="W47" s="4">
        <v>2</v>
      </c>
      <c r="X47" s="4">
        <v>1</v>
      </c>
    </row>
    <row r="48" spans="2:24" x14ac:dyDescent="0.25">
      <c r="B48" s="253"/>
      <c r="C48" s="39">
        <v>52</v>
      </c>
      <c r="D48" s="4">
        <v>2250</v>
      </c>
      <c r="E48" s="4">
        <v>1107</v>
      </c>
      <c r="F48" s="4">
        <v>452</v>
      </c>
      <c r="G48" s="4">
        <v>189</v>
      </c>
      <c r="H48" s="4">
        <v>101</v>
      </c>
      <c r="J48" s="253"/>
      <c r="K48" s="39">
        <v>52</v>
      </c>
      <c r="L48" s="4">
        <v>176</v>
      </c>
      <c r="M48" s="4">
        <v>85</v>
      </c>
      <c r="N48" s="4">
        <v>38</v>
      </c>
      <c r="O48" s="4">
        <v>20</v>
      </c>
      <c r="P48" s="4">
        <v>8</v>
      </c>
      <c r="R48" s="253"/>
      <c r="S48" s="39">
        <v>52</v>
      </c>
      <c r="T48" s="4">
        <v>6</v>
      </c>
      <c r="U48" s="4">
        <v>1</v>
      </c>
      <c r="V48" s="4">
        <v>1</v>
      </c>
      <c r="W48" s="4">
        <v>2</v>
      </c>
      <c r="X48" s="4">
        <v>0</v>
      </c>
    </row>
    <row r="49" spans="2:24" x14ac:dyDescent="0.25">
      <c r="B49" s="253"/>
      <c r="C49" s="39">
        <v>48</v>
      </c>
      <c r="D49" s="4">
        <v>2312</v>
      </c>
      <c r="E49" s="4">
        <v>1107</v>
      </c>
      <c r="F49" s="4">
        <v>447</v>
      </c>
      <c r="G49" s="4">
        <v>182</v>
      </c>
      <c r="H49" s="4">
        <v>80</v>
      </c>
      <c r="J49" s="253"/>
      <c r="K49" s="39">
        <v>48</v>
      </c>
      <c r="L49" s="4">
        <v>153</v>
      </c>
      <c r="M49" s="4">
        <v>69</v>
      </c>
      <c r="N49" s="4">
        <v>22</v>
      </c>
      <c r="O49" s="4">
        <v>16</v>
      </c>
      <c r="P49" s="4">
        <v>6</v>
      </c>
      <c r="R49" s="253"/>
      <c r="S49" s="39">
        <v>48</v>
      </c>
      <c r="T49" s="4">
        <v>8</v>
      </c>
      <c r="U49" s="4">
        <v>5</v>
      </c>
      <c r="V49" s="4">
        <v>1</v>
      </c>
      <c r="W49" s="4">
        <v>2</v>
      </c>
      <c r="X49" s="4">
        <v>1</v>
      </c>
    </row>
    <row r="50" spans="2:24" x14ac:dyDescent="0.25">
      <c r="B50" s="253"/>
      <c r="C50" s="39">
        <v>44</v>
      </c>
      <c r="D50" s="4">
        <v>2025</v>
      </c>
      <c r="E50" s="4">
        <v>964</v>
      </c>
      <c r="F50" s="4">
        <v>344</v>
      </c>
      <c r="G50" s="4">
        <v>143</v>
      </c>
      <c r="H50" s="4">
        <v>74</v>
      </c>
      <c r="J50" s="253"/>
      <c r="K50" s="39">
        <v>44</v>
      </c>
      <c r="L50" s="4">
        <v>105</v>
      </c>
      <c r="M50" s="4">
        <v>55</v>
      </c>
      <c r="N50" s="4">
        <v>22</v>
      </c>
      <c r="O50" s="4">
        <v>17</v>
      </c>
      <c r="P50" s="4">
        <v>7</v>
      </c>
      <c r="R50" s="253"/>
      <c r="S50" s="39">
        <v>44</v>
      </c>
      <c r="T50" s="4">
        <v>7</v>
      </c>
      <c r="U50" s="4">
        <v>9</v>
      </c>
      <c r="V50" s="4">
        <v>5</v>
      </c>
      <c r="W50" s="4">
        <v>1</v>
      </c>
      <c r="X50" s="4">
        <v>0</v>
      </c>
    </row>
    <row r="51" spans="2:24" x14ac:dyDescent="0.25">
      <c r="B51" s="253"/>
      <c r="C51" s="39">
        <v>40</v>
      </c>
      <c r="D51" s="4">
        <v>1635</v>
      </c>
      <c r="E51" s="4">
        <v>622</v>
      </c>
      <c r="F51" s="4">
        <v>229</v>
      </c>
      <c r="G51" s="4">
        <v>103</v>
      </c>
      <c r="H51" s="4">
        <v>64</v>
      </c>
      <c r="J51" s="253"/>
      <c r="K51" s="39">
        <v>40</v>
      </c>
      <c r="L51" s="4">
        <v>78</v>
      </c>
      <c r="M51" s="4">
        <v>53</v>
      </c>
      <c r="N51" s="4">
        <v>26</v>
      </c>
      <c r="O51" s="4">
        <v>9</v>
      </c>
      <c r="P51" s="4">
        <v>3</v>
      </c>
      <c r="R51" s="253"/>
      <c r="S51" s="39">
        <v>40</v>
      </c>
      <c r="T51" s="4">
        <v>9</v>
      </c>
      <c r="U51" s="4">
        <v>1</v>
      </c>
      <c r="V51" s="4">
        <v>4</v>
      </c>
      <c r="W51" s="4">
        <v>2</v>
      </c>
      <c r="X51" s="4">
        <v>0</v>
      </c>
    </row>
    <row r="52" spans="2:24" x14ac:dyDescent="0.25">
      <c r="B52" s="253"/>
      <c r="C52" s="39">
        <v>36</v>
      </c>
      <c r="D52" s="4">
        <v>1394</v>
      </c>
      <c r="E52" s="4">
        <v>636</v>
      </c>
      <c r="F52" s="4">
        <v>296</v>
      </c>
      <c r="G52" s="4">
        <v>106</v>
      </c>
      <c r="H52" s="4">
        <v>51</v>
      </c>
      <c r="J52" s="253"/>
      <c r="K52" s="39">
        <v>36</v>
      </c>
      <c r="L52" s="4">
        <v>124</v>
      </c>
      <c r="M52" s="4">
        <v>88</v>
      </c>
      <c r="N52" s="4">
        <v>35</v>
      </c>
      <c r="O52" s="4">
        <v>12</v>
      </c>
      <c r="P52" s="4">
        <v>5</v>
      </c>
      <c r="R52" s="253"/>
      <c r="S52" s="39">
        <v>36</v>
      </c>
      <c r="T52" s="4">
        <v>10</v>
      </c>
      <c r="U52" s="4">
        <v>10</v>
      </c>
      <c r="V52" s="4">
        <v>1</v>
      </c>
      <c r="W52" s="4">
        <v>1</v>
      </c>
      <c r="X52" s="4">
        <v>0</v>
      </c>
    </row>
    <row r="53" spans="2:24" x14ac:dyDescent="0.25">
      <c r="B53" s="253"/>
      <c r="C53" s="39">
        <v>32</v>
      </c>
      <c r="D53" s="4">
        <v>1721</v>
      </c>
      <c r="E53" s="4">
        <v>848</v>
      </c>
      <c r="F53" s="4">
        <v>329</v>
      </c>
      <c r="G53" s="4">
        <v>115</v>
      </c>
      <c r="H53" s="4">
        <v>47</v>
      </c>
      <c r="J53" s="253"/>
      <c r="K53" s="39">
        <v>32</v>
      </c>
      <c r="L53" s="4">
        <v>107</v>
      </c>
      <c r="M53" s="4">
        <v>75</v>
      </c>
      <c r="N53" s="4">
        <v>34</v>
      </c>
      <c r="O53" s="4">
        <v>18</v>
      </c>
      <c r="P53" s="4">
        <v>7</v>
      </c>
      <c r="R53" s="253"/>
      <c r="S53" s="39">
        <v>32</v>
      </c>
      <c r="T53" s="4">
        <v>6</v>
      </c>
      <c r="U53" s="4">
        <v>11</v>
      </c>
      <c r="V53" s="4">
        <v>10</v>
      </c>
      <c r="W53" s="4">
        <v>1</v>
      </c>
      <c r="X53" s="4">
        <v>0</v>
      </c>
    </row>
    <row r="54" spans="2:24" x14ac:dyDescent="0.25">
      <c r="B54" s="253"/>
      <c r="C54" s="39">
        <v>28</v>
      </c>
      <c r="D54" s="4">
        <v>2094</v>
      </c>
      <c r="E54" s="4">
        <v>888</v>
      </c>
      <c r="F54" s="4">
        <v>320</v>
      </c>
      <c r="G54" s="4">
        <v>111</v>
      </c>
      <c r="H54" s="4">
        <v>60</v>
      </c>
      <c r="J54" s="253"/>
      <c r="K54" s="39">
        <v>28</v>
      </c>
      <c r="L54" s="4">
        <v>58</v>
      </c>
      <c r="M54" s="4">
        <v>37</v>
      </c>
      <c r="N54" s="4">
        <v>25</v>
      </c>
      <c r="O54" s="4">
        <v>4</v>
      </c>
      <c r="P54" s="4">
        <v>0</v>
      </c>
      <c r="R54" s="253"/>
      <c r="S54" s="39">
        <v>28</v>
      </c>
      <c r="T54" s="4">
        <v>1</v>
      </c>
      <c r="U54" s="4">
        <v>4</v>
      </c>
      <c r="V54" s="4">
        <v>0</v>
      </c>
      <c r="W54" s="4">
        <v>0</v>
      </c>
      <c r="X54" s="4">
        <v>0</v>
      </c>
    </row>
    <row r="55" spans="2:24" x14ac:dyDescent="0.25">
      <c r="B55" s="253"/>
      <c r="C55" s="39">
        <v>24</v>
      </c>
      <c r="D55" s="4">
        <v>1922</v>
      </c>
      <c r="E55" s="4">
        <v>665</v>
      </c>
      <c r="F55" s="4">
        <v>230</v>
      </c>
      <c r="G55" s="4">
        <v>74</v>
      </c>
      <c r="H55" s="4">
        <v>40</v>
      </c>
      <c r="J55" s="253"/>
      <c r="K55" s="39">
        <v>24</v>
      </c>
      <c r="L55" s="4">
        <v>39</v>
      </c>
      <c r="M55" s="4">
        <v>32</v>
      </c>
      <c r="N55" s="4">
        <v>17</v>
      </c>
      <c r="O55" s="4">
        <v>9</v>
      </c>
      <c r="P55" s="4">
        <v>3</v>
      </c>
      <c r="R55" s="253"/>
      <c r="S55" s="39">
        <v>24</v>
      </c>
      <c r="T55" s="4">
        <v>1</v>
      </c>
      <c r="U55" s="4">
        <v>2</v>
      </c>
      <c r="V55" s="4">
        <v>1</v>
      </c>
      <c r="W55" s="4">
        <v>0</v>
      </c>
      <c r="X55" s="4">
        <v>0</v>
      </c>
    </row>
    <row r="56" spans="2:24" x14ac:dyDescent="0.25">
      <c r="B56" s="253"/>
      <c r="C56" s="39">
        <v>20</v>
      </c>
      <c r="D56" s="4">
        <v>2790</v>
      </c>
      <c r="E56" s="4">
        <v>969</v>
      </c>
      <c r="F56" s="4">
        <v>365</v>
      </c>
      <c r="G56" s="4">
        <v>180</v>
      </c>
      <c r="H56" s="4">
        <v>125</v>
      </c>
      <c r="J56" s="253"/>
      <c r="K56" s="39">
        <v>20</v>
      </c>
      <c r="L56" s="4">
        <v>10</v>
      </c>
      <c r="M56" s="4">
        <v>11</v>
      </c>
      <c r="N56" s="4">
        <v>8</v>
      </c>
      <c r="O56" s="4">
        <v>4</v>
      </c>
      <c r="P56" s="4">
        <v>0</v>
      </c>
      <c r="R56" s="253"/>
      <c r="S56" s="39">
        <v>20</v>
      </c>
      <c r="T56" s="4">
        <v>1</v>
      </c>
      <c r="U56" s="4">
        <v>0</v>
      </c>
      <c r="V56" s="4">
        <v>1</v>
      </c>
      <c r="W56" s="4">
        <v>0</v>
      </c>
      <c r="X56" s="4">
        <v>0</v>
      </c>
    </row>
    <row r="57" spans="2:24" x14ac:dyDescent="0.25">
      <c r="B57" s="253"/>
      <c r="C57" s="39">
        <v>16</v>
      </c>
      <c r="D57" s="4">
        <v>418</v>
      </c>
      <c r="E57" s="4">
        <v>126</v>
      </c>
      <c r="F57" s="4">
        <v>60</v>
      </c>
      <c r="G57" s="4">
        <v>24</v>
      </c>
      <c r="H57" s="4">
        <v>21</v>
      </c>
      <c r="J57" s="253"/>
      <c r="K57" s="39">
        <v>16</v>
      </c>
      <c r="L57" s="4">
        <v>5</v>
      </c>
      <c r="M57" s="4">
        <v>5</v>
      </c>
      <c r="N57" s="4">
        <v>1</v>
      </c>
      <c r="O57" s="4">
        <v>0</v>
      </c>
      <c r="P57" s="4">
        <v>0</v>
      </c>
      <c r="R57" s="253"/>
      <c r="S57" s="39">
        <v>16</v>
      </c>
      <c r="T57" s="4">
        <v>0</v>
      </c>
      <c r="U57" s="4">
        <v>0</v>
      </c>
      <c r="V57" s="4">
        <v>0</v>
      </c>
      <c r="W57" s="4">
        <v>0</v>
      </c>
      <c r="X57" s="4">
        <v>0</v>
      </c>
    </row>
    <row r="58" spans="2:24" x14ac:dyDescent="0.25">
      <c r="B58" s="253"/>
      <c r="C58" s="39">
        <v>12</v>
      </c>
      <c r="D58" s="4">
        <v>4</v>
      </c>
      <c r="E58" s="4">
        <v>1</v>
      </c>
      <c r="F58" s="4">
        <v>2</v>
      </c>
      <c r="G58" s="4">
        <v>2</v>
      </c>
      <c r="H58" s="4">
        <v>2</v>
      </c>
      <c r="J58" s="253"/>
      <c r="K58" s="39">
        <v>12</v>
      </c>
      <c r="L58" s="4">
        <v>0</v>
      </c>
      <c r="M58" s="4">
        <v>0</v>
      </c>
      <c r="N58" s="4">
        <v>0</v>
      </c>
      <c r="O58" s="4">
        <v>0</v>
      </c>
      <c r="P58" s="4">
        <v>0</v>
      </c>
      <c r="R58" s="253"/>
      <c r="S58" s="39">
        <v>12</v>
      </c>
      <c r="T58" s="4">
        <v>0</v>
      </c>
      <c r="U58" s="4">
        <v>0</v>
      </c>
      <c r="V58" s="4">
        <v>0</v>
      </c>
      <c r="W58" s="4">
        <v>0</v>
      </c>
      <c r="X58" s="4">
        <v>0</v>
      </c>
    </row>
    <row r="59" spans="2:24" x14ac:dyDescent="0.25">
      <c r="B59" s="253"/>
      <c r="C59" s="39">
        <v>8</v>
      </c>
      <c r="D59" s="4">
        <v>0</v>
      </c>
      <c r="E59" s="4">
        <v>0</v>
      </c>
      <c r="F59" s="4">
        <v>0</v>
      </c>
      <c r="G59" s="4">
        <v>0</v>
      </c>
      <c r="H59" s="4">
        <v>0</v>
      </c>
      <c r="J59" s="253"/>
      <c r="K59" s="39">
        <v>8</v>
      </c>
      <c r="L59" s="4">
        <v>0</v>
      </c>
      <c r="M59" s="4">
        <v>0</v>
      </c>
      <c r="N59" s="4">
        <v>0</v>
      </c>
      <c r="O59" s="4">
        <v>0</v>
      </c>
      <c r="P59" s="4">
        <v>0</v>
      </c>
      <c r="R59" s="253"/>
      <c r="S59" s="39">
        <v>8</v>
      </c>
      <c r="T59" s="4">
        <v>0</v>
      </c>
      <c r="U59" s="4">
        <v>0</v>
      </c>
      <c r="V59" s="4">
        <v>0</v>
      </c>
      <c r="W59" s="4">
        <v>0</v>
      </c>
      <c r="X59" s="4">
        <v>0</v>
      </c>
    </row>
    <row r="60" spans="2:24" x14ac:dyDescent="0.25">
      <c r="B60" s="254"/>
      <c r="C60" s="39">
        <v>4</v>
      </c>
      <c r="D60" s="4">
        <v>0</v>
      </c>
      <c r="E60" s="4">
        <v>0</v>
      </c>
      <c r="F60" s="4">
        <v>0</v>
      </c>
      <c r="G60" s="4">
        <v>0</v>
      </c>
      <c r="H60" s="4">
        <v>0</v>
      </c>
      <c r="J60" s="254"/>
      <c r="K60" s="39">
        <v>4</v>
      </c>
      <c r="L60" s="4">
        <v>0</v>
      </c>
      <c r="M60" s="4">
        <v>0</v>
      </c>
      <c r="N60" s="4">
        <v>0</v>
      </c>
      <c r="O60" s="4">
        <v>0</v>
      </c>
      <c r="P60" s="4">
        <v>0</v>
      </c>
      <c r="R60" s="254"/>
      <c r="S60" s="39">
        <v>4</v>
      </c>
      <c r="T60" s="4">
        <v>0</v>
      </c>
      <c r="U60" s="4">
        <v>0</v>
      </c>
      <c r="V60" s="4">
        <v>0</v>
      </c>
      <c r="W60" s="4">
        <v>0</v>
      </c>
      <c r="X60" s="4">
        <v>0</v>
      </c>
    </row>
    <row r="61" spans="2:24" x14ac:dyDescent="0.25">
      <c r="B61" s="252">
        <v>2</v>
      </c>
      <c r="C61" s="39">
        <v>60</v>
      </c>
      <c r="D61" s="4">
        <v>1678</v>
      </c>
      <c r="E61" s="4">
        <v>1234</v>
      </c>
      <c r="F61" s="4">
        <v>603</v>
      </c>
      <c r="G61" s="4">
        <v>265</v>
      </c>
      <c r="H61" s="4">
        <v>131</v>
      </c>
      <c r="J61" s="252">
        <v>2</v>
      </c>
      <c r="K61" s="39">
        <v>60</v>
      </c>
      <c r="L61" s="4">
        <v>210</v>
      </c>
      <c r="M61" s="4">
        <v>174</v>
      </c>
      <c r="N61" s="4">
        <v>99</v>
      </c>
      <c r="O61" s="4">
        <v>39</v>
      </c>
      <c r="P61" s="4">
        <v>19</v>
      </c>
      <c r="R61" s="252">
        <v>2</v>
      </c>
      <c r="S61" s="39">
        <v>60</v>
      </c>
      <c r="T61" s="4">
        <v>23</v>
      </c>
      <c r="U61" s="4">
        <v>12</v>
      </c>
      <c r="V61" s="4">
        <v>8</v>
      </c>
      <c r="W61" s="4">
        <v>4</v>
      </c>
      <c r="X61" s="4">
        <v>3</v>
      </c>
    </row>
    <row r="62" spans="2:24" x14ac:dyDescent="0.25">
      <c r="B62" s="253"/>
      <c r="C62" s="39">
        <v>56</v>
      </c>
      <c r="D62" s="4">
        <v>1252</v>
      </c>
      <c r="E62" s="4">
        <v>840</v>
      </c>
      <c r="F62" s="4">
        <v>406</v>
      </c>
      <c r="G62" s="4">
        <v>187</v>
      </c>
      <c r="H62" s="4">
        <v>85</v>
      </c>
      <c r="J62" s="253"/>
      <c r="K62" s="39">
        <v>56</v>
      </c>
      <c r="L62" s="4">
        <v>152</v>
      </c>
      <c r="M62" s="4">
        <v>144</v>
      </c>
      <c r="N62" s="4">
        <v>56</v>
      </c>
      <c r="O62" s="4">
        <v>34</v>
      </c>
      <c r="P62" s="4">
        <v>11</v>
      </c>
      <c r="R62" s="253"/>
      <c r="S62" s="39">
        <v>56</v>
      </c>
      <c r="T62" s="4">
        <v>25</v>
      </c>
      <c r="U62" s="4">
        <v>22</v>
      </c>
      <c r="V62" s="4">
        <v>15</v>
      </c>
      <c r="W62" s="4">
        <v>9</v>
      </c>
      <c r="X62" s="4">
        <v>5</v>
      </c>
    </row>
    <row r="63" spans="2:24" x14ac:dyDescent="0.25">
      <c r="B63" s="253"/>
      <c r="C63" s="39">
        <v>52</v>
      </c>
      <c r="D63" s="4">
        <v>1435</v>
      </c>
      <c r="E63" s="4">
        <v>1000</v>
      </c>
      <c r="F63" s="4">
        <v>513</v>
      </c>
      <c r="G63" s="4">
        <v>261</v>
      </c>
      <c r="H63" s="4">
        <v>141</v>
      </c>
      <c r="J63" s="253"/>
      <c r="K63" s="39">
        <v>52</v>
      </c>
      <c r="L63" s="4">
        <v>200</v>
      </c>
      <c r="M63" s="4">
        <v>153</v>
      </c>
      <c r="N63" s="4">
        <v>83</v>
      </c>
      <c r="O63" s="4">
        <v>35</v>
      </c>
      <c r="P63" s="4">
        <v>18</v>
      </c>
      <c r="R63" s="253"/>
      <c r="S63" s="39">
        <v>52</v>
      </c>
      <c r="T63" s="4">
        <v>21</v>
      </c>
      <c r="U63" s="4">
        <v>27</v>
      </c>
      <c r="V63" s="4">
        <v>15</v>
      </c>
      <c r="W63" s="4">
        <v>9</v>
      </c>
      <c r="X63" s="4">
        <v>5</v>
      </c>
    </row>
    <row r="64" spans="2:24" x14ac:dyDescent="0.25">
      <c r="B64" s="253"/>
      <c r="C64" s="39">
        <v>48</v>
      </c>
      <c r="D64" s="4">
        <v>1615</v>
      </c>
      <c r="E64" s="4">
        <v>1148</v>
      </c>
      <c r="F64" s="4">
        <v>653</v>
      </c>
      <c r="G64" s="4">
        <v>300</v>
      </c>
      <c r="H64" s="4">
        <v>152</v>
      </c>
      <c r="J64" s="253"/>
      <c r="K64" s="39">
        <v>48</v>
      </c>
      <c r="L64" s="4">
        <v>247</v>
      </c>
      <c r="M64" s="4">
        <v>163</v>
      </c>
      <c r="N64" s="4">
        <v>100</v>
      </c>
      <c r="O64" s="4">
        <v>54</v>
      </c>
      <c r="P64" s="4">
        <v>42</v>
      </c>
      <c r="R64" s="253"/>
      <c r="S64" s="39">
        <v>48</v>
      </c>
      <c r="T64" s="4">
        <v>36</v>
      </c>
      <c r="U64" s="4">
        <v>32</v>
      </c>
      <c r="V64" s="4">
        <v>28</v>
      </c>
      <c r="W64" s="4">
        <v>13</v>
      </c>
      <c r="X64" s="4">
        <v>13</v>
      </c>
    </row>
    <row r="65" spans="2:24" x14ac:dyDescent="0.25">
      <c r="B65" s="253"/>
      <c r="C65" s="39">
        <v>44</v>
      </c>
      <c r="D65" s="4">
        <v>1607</v>
      </c>
      <c r="E65" s="4">
        <v>1221</v>
      </c>
      <c r="F65" s="4">
        <v>701</v>
      </c>
      <c r="G65" s="4">
        <v>375</v>
      </c>
      <c r="H65" s="4">
        <v>202</v>
      </c>
      <c r="J65" s="253"/>
      <c r="K65" s="39">
        <v>44</v>
      </c>
      <c r="L65" s="4">
        <v>276</v>
      </c>
      <c r="M65" s="4">
        <v>239</v>
      </c>
      <c r="N65" s="4">
        <v>139</v>
      </c>
      <c r="O65" s="4">
        <v>80</v>
      </c>
      <c r="P65" s="4">
        <v>46</v>
      </c>
      <c r="R65" s="253"/>
      <c r="S65" s="39">
        <v>44</v>
      </c>
      <c r="T65" s="4">
        <v>39</v>
      </c>
      <c r="U65" s="4">
        <v>45</v>
      </c>
      <c r="V65" s="4">
        <v>26</v>
      </c>
      <c r="W65" s="4">
        <v>19</v>
      </c>
      <c r="X65" s="4">
        <v>8</v>
      </c>
    </row>
    <row r="66" spans="2:24" x14ac:dyDescent="0.25">
      <c r="B66" s="253"/>
      <c r="C66" s="39">
        <v>40</v>
      </c>
      <c r="D66" s="4">
        <v>1545</v>
      </c>
      <c r="E66" s="4">
        <v>1316</v>
      </c>
      <c r="F66" s="4">
        <v>779</v>
      </c>
      <c r="G66" s="4">
        <v>426</v>
      </c>
      <c r="H66" s="4">
        <v>229</v>
      </c>
      <c r="J66" s="253"/>
      <c r="K66" s="39">
        <v>40</v>
      </c>
      <c r="L66" s="4">
        <v>292</v>
      </c>
      <c r="M66" s="4">
        <v>261</v>
      </c>
      <c r="N66" s="4">
        <v>157</v>
      </c>
      <c r="O66" s="4">
        <v>72</v>
      </c>
      <c r="P66" s="4">
        <v>31</v>
      </c>
      <c r="R66" s="253"/>
      <c r="S66" s="39">
        <v>40</v>
      </c>
      <c r="T66" s="4">
        <v>68</v>
      </c>
      <c r="U66" s="4">
        <v>46</v>
      </c>
      <c r="V66" s="4">
        <v>29</v>
      </c>
      <c r="W66" s="4">
        <v>20</v>
      </c>
      <c r="X66" s="4">
        <v>13</v>
      </c>
    </row>
    <row r="67" spans="2:24" x14ac:dyDescent="0.25">
      <c r="B67" s="253"/>
      <c r="C67" s="39">
        <v>36</v>
      </c>
      <c r="D67" s="4">
        <v>1629</v>
      </c>
      <c r="E67" s="4">
        <v>1476</v>
      </c>
      <c r="F67" s="4">
        <v>942</v>
      </c>
      <c r="G67" s="4">
        <v>466</v>
      </c>
      <c r="H67" s="4">
        <v>195</v>
      </c>
      <c r="J67" s="253"/>
      <c r="K67" s="39">
        <v>36</v>
      </c>
      <c r="L67" s="4">
        <v>258</v>
      </c>
      <c r="M67" s="4">
        <v>182</v>
      </c>
      <c r="N67" s="4">
        <v>90</v>
      </c>
      <c r="O67" s="4">
        <v>51</v>
      </c>
      <c r="P67" s="4">
        <v>30</v>
      </c>
      <c r="R67" s="253"/>
      <c r="S67" s="39">
        <v>36</v>
      </c>
      <c r="T67" s="4">
        <v>54</v>
      </c>
      <c r="U67" s="4">
        <v>46</v>
      </c>
      <c r="V67" s="4">
        <v>41</v>
      </c>
      <c r="W67" s="4">
        <v>22</v>
      </c>
      <c r="X67" s="4">
        <v>13</v>
      </c>
    </row>
    <row r="68" spans="2:24" x14ac:dyDescent="0.25">
      <c r="B68" s="253"/>
      <c r="C68" s="39">
        <v>32</v>
      </c>
      <c r="D68" s="4">
        <v>1931</v>
      </c>
      <c r="E68" s="4">
        <v>1837</v>
      </c>
      <c r="F68" s="4">
        <v>1180</v>
      </c>
      <c r="G68" s="4">
        <v>546</v>
      </c>
      <c r="H68" s="4">
        <v>213</v>
      </c>
      <c r="J68" s="253"/>
      <c r="K68" s="39">
        <v>32</v>
      </c>
      <c r="L68" s="4">
        <v>184</v>
      </c>
      <c r="M68" s="4">
        <v>183</v>
      </c>
      <c r="N68" s="4">
        <v>133</v>
      </c>
      <c r="O68" s="4">
        <v>61</v>
      </c>
      <c r="P68" s="4">
        <v>29</v>
      </c>
      <c r="R68" s="253"/>
      <c r="S68" s="39">
        <v>32</v>
      </c>
      <c r="T68" s="4">
        <v>49</v>
      </c>
      <c r="U68" s="4">
        <v>77</v>
      </c>
      <c r="V68" s="4">
        <v>49</v>
      </c>
      <c r="W68" s="4">
        <v>35</v>
      </c>
      <c r="X68" s="4">
        <v>17</v>
      </c>
    </row>
    <row r="69" spans="2:24" x14ac:dyDescent="0.25">
      <c r="B69" s="253"/>
      <c r="C69" s="39">
        <v>28</v>
      </c>
      <c r="D69" s="4">
        <v>3235</v>
      </c>
      <c r="E69" s="4">
        <v>3160</v>
      </c>
      <c r="F69" s="4">
        <v>1983</v>
      </c>
      <c r="G69" s="4">
        <v>955</v>
      </c>
      <c r="H69" s="4">
        <v>393</v>
      </c>
      <c r="J69" s="253"/>
      <c r="K69" s="39">
        <v>28</v>
      </c>
      <c r="L69" s="4">
        <v>407</v>
      </c>
      <c r="M69" s="4">
        <v>392</v>
      </c>
      <c r="N69" s="4">
        <v>258</v>
      </c>
      <c r="O69" s="4">
        <v>141</v>
      </c>
      <c r="P69" s="4">
        <v>55</v>
      </c>
      <c r="R69" s="253"/>
      <c r="S69" s="39">
        <v>28</v>
      </c>
      <c r="T69" s="4">
        <v>56</v>
      </c>
      <c r="U69" s="4">
        <v>72</v>
      </c>
      <c r="V69" s="4">
        <v>59</v>
      </c>
      <c r="W69" s="4">
        <v>43</v>
      </c>
      <c r="X69" s="4">
        <v>24</v>
      </c>
    </row>
    <row r="70" spans="2:24" x14ac:dyDescent="0.25">
      <c r="B70" s="253"/>
      <c r="C70" s="39">
        <v>24</v>
      </c>
      <c r="D70" s="4">
        <v>6375</v>
      </c>
      <c r="E70" s="4">
        <v>5624</v>
      </c>
      <c r="F70" s="4">
        <v>3457</v>
      </c>
      <c r="G70" s="4">
        <v>1552</v>
      </c>
      <c r="H70" s="4">
        <v>633</v>
      </c>
      <c r="J70" s="253"/>
      <c r="K70" s="39">
        <v>24</v>
      </c>
      <c r="L70" s="4">
        <v>787</v>
      </c>
      <c r="M70" s="4">
        <v>747</v>
      </c>
      <c r="N70" s="4">
        <v>478</v>
      </c>
      <c r="O70" s="4">
        <v>248</v>
      </c>
      <c r="P70" s="4">
        <v>95</v>
      </c>
      <c r="R70" s="253"/>
      <c r="S70" s="39">
        <v>24</v>
      </c>
      <c r="T70" s="4">
        <v>56</v>
      </c>
      <c r="U70" s="4">
        <v>67</v>
      </c>
      <c r="V70" s="4">
        <v>48</v>
      </c>
      <c r="W70" s="4">
        <v>21</v>
      </c>
      <c r="X70" s="4">
        <v>21</v>
      </c>
    </row>
    <row r="71" spans="2:24" x14ac:dyDescent="0.25">
      <c r="B71" s="253"/>
      <c r="C71" s="39">
        <v>20</v>
      </c>
      <c r="D71" s="4">
        <v>8468</v>
      </c>
      <c r="E71" s="4">
        <v>6436</v>
      </c>
      <c r="F71" s="4">
        <v>3395</v>
      </c>
      <c r="G71" s="4">
        <v>1466</v>
      </c>
      <c r="H71" s="4">
        <v>579</v>
      </c>
      <c r="J71" s="253"/>
      <c r="K71" s="39">
        <v>20</v>
      </c>
      <c r="L71" s="4">
        <v>1127</v>
      </c>
      <c r="M71" s="4">
        <v>966</v>
      </c>
      <c r="N71" s="4">
        <v>580</v>
      </c>
      <c r="O71" s="4">
        <v>259</v>
      </c>
      <c r="P71" s="4">
        <v>108</v>
      </c>
      <c r="R71" s="253"/>
      <c r="S71" s="39">
        <v>20</v>
      </c>
      <c r="T71" s="4">
        <v>38</v>
      </c>
      <c r="U71" s="4">
        <v>42</v>
      </c>
      <c r="V71" s="4">
        <v>37</v>
      </c>
      <c r="W71" s="4">
        <v>18</v>
      </c>
      <c r="X71" s="4">
        <v>8</v>
      </c>
    </row>
    <row r="72" spans="2:24" x14ac:dyDescent="0.25">
      <c r="B72" s="253"/>
      <c r="C72" s="39">
        <v>16</v>
      </c>
      <c r="D72" s="4">
        <v>7391</v>
      </c>
      <c r="E72" s="4">
        <v>4538</v>
      </c>
      <c r="F72" s="4">
        <v>2112</v>
      </c>
      <c r="G72" s="4">
        <v>870</v>
      </c>
      <c r="H72" s="4">
        <v>343</v>
      </c>
      <c r="J72" s="253"/>
      <c r="K72" s="39">
        <v>16</v>
      </c>
      <c r="L72" s="4">
        <v>1012</v>
      </c>
      <c r="M72" s="4">
        <v>771</v>
      </c>
      <c r="N72" s="4">
        <v>417</v>
      </c>
      <c r="O72" s="4">
        <v>197</v>
      </c>
      <c r="P72" s="4">
        <v>86</v>
      </c>
      <c r="R72" s="253"/>
      <c r="S72" s="39">
        <v>16</v>
      </c>
      <c r="T72" s="4">
        <v>30</v>
      </c>
      <c r="U72" s="4">
        <v>30</v>
      </c>
      <c r="V72" s="4">
        <v>31</v>
      </c>
      <c r="W72" s="4">
        <v>14</v>
      </c>
      <c r="X72" s="4">
        <v>4</v>
      </c>
    </row>
    <row r="73" spans="2:24" x14ac:dyDescent="0.25">
      <c r="B73" s="253"/>
      <c r="C73" s="39">
        <v>12</v>
      </c>
      <c r="D73" s="4">
        <v>7340</v>
      </c>
      <c r="E73" s="4">
        <v>4423</v>
      </c>
      <c r="F73" s="4">
        <v>2135</v>
      </c>
      <c r="G73" s="4">
        <v>1004</v>
      </c>
      <c r="H73" s="4">
        <v>513</v>
      </c>
      <c r="J73" s="253"/>
      <c r="K73" s="39">
        <v>12</v>
      </c>
      <c r="L73" s="4">
        <v>494</v>
      </c>
      <c r="M73" s="4">
        <v>367</v>
      </c>
      <c r="N73" s="4">
        <v>187</v>
      </c>
      <c r="O73" s="4">
        <v>105</v>
      </c>
      <c r="P73" s="4">
        <v>51</v>
      </c>
      <c r="R73" s="253"/>
      <c r="S73" s="39">
        <v>12</v>
      </c>
      <c r="T73" s="4">
        <v>14</v>
      </c>
      <c r="U73" s="4">
        <v>17</v>
      </c>
      <c r="V73" s="4">
        <v>16</v>
      </c>
      <c r="W73" s="4">
        <v>8</v>
      </c>
      <c r="X73" s="4">
        <v>4</v>
      </c>
    </row>
    <row r="74" spans="2:24" x14ac:dyDescent="0.25">
      <c r="B74" s="253"/>
      <c r="C74" s="39">
        <v>8</v>
      </c>
      <c r="D74" s="4">
        <v>339</v>
      </c>
      <c r="E74" s="4">
        <v>177</v>
      </c>
      <c r="F74" s="4">
        <v>78</v>
      </c>
      <c r="G74" s="4">
        <v>36</v>
      </c>
      <c r="H74" s="4">
        <v>17</v>
      </c>
      <c r="J74" s="253"/>
      <c r="K74" s="39">
        <v>8</v>
      </c>
      <c r="L74" s="4">
        <v>105</v>
      </c>
      <c r="M74" s="4">
        <v>73</v>
      </c>
      <c r="N74" s="4">
        <v>51</v>
      </c>
      <c r="O74" s="4">
        <v>21</v>
      </c>
      <c r="P74" s="4">
        <v>7</v>
      </c>
      <c r="R74" s="253"/>
      <c r="S74" s="39">
        <v>8</v>
      </c>
      <c r="T74" s="4">
        <v>1</v>
      </c>
      <c r="U74" s="4">
        <v>0</v>
      </c>
      <c r="V74" s="4">
        <v>0</v>
      </c>
      <c r="W74" s="4">
        <v>0</v>
      </c>
      <c r="X74" s="4">
        <v>0</v>
      </c>
    </row>
    <row r="75" spans="2:24" x14ac:dyDescent="0.25">
      <c r="B75" s="254"/>
      <c r="C75" s="39">
        <v>4</v>
      </c>
      <c r="D75" s="4">
        <v>0</v>
      </c>
      <c r="E75" s="4">
        <v>0</v>
      </c>
      <c r="F75" s="4">
        <v>0</v>
      </c>
      <c r="G75" s="4">
        <v>0</v>
      </c>
      <c r="H75" s="4">
        <v>0</v>
      </c>
      <c r="J75" s="254"/>
      <c r="K75" s="39">
        <v>4</v>
      </c>
      <c r="L75" s="4">
        <v>1</v>
      </c>
      <c r="M75" s="4">
        <v>2</v>
      </c>
      <c r="N75" s="4">
        <v>0</v>
      </c>
      <c r="O75" s="4">
        <v>0</v>
      </c>
      <c r="P75" s="4">
        <v>3</v>
      </c>
      <c r="R75" s="254"/>
      <c r="S75" s="39">
        <v>4</v>
      </c>
      <c r="T75" s="4">
        <v>0</v>
      </c>
      <c r="U75" s="4">
        <v>0</v>
      </c>
      <c r="V75" s="4">
        <v>0</v>
      </c>
      <c r="W75" s="4">
        <v>0</v>
      </c>
      <c r="X75" s="4">
        <v>0</v>
      </c>
    </row>
    <row r="76" spans="2:24" x14ac:dyDescent="0.25">
      <c r="B76" s="252">
        <v>1</v>
      </c>
      <c r="C76" s="39">
        <v>40</v>
      </c>
      <c r="D76" s="4">
        <v>527</v>
      </c>
      <c r="E76" s="4">
        <v>753</v>
      </c>
      <c r="F76" s="4">
        <v>597</v>
      </c>
      <c r="G76" s="4">
        <v>330</v>
      </c>
      <c r="H76" s="4">
        <v>171</v>
      </c>
      <c r="J76" s="252">
        <v>1</v>
      </c>
      <c r="K76" s="39">
        <v>40</v>
      </c>
      <c r="L76" s="4">
        <v>84</v>
      </c>
      <c r="M76" s="4">
        <v>137</v>
      </c>
      <c r="N76" s="4">
        <v>99</v>
      </c>
      <c r="O76" s="4">
        <v>76</v>
      </c>
      <c r="P76" s="4">
        <v>49</v>
      </c>
      <c r="R76" s="252">
        <v>1</v>
      </c>
      <c r="S76" s="39">
        <v>40</v>
      </c>
      <c r="T76" s="4">
        <v>28</v>
      </c>
      <c r="U76" s="4">
        <v>53</v>
      </c>
      <c r="V76" s="4">
        <v>42</v>
      </c>
      <c r="W76" s="4">
        <v>22</v>
      </c>
      <c r="X76" s="4">
        <v>15</v>
      </c>
    </row>
    <row r="77" spans="2:24" x14ac:dyDescent="0.25">
      <c r="B77" s="253"/>
      <c r="C77" s="39">
        <v>36</v>
      </c>
      <c r="D77" s="4">
        <v>407</v>
      </c>
      <c r="E77" s="4">
        <v>589</v>
      </c>
      <c r="F77" s="4">
        <v>477</v>
      </c>
      <c r="G77" s="4">
        <v>314</v>
      </c>
      <c r="H77" s="4">
        <v>192</v>
      </c>
      <c r="J77" s="253"/>
      <c r="K77" s="39">
        <v>36</v>
      </c>
      <c r="L77" s="4">
        <v>78</v>
      </c>
      <c r="M77" s="4">
        <v>145</v>
      </c>
      <c r="N77" s="4">
        <v>105</v>
      </c>
      <c r="O77" s="4">
        <v>98</v>
      </c>
      <c r="P77" s="4">
        <v>64</v>
      </c>
      <c r="R77" s="253"/>
      <c r="S77" s="39">
        <v>36</v>
      </c>
      <c r="T77" s="4">
        <v>43</v>
      </c>
      <c r="U77" s="4">
        <v>80</v>
      </c>
      <c r="V77" s="4">
        <v>74</v>
      </c>
      <c r="W77" s="4">
        <v>53</v>
      </c>
      <c r="X77" s="4">
        <v>34</v>
      </c>
    </row>
    <row r="78" spans="2:24" x14ac:dyDescent="0.25">
      <c r="B78" s="253"/>
      <c r="C78" s="39">
        <v>32</v>
      </c>
      <c r="D78" s="4">
        <v>375</v>
      </c>
      <c r="E78" s="4">
        <v>516</v>
      </c>
      <c r="F78" s="4">
        <v>466</v>
      </c>
      <c r="G78" s="4">
        <v>338</v>
      </c>
      <c r="H78" s="4">
        <v>179</v>
      </c>
      <c r="J78" s="253"/>
      <c r="K78" s="39">
        <v>32</v>
      </c>
      <c r="L78" s="4">
        <v>77</v>
      </c>
      <c r="M78" s="4">
        <v>112</v>
      </c>
      <c r="N78" s="4">
        <v>131</v>
      </c>
      <c r="O78" s="4">
        <v>99</v>
      </c>
      <c r="P78" s="4">
        <v>70</v>
      </c>
      <c r="R78" s="253"/>
      <c r="S78" s="39">
        <v>32</v>
      </c>
      <c r="T78" s="4">
        <v>37</v>
      </c>
      <c r="U78" s="4">
        <v>78</v>
      </c>
      <c r="V78" s="4">
        <v>74</v>
      </c>
      <c r="W78" s="4">
        <v>58</v>
      </c>
      <c r="X78" s="4">
        <v>41</v>
      </c>
    </row>
    <row r="79" spans="2:24" x14ac:dyDescent="0.25">
      <c r="B79" s="253"/>
      <c r="C79" s="39">
        <v>28</v>
      </c>
      <c r="D79" s="4">
        <v>381</v>
      </c>
      <c r="E79" s="4">
        <v>615</v>
      </c>
      <c r="F79" s="4">
        <v>626</v>
      </c>
      <c r="G79" s="4">
        <v>476</v>
      </c>
      <c r="H79" s="4">
        <v>277</v>
      </c>
      <c r="J79" s="253"/>
      <c r="K79" s="39">
        <v>28</v>
      </c>
      <c r="L79" s="4">
        <v>79</v>
      </c>
      <c r="M79" s="4">
        <v>166</v>
      </c>
      <c r="N79" s="4">
        <v>152</v>
      </c>
      <c r="O79" s="4">
        <v>124</v>
      </c>
      <c r="P79" s="4">
        <v>91</v>
      </c>
      <c r="R79" s="253"/>
      <c r="S79" s="39">
        <v>28</v>
      </c>
      <c r="T79" s="4">
        <v>33</v>
      </c>
      <c r="U79" s="4">
        <v>78</v>
      </c>
      <c r="V79" s="4">
        <v>93</v>
      </c>
      <c r="W79" s="4">
        <v>66</v>
      </c>
      <c r="X79" s="4">
        <v>59</v>
      </c>
    </row>
    <row r="80" spans="2:24" x14ac:dyDescent="0.25">
      <c r="B80" s="253"/>
      <c r="C80" s="39">
        <v>24</v>
      </c>
      <c r="D80" s="4">
        <v>460</v>
      </c>
      <c r="E80" s="4">
        <v>702</v>
      </c>
      <c r="F80" s="4">
        <v>790</v>
      </c>
      <c r="G80" s="4">
        <v>563</v>
      </c>
      <c r="H80" s="4">
        <v>337</v>
      </c>
      <c r="J80" s="253"/>
      <c r="K80" s="39">
        <v>24</v>
      </c>
      <c r="L80" s="4">
        <v>154</v>
      </c>
      <c r="M80" s="4">
        <v>237</v>
      </c>
      <c r="N80" s="4">
        <v>247</v>
      </c>
      <c r="O80" s="4">
        <v>189</v>
      </c>
      <c r="P80" s="4">
        <v>111</v>
      </c>
      <c r="R80" s="253"/>
      <c r="S80" s="39">
        <v>24</v>
      </c>
      <c r="T80" s="4">
        <v>79</v>
      </c>
      <c r="U80" s="4">
        <v>146</v>
      </c>
      <c r="V80" s="4">
        <v>166</v>
      </c>
      <c r="W80" s="4">
        <v>123</v>
      </c>
      <c r="X80" s="4">
        <v>87</v>
      </c>
    </row>
    <row r="81" spans="2:24" x14ac:dyDescent="0.25">
      <c r="B81" s="253"/>
      <c r="C81" s="39">
        <v>20</v>
      </c>
      <c r="D81" s="4">
        <v>1204</v>
      </c>
      <c r="E81" s="4">
        <v>2004</v>
      </c>
      <c r="F81" s="4">
        <v>2135</v>
      </c>
      <c r="G81" s="4">
        <v>1623</v>
      </c>
      <c r="H81" s="4">
        <v>931</v>
      </c>
      <c r="J81" s="253"/>
      <c r="K81" s="39">
        <v>20</v>
      </c>
      <c r="L81" s="4">
        <v>319</v>
      </c>
      <c r="M81" s="4">
        <v>577</v>
      </c>
      <c r="N81" s="4">
        <v>596</v>
      </c>
      <c r="O81" s="4">
        <v>454</v>
      </c>
      <c r="P81" s="4">
        <v>274</v>
      </c>
      <c r="R81" s="253"/>
      <c r="S81" s="39">
        <v>20</v>
      </c>
      <c r="T81" s="4">
        <v>129</v>
      </c>
      <c r="U81" s="4">
        <v>236</v>
      </c>
      <c r="V81" s="4">
        <v>271</v>
      </c>
      <c r="W81" s="4">
        <v>199</v>
      </c>
      <c r="X81" s="4">
        <v>141</v>
      </c>
    </row>
    <row r="82" spans="2:24" x14ac:dyDescent="0.25">
      <c r="B82" s="253"/>
      <c r="C82" s="39">
        <v>16</v>
      </c>
      <c r="D82" s="4">
        <v>3880</v>
      </c>
      <c r="E82" s="4">
        <v>6326</v>
      </c>
      <c r="F82" s="4">
        <v>6276</v>
      </c>
      <c r="G82" s="4">
        <v>4397</v>
      </c>
      <c r="H82" s="4">
        <v>2309</v>
      </c>
      <c r="J82" s="253"/>
      <c r="K82" s="39">
        <v>16</v>
      </c>
      <c r="L82" s="4">
        <v>959</v>
      </c>
      <c r="M82" s="4">
        <v>1573</v>
      </c>
      <c r="N82" s="4">
        <v>1614</v>
      </c>
      <c r="O82" s="4">
        <v>1142</v>
      </c>
      <c r="P82" s="4">
        <v>649</v>
      </c>
      <c r="R82" s="253"/>
      <c r="S82" s="39">
        <v>16</v>
      </c>
      <c r="T82" s="4">
        <v>327</v>
      </c>
      <c r="U82" s="4">
        <v>566</v>
      </c>
      <c r="V82" s="4">
        <v>596</v>
      </c>
      <c r="W82" s="4">
        <v>408</v>
      </c>
      <c r="X82" s="4">
        <v>239</v>
      </c>
    </row>
    <row r="83" spans="2:24" x14ac:dyDescent="0.25">
      <c r="B83" s="253"/>
      <c r="C83" s="39">
        <v>12</v>
      </c>
      <c r="D83" s="4">
        <v>6888</v>
      </c>
      <c r="E83" s="4">
        <v>9068</v>
      </c>
      <c r="F83" s="4">
        <v>7599</v>
      </c>
      <c r="G83" s="4">
        <v>4813</v>
      </c>
      <c r="H83" s="4">
        <v>2509</v>
      </c>
      <c r="J83" s="253"/>
      <c r="K83" s="39">
        <v>12</v>
      </c>
      <c r="L83" s="4">
        <v>1672</v>
      </c>
      <c r="M83" s="4">
        <v>2426</v>
      </c>
      <c r="N83" s="4">
        <v>2208</v>
      </c>
      <c r="O83" s="4">
        <v>1506</v>
      </c>
      <c r="P83" s="4">
        <v>903</v>
      </c>
      <c r="R83" s="253"/>
      <c r="S83" s="39">
        <v>12</v>
      </c>
      <c r="T83" s="4">
        <v>479</v>
      </c>
      <c r="U83" s="4">
        <v>761</v>
      </c>
      <c r="V83" s="4">
        <v>715</v>
      </c>
      <c r="W83" s="4">
        <v>551</v>
      </c>
      <c r="X83" s="4">
        <v>331</v>
      </c>
    </row>
    <row r="84" spans="2:24" x14ac:dyDescent="0.25">
      <c r="B84" s="253"/>
      <c r="C84" s="39">
        <v>8</v>
      </c>
      <c r="D84" s="4">
        <v>5950</v>
      </c>
      <c r="E84" s="4">
        <v>6790</v>
      </c>
      <c r="F84" s="4">
        <v>5330</v>
      </c>
      <c r="G84" s="4">
        <v>3307</v>
      </c>
      <c r="H84" s="4">
        <v>1747</v>
      </c>
      <c r="J84" s="253"/>
      <c r="K84" s="39">
        <v>8</v>
      </c>
      <c r="L84" s="4">
        <v>1238</v>
      </c>
      <c r="M84" s="4">
        <v>1446</v>
      </c>
      <c r="N84" s="4">
        <v>1195</v>
      </c>
      <c r="O84" s="4">
        <v>704</v>
      </c>
      <c r="P84" s="4">
        <v>429</v>
      </c>
      <c r="R84" s="253"/>
      <c r="S84" s="39">
        <v>8</v>
      </c>
      <c r="T84" s="4">
        <v>288</v>
      </c>
      <c r="U84" s="4">
        <v>494</v>
      </c>
      <c r="V84" s="4">
        <v>471</v>
      </c>
      <c r="W84" s="4">
        <v>324</v>
      </c>
      <c r="X84" s="4">
        <v>212</v>
      </c>
    </row>
    <row r="85" spans="2:24" x14ac:dyDescent="0.25">
      <c r="B85" s="254"/>
      <c r="C85" s="39">
        <v>4</v>
      </c>
      <c r="D85" s="4">
        <v>740</v>
      </c>
      <c r="E85" s="4">
        <v>881</v>
      </c>
      <c r="F85" s="4">
        <v>653</v>
      </c>
      <c r="G85" s="4">
        <v>388</v>
      </c>
      <c r="H85" s="4">
        <v>212</v>
      </c>
      <c r="J85" s="254"/>
      <c r="K85" s="39">
        <v>4</v>
      </c>
      <c r="L85" s="4">
        <v>152</v>
      </c>
      <c r="M85" s="4">
        <v>216</v>
      </c>
      <c r="N85" s="4">
        <v>214</v>
      </c>
      <c r="O85" s="4">
        <v>160</v>
      </c>
      <c r="P85" s="4">
        <v>97</v>
      </c>
      <c r="R85" s="254"/>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46" t="s">
        <v>2</v>
      </c>
      <c r="C87" s="248"/>
      <c r="D87" s="4">
        <f>SUM(D38:D86)</f>
        <v>101302</v>
      </c>
      <c r="E87" s="4">
        <f t="shared" ref="E87:H87" si="1">SUM(E38:E86)</f>
        <v>77973</v>
      </c>
      <c r="F87" s="4">
        <f t="shared" si="1"/>
        <v>51537</v>
      </c>
      <c r="G87" s="4">
        <f t="shared" si="1"/>
        <v>29959</v>
      </c>
      <c r="H87" s="4">
        <f t="shared" si="1"/>
        <v>15903</v>
      </c>
      <c r="J87" s="246" t="s">
        <v>2</v>
      </c>
      <c r="K87" s="248"/>
      <c r="L87" s="4">
        <f>SUM(L38:L86)</f>
        <v>13325</v>
      </c>
      <c r="M87" s="4">
        <f>SUM(M38:M86)</f>
        <v>15093</v>
      </c>
      <c r="N87" s="4">
        <f>SUM(N38:N86)</f>
        <v>13277</v>
      </c>
      <c r="O87" s="4">
        <f>SUM(O38:O86)</f>
        <v>9678</v>
      </c>
      <c r="P87" s="4">
        <f>SUM(P38:P86)</f>
        <v>6354</v>
      </c>
      <c r="R87" s="246" t="s">
        <v>2</v>
      </c>
      <c r="S87" s="248"/>
      <c r="T87" s="4">
        <f>SUM(T38:T86)</f>
        <v>2821</v>
      </c>
      <c r="U87" s="4">
        <f>SUM(U38:U86)</f>
        <v>5362</v>
      </c>
      <c r="V87" s="4">
        <f>SUM(V38:V86)</f>
        <v>6442</v>
      </c>
      <c r="W87" s="4">
        <f>SUM(W38:W86)</f>
        <v>5847</v>
      </c>
      <c r="X87" s="4">
        <f>SUM(X38:X86)</f>
        <v>4339</v>
      </c>
    </row>
    <row r="88" spans="2:24" x14ac:dyDescent="0.25">
      <c r="B88" s="246" t="s">
        <v>171</v>
      </c>
      <c r="C88" s="248"/>
      <c r="D88" s="4">
        <v>1939</v>
      </c>
      <c r="E88" s="4">
        <v>4955</v>
      </c>
      <c r="F88" s="4">
        <v>7938</v>
      </c>
      <c r="G88" s="4">
        <v>8966</v>
      </c>
      <c r="H88" s="4">
        <v>8003</v>
      </c>
      <c r="J88" s="246" t="s">
        <v>171</v>
      </c>
      <c r="K88" s="248"/>
      <c r="L88" s="4">
        <v>1939</v>
      </c>
      <c r="M88" s="4">
        <v>4955</v>
      </c>
      <c r="N88" s="4">
        <v>7938</v>
      </c>
      <c r="O88" s="4">
        <v>8966</v>
      </c>
      <c r="P88" s="4">
        <v>8003</v>
      </c>
      <c r="R88" s="246" t="s">
        <v>171</v>
      </c>
      <c r="S88" s="248"/>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zoomScale="85" zoomScaleNormal="85" workbookViewId="0">
      <selection activeCell="L36" sqref="L36"/>
    </sheetView>
  </sheetViews>
  <sheetFormatPr defaultRowHeight="15" x14ac:dyDescent="0.25"/>
  <cols>
    <col min="6" max="6" width="9.140625" customWidth="1"/>
  </cols>
  <sheetData>
    <row r="2" spans="2:29" ht="18.75" x14ac:dyDescent="0.3">
      <c r="B2" s="181" t="s">
        <v>446</v>
      </c>
      <c r="C2" s="181"/>
      <c r="D2" s="181"/>
      <c r="E2" s="181"/>
      <c r="F2" s="181"/>
      <c r="G2" s="181"/>
      <c r="H2" s="181"/>
      <c r="I2" s="181"/>
      <c r="J2" s="181"/>
      <c r="K2" s="181"/>
      <c r="L2" s="181"/>
      <c r="M2" s="181"/>
      <c r="N2" s="181"/>
      <c r="O2" s="181"/>
      <c r="P2" s="181"/>
      <c r="Q2" s="181"/>
      <c r="R2" s="181"/>
      <c r="S2" s="181"/>
      <c r="T2" s="181"/>
      <c r="U2" s="181"/>
    </row>
    <row r="3" spans="2:29" ht="55.5" customHeight="1" x14ac:dyDescent="0.25">
      <c r="B3" s="258" t="s">
        <v>289</v>
      </c>
      <c r="C3" s="258"/>
      <c r="D3" s="258"/>
      <c r="E3" s="258"/>
      <c r="F3" s="258"/>
      <c r="G3" s="258"/>
      <c r="H3" s="258"/>
      <c r="I3" s="258"/>
      <c r="J3" s="258"/>
      <c r="K3" s="258"/>
      <c r="L3" s="258"/>
      <c r="M3" s="258"/>
      <c r="N3" s="258"/>
      <c r="O3" s="258"/>
      <c r="P3" s="258"/>
      <c r="Q3" s="258"/>
      <c r="R3" s="258"/>
      <c r="S3" s="258"/>
      <c r="T3" s="258"/>
      <c r="U3" s="258"/>
    </row>
    <row r="4" spans="2:29" ht="128.25" customHeight="1" x14ac:dyDescent="0.25">
      <c r="B4" s="258"/>
      <c r="C4" s="258"/>
      <c r="D4" s="258"/>
      <c r="E4" s="258"/>
      <c r="F4" s="258"/>
      <c r="G4" s="258"/>
      <c r="H4" s="258"/>
      <c r="I4" s="258"/>
      <c r="J4" s="258"/>
      <c r="K4" s="258"/>
      <c r="L4" s="258"/>
      <c r="M4" s="258"/>
      <c r="N4" s="258"/>
      <c r="O4" s="258"/>
      <c r="P4" s="258"/>
      <c r="Q4" s="258"/>
      <c r="R4" s="258"/>
      <c r="S4" s="258"/>
      <c r="T4" s="258"/>
      <c r="U4" s="258"/>
    </row>
    <row r="6" spans="2:29" x14ac:dyDescent="0.25">
      <c r="B6" s="185" t="s">
        <v>272</v>
      </c>
      <c r="C6" s="185"/>
      <c r="D6" s="185"/>
      <c r="E6" s="185"/>
      <c r="F6" s="185"/>
      <c r="G6" s="185"/>
      <c r="I6" s="193" t="s">
        <v>271</v>
      </c>
      <c r="J6" s="194"/>
      <c r="K6" s="194"/>
      <c r="L6" s="194"/>
      <c r="M6" s="194"/>
      <c r="N6" s="195"/>
      <c r="P6" s="185" t="s">
        <v>247</v>
      </c>
      <c r="Q6" s="185"/>
      <c r="R6" s="185"/>
      <c r="S6" s="185"/>
      <c r="T6" s="185"/>
      <c r="U6" s="185"/>
      <c r="W6" s="185" t="s">
        <v>230</v>
      </c>
      <c r="X6" s="185"/>
      <c r="Y6" s="185"/>
      <c r="Z6" s="185"/>
      <c r="AA6" s="185"/>
      <c r="AB6" s="185"/>
      <c r="AC6" s="185"/>
    </row>
    <row r="7" spans="2:29" x14ac:dyDescent="0.25">
      <c r="B7" s="184" t="s">
        <v>166</v>
      </c>
      <c r="C7" s="211" t="s">
        <v>22</v>
      </c>
      <c r="D7" s="211"/>
      <c r="E7" s="211"/>
      <c r="F7" s="211"/>
      <c r="G7" s="211"/>
      <c r="I7" s="198" t="s">
        <v>166</v>
      </c>
      <c r="J7" s="223" t="s">
        <v>22</v>
      </c>
      <c r="K7" s="245"/>
      <c r="L7" s="245"/>
      <c r="M7" s="245"/>
      <c r="N7" s="224"/>
      <c r="P7" s="198" t="s">
        <v>166</v>
      </c>
      <c r="Q7" s="223" t="s">
        <v>22</v>
      </c>
      <c r="R7" s="245"/>
      <c r="S7" s="245"/>
      <c r="T7" s="245"/>
      <c r="U7" s="224"/>
      <c r="W7" s="234" t="s">
        <v>2</v>
      </c>
      <c r="X7" s="234"/>
      <c r="Y7" s="211">
        <f>31971*4</f>
        <v>127884</v>
      </c>
      <c r="Z7" s="211"/>
      <c r="AA7" s="211"/>
      <c r="AB7" s="211"/>
      <c r="AC7" s="211"/>
    </row>
    <row r="8" spans="2:29" x14ac:dyDescent="0.25">
      <c r="B8" s="184"/>
      <c r="C8" s="2">
        <v>4</v>
      </c>
      <c r="D8" s="2">
        <v>6</v>
      </c>
      <c r="E8" s="2">
        <v>8</v>
      </c>
      <c r="F8" s="2">
        <v>10</v>
      </c>
      <c r="G8" s="2">
        <v>12</v>
      </c>
      <c r="I8" s="187"/>
      <c r="J8" s="2">
        <v>4</v>
      </c>
      <c r="K8" s="2">
        <v>6</v>
      </c>
      <c r="L8" s="2">
        <v>8</v>
      </c>
      <c r="M8" s="2">
        <v>10</v>
      </c>
      <c r="N8" s="2">
        <v>12</v>
      </c>
      <c r="P8" s="187"/>
      <c r="Q8" s="2">
        <v>4</v>
      </c>
      <c r="R8" s="2">
        <v>6</v>
      </c>
      <c r="S8" s="2">
        <v>8</v>
      </c>
      <c r="T8" s="2">
        <v>10</v>
      </c>
      <c r="U8" s="2">
        <v>12</v>
      </c>
      <c r="W8" s="234" t="s">
        <v>231</v>
      </c>
      <c r="X8" s="234"/>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198"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59"/>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59"/>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187"/>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34">
        <v>1</v>
      </c>
      <c r="X13" s="234"/>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34" t="s">
        <v>170</v>
      </c>
      <c r="X14" s="234"/>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85" t="s">
        <v>244</v>
      </c>
      <c r="X16" s="185"/>
      <c r="Y16" s="185"/>
      <c r="Z16" s="185"/>
      <c r="AA16" s="185"/>
      <c r="AB16" s="185"/>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56" t="s">
        <v>245</v>
      </c>
      <c r="X17" s="211" t="s">
        <v>22</v>
      </c>
      <c r="Y17" s="211"/>
      <c r="Z17" s="211"/>
      <c r="AA17" s="211"/>
      <c r="AB17" s="211"/>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56"/>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35" t="s">
        <v>282</v>
      </c>
      <c r="X23" s="235"/>
      <c r="Y23" s="235"/>
      <c r="Z23" s="235"/>
      <c r="AA23" s="235"/>
      <c r="AB23" s="235"/>
      <c r="AC23" s="235"/>
      <c r="AD23" s="235"/>
    </row>
    <row r="24" spans="2:34" x14ac:dyDescent="0.25">
      <c r="W24" s="246" t="s">
        <v>22</v>
      </c>
      <c r="X24" s="247"/>
      <c r="Y24" s="248"/>
      <c r="Z24" s="55">
        <v>4</v>
      </c>
      <c r="AA24" s="55">
        <v>6</v>
      </c>
      <c r="AB24" s="55">
        <v>8</v>
      </c>
      <c r="AC24" s="55">
        <v>10</v>
      </c>
      <c r="AD24" s="55">
        <v>12</v>
      </c>
      <c r="AE24" s="257" t="s">
        <v>288</v>
      </c>
      <c r="AF24" s="257"/>
    </row>
    <row r="25" spans="2:34" x14ac:dyDescent="0.25">
      <c r="B25" s="185" t="s">
        <v>248</v>
      </c>
      <c r="C25" s="185"/>
      <c r="D25" s="185"/>
      <c r="E25" s="185"/>
      <c r="F25" s="185"/>
      <c r="G25" s="185"/>
      <c r="I25" s="185" t="s">
        <v>249</v>
      </c>
      <c r="J25" s="185"/>
      <c r="K25" s="185"/>
      <c r="L25" s="185"/>
      <c r="M25" s="185"/>
      <c r="N25" s="185"/>
      <c r="P25" s="185" t="s">
        <v>250</v>
      </c>
      <c r="Q25" s="185"/>
      <c r="R25" s="185"/>
      <c r="S25" s="185"/>
      <c r="T25" s="185"/>
      <c r="U25" s="185"/>
      <c r="W25" s="2" t="s">
        <v>255</v>
      </c>
      <c r="X25" s="2"/>
      <c r="Y25" s="2"/>
      <c r="Z25" s="211">
        <v>8000</v>
      </c>
      <c r="AA25" s="211"/>
      <c r="AB25" s="211"/>
      <c r="AC25" s="211"/>
      <c r="AD25" s="211"/>
      <c r="AE25" s="257"/>
      <c r="AF25" s="257"/>
    </row>
    <row r="26" spans="2:34" x14ac:dyDescent="0.25">
      <c r="B26" s="184" t="s">
        <v>166</v>
      </c>
      <c r="C26" s="211" t="s">
        <v>22</v>
      </c>
      <c r="D26" s="211"/>
      <c r="E26" s="211"/>
      <c r="F26" s="211"/>
      <c r="G26" s="211"/>
      <c r="I26" s="184" t="s">
        <v>166</v>
      </c>
      <c r="J26" s="211" t="s">
        <v>22</v>
      </c>
      <c r="K26" s="211"/>
      <c r="L26" s="211"/>
      <c r="M26" s="211"/>
      <c r="N26" s="211"/>
      <c r="P26" s="184" t="s">
        <v>166</v>
      </c>
      <c r="Q26" s="211" t="s">
        <v>22</v>
      </c>
      <c r="R26" s="211"/>
      <c r="S26" s="211"/>
      <c r="T26" s="211"/>
      <c r="U26" s="211"/>
      <c r="V26" t="s">
        <v>269</v>
      </c>
      <c r="W26" s="242" t="s">
        <v>284</v>
      </c>
      <c r="X26" s="242"/>
      <c r="Y26" s="242"/>
      <c r="Z26" s="56">
        <f>INDEX(J9:J23,MATCH($AE$27,$I9:$I23,0))</f>
        <v>0.29641283826305853</v>
      </c>
      <c r="AA26" s="56">
        <f>INDEX(K9:K23,MATCH($AE$27,$I9:$I23,0))</f>
        <v>0.22078907435508346</v>
      </c>
      <c r="AB26" s="56">
        <f>INDEX(L9:L23,MATCH($AE$27,$I9:$I23,0))</f>
        <v>0.15364238410596026</v>
      </c>
      <c r="AC26" s="56">
        <f>INDEX(M9:M23,MATCH($AE$27,$I9:$I23,0))</f>
        <v>7.9896907216494839E-2</v>
      </c>
      <c r="AD26" s="56">
        <f>INDEX(N9:N23,MATCH($AE$27,$I9:$I23,0))</f>
        <v>4.2056074766355138E-2</v>
      </c>
      <c r="AE26" s="2" t="s">
        <v>223</v>
      </c>
      <c r="AF26" s="2" t="s">
        <v>279</v>
      </c>
    </row>
    <row r="27" spans="2:34" x14ac:dyDescent="0.25">
      <c r="B27" s="184"/>
      <c r="C27" s="2">
        <v>4</v>
      </c>
      <c r="D27" s="2">
        <v>6</v>
      </c>
      <c r="E27" s="2">
        <v>8</v>
      </c>
      <c r="F27" s="2">
        <v>10</v>
      </c>
      <c r="G27" s="2">
        <v>12</v>
      </c>
      <c r="I27" s="184"/>
      <c r="J27" s="2">
        <v>4</v>
      </c>
      <c r="K27" s="2">
        <v>6</v>
      </c>
      <c r="L27" s="2">
        <v>8</v>
      </c>
      <c r="M27" s="2">
        <v>10</v>
      </c>
      <c r="N27" s="2">
        <v>12</v>
      </c>
      <c r="P27" s="184"/>
      <c r="Q27" s="2">
        <v>4</v>
      </c>
      <c r="R27" s="2">
        <v>6</v>
      </c>
      <c r="S27" s="2">
        <v>8</v>
      </c>
      <c r="T27" s="2">
        <v>10</v>
      </c>
      <c r="U27" s="2">
        <v>12</v>
      </c>
      <c r="W27" s="242" t="s">
        <v>285</v>
      </c>
      <c r="X27" s="242"/>
      <c r="Y27" s="242"/>
      <c r="Z27" s="56">
        <f>INDEX(Q9:Q21,MATCH($AE$27,$P9:$P21,0))</f>
        <v>0.18199737187910645</v>
      </c>
      <c r="AA27" s="56">
        <f>INDEX(R9:R21,MATCH($AE$27,$P9:$P21,0))</f>
        <v>0.12309513241603788</v>
      </c>
      <c r="AB27" s="56">
        <f>INDEX(S9:S21,MATCH($AE$27,$P9:$P21,0))</f>
        <v>8.1532147742818056E-2</v>
      </c>
      <c r="AC27" s="56">
        <f>INDEX(T9:T21,MATCH($AE$27,$P9:$P21,0))</f>
        <v>5.1267916207276734E-2</v>
      </c>
      <c r="AD27" s="56">
        <f>INDEX(U9:U21,MATCH($AE$27,$P9:$P21,0))</f>
        <v>2.021276595744681E-2</v>
      </c>
      <c r="AE27" s="57" t="s">
        <v>204</v>
      </c>
      <c r="AF27" s="57" t="s">
        <v>203</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42" t="s">
        <v>256</v>
      </c>
      <c r="X28" s="242"/>
      <c r="Y28" s="242"/>
      <c r="Z28" s="211">
        <v>3000</v>
      </c>
      <c r="AA28" s="211"/>
      <c r="AB28" s="211"/>
      <c r="AC28" s="211"/>
      <c r="AD28" s="211"/>
      <c r="AE28" s="255" t="s">
        <v>287</v>
      </c>
      <c r="AF28" s="225"/>
      <c r="AG28" s="225"/>
      <c r="AH28" s="225"/>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42" t="s">
        <v>286</v>
      </c>
      <c r="X29" s="242"/>
      <c r="Y29" s="242"/>
      <c r="Z29" s="56">
        <f>INDEX(J9:J23,MATCH($AF$27,$I9:$I23,0))</f>
        <v>0.44867358708189159</v>
      </c>
      <c r="AA29" s="56">
        <f>INDEX(K9:K23,MATCH($AF$27,$I9:$I23,0))</f>
        <v>0.37533875338753386</v>
      </c>
      <c r="AB29" s="56">
        <f>INDEX(L9:L23,MATCH($AF$27,$I9:$I23,0))</f>
        <v>0.28501787455313615</v>
      </c>
      <c r="AC29" s="56">
        <f>INDEX(M9:M23,MATCH($AF$27,$I9:$I23,0))</f>
        <v>0.23558783477076714</v>
      </c>
      <c r="AD29" s="56">
        <f>INDEX(N9:N23,MATCH($AF$27,$I9:$I23,0))</f>
        <v>0.17421335379892555</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42" t="s">
        <v>257</v>
      </c>
      <c r="X30" s="242"/>
      <c r="Y30" s="242"/>
      <c r="Z30" s="211">
        <v>-1300</v>
      </c>
      <c r="AA30" s="211"/>
      <c r="AB30" s="211"/>
      <c r="AC30" s="211"/>
      <c r="AD30" s="211"/>
      <c r="AE30" s="255" t="s">
        <v>265</v>
      </c>
      <c r="AF30" s="225"/>
      <c r="AG30" s="225"/>
      <c r="AH30" s="225"/>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42" t="s">
        <v>280</v>
      </c>
      <c r="X31" s="242"/>
      <c r="Y31" s="242"/>
      <c r="Z31" s="64">
        <f>$Z$25*Z27+$Z$28*(Z26-Z27)+$Z$30*(1-Z26)</f>
        <v>884.56206392668412</v>
      </c>
      <c r="AA31" s="64">
        <f>$Z$25*AA27+$Z$28*(AA26-AA27)+$Z$30*(1-AA26)</f>
        <v>264.86868180704835</v>
      </c>
      <c r="AB31" s="64">
        <f>$Z$25*AB27+$Z$28*(AB26-AB27)+$Z$30*(1-AB26)</f>
        <v>-231.67700963028062</v>
      </c>
      <c r="AC31" s="64">
        <f>$Z$25*AC27+$Z$28*(AC26-AC27)+$Z$30*(1-AC26)</f>
        <v>-700.1037179326886</v>
      </c>
      <c r="AD31" s="64">
        <f>$Z$25*AD27+$Z$28*(AD26-AD27)+$Z$30*(1-AD26)</f>
        <v>-1018.0950487174389</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42" t="s">
        <v>281</v>
      </c>
      <c r="X32" s="242"/>
      <c r="Y32" s="242"/>
      <c r="Z32" s="64">
        <f>$Z$28*Z29+$Z$30*(1-Z29)</f>
        <v>629.29642445213392</v>
      </c>
      <c r="AA32" s="64">
        <f>$Z$28*AA29+$Z$30*(1-AA29)</f>
        <v>313.95663956639567</v>
      </c>
      <c r="AB32" s="64">
        <f>$Z$28*AB29+$Z$30*(1-AB29)</f>
        <v>-74.42313942151452</v>
      </c>
      <c r="AC32" s="64">
        <f>$Z$28*AC29+$Z$30*(1-AC29)</f>
        <v>-286.97231048570131</v>
      </c>
      <c r="AD32" s="64">
        <f>$Z$28*AD29+$Z$30*(1-AD29)</f>
        <v>-550.88257866462004</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42" t="s">
        <v>266</v>
      </c>
      <c r="X33" s="242"/>
      <c r="Y33" s="242"/>
      <c r="Z33" s="64">
        <f>Z32-Z31</f>
        <v>-255.2656394745502</v>
      </c>
      <c r="AA33" s="64">
        <f>AA32-AA31</f>
        <v>49.087957759347319</v>
      </c>
      <c r="AB33" s="64">
        <f>AB32-AB31</f>
        <v>157.2538702087661</v>
      </c>
      <c r="AC33" s="64">
        <f>AC32-AC31</f>
        <v>413.13140744698728</v>
      </c>
      <c r="AD33" s="64">
        <f>AD32-AD31</f>
        <v>467.21247005281884</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35" t="s">
        <v>264</v>
      </c>
      <c r="X35" s="235"/>
      <c r="Y35" s="235"/>
      <c r="Z35" s="235"/>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42" t="s">
        <v>283</v>
      </c>
      <c r="X36" s="242"/>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42" t="s">
        <v>263</v>
      </c>
      <c r="X40" s="242"/>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42" t="s">
        <v>267</v>
      </c>
      <c r="X41" s="242"/>
      <c r="Y41" s="4">
        <v>9200</v>
      </c>
      <c r="Z41" s="4">
        <f>Y41*1.5</f>
        <v>13800</v>
      </c>
    </row>
    <row r="44" spans="2:30" ht="18.75" x14ac:dyDescent="0.3">
      <c r="B44" s="181" t="s">
        <v>46</v>
      </c>
      <c r="C44" s="181"/>
      <c r="D44" s="181"/>
      <c r="E44" s="181"/>
      <c r="F44" s="181"/>
      <c r="G44" s="181"/>
      <c r="H44" s="181"/>
      <c r="I44" s="181"/>
      <c r="J44" s="181"/>
      <c r="K44" s="181"/>
      <c r="L44" s="181"/>
      <c r="M44" s="181"/>
      <c r="N44" s="181"/>
      <c r="O44" s="181"/>
      <c r="P44" s="181"/>
      <c r="Q44" s="181"/>
      <c r="R44" s="181"/>
      <c r="S44" s="181"/>
      <c r="T44" s="181"/>
      <c r="U44" s="181"/>
      <c r="V44" s="181"/>
      <c r="W44" s="181"/>
      <c r="X44" s="181"/>
      <c r="Y44" s="181"/>
      <c r="Z44" s="181"/>
      <c r="AA44" s="181"/>
      <c r="AB44" s="181"/>
    </row>
    <row r="45" spans="2:30" x14ac:dyDescent="0.25">
      <c r="Q45" s="46"/>
      <c r="R45" s="46"/>
      <c r="S45" s="46"/>
      <c r="T45" s="46"/>
      <c r="U45" s="46"/>
    </row>
    <row r="46" spans="2:30" x14ac:dyDescent="0.25">
      <c r="B46" s="185" t="s">
        <v>223</v>
      </c>
      <c r="C46" s="185"/>
      <c r="D46" s="185"/>
      <c r="E46" s="185"/>
      <c r="F46" s="185"/>
      <c r="G46" s="185"/>
      <c r="I46" s="185" t="s">
        <v>209</v>
      </c>
      <c r="J46" s="185"/>
      <c r="K46" s="185"/>
      <c r="L46" s="185"/>
      <c r="M46" s="185"/>
      <c r="N46" s="185"/>
      <c r="P46" s="185" t="s">
        <v>209</v>
      </c>
      <c r="Q46" s="185"/>
      <c r="R46" s="185"/>
      <c r="S46" s="185"/>
      <c r="T46" s="185"/>
      <c r="U46" s="185"/>
      <c r="W46" s="185" t="s">
        <v>237</v>
      </c>
      <c r="X46" s="185"/>
      <c r="Y46" s="185"/>
      <c r="Z46" s="185"/>
      <c r="AA46" s="185"/>
      <c r="AB46" s="185"/>
    </row>
    <row r="47" spans="2:30" x14ac:dyDescent="0.25">
      <c r="B47" s="184" t="s">
        <v>166</v>
      </c>
      <c r="C47" s="211" t="s">
        <v>22</v>
      </c>
      <c r="D47" s="211"/>
      <c r="E47" s="211"/>
      <c r="F47" s="211"/>
      <c r="G47" s="211"/>
      <c r="I47" s="184" t="s">
        <v>166</v>
      </c>
      <c r="J47" s="211" t="s">
        <v>22</v>
      </c>
      <c r="K47" s="211"/>
      <c r="L47" s="211"/>
      <c r="M47" s="211"/>
      <c r="N47" s="211"/>
      <c r="P47" s="184" t="s">
        <v>166</v>
      </c>
      <c r="Q47" s="211" t="s">
        <v>22</v>
      </c>
      <c r="R47" s="211"/>
      <c r="S47" s="211"/>
      <c r="T47" s="211"/>
      <c r="U47" s="211"/>
      <c r="W47" s="184" t="s">
        <v>166</v>
      </c>
      <c r="X47" s="211" t="s">
        <v>22</v>
      </c>
      <c r="Y47" s="211"/>
      <c r="Z47" s="211"/>
      <c r="AA47" s="211"/>
      <c r="AB47" s="211"/>
    </row>
    <row r="48" spans="2:30" x14ac:dyDescent="0.25">
      <c r="B48" s="184"/>
      <c r="C48" s="2">
        <v>4</v>
      </c>
      <c r="D48" s="2">
        <v>6</v>
      </c>
      <c r="E48" s="2">
        <v>8</v>
      </c>
      <c r="F48" s="2">
        <v>10</v>
      </c>
      <c r="G48" s="2">
        <v>12</v>
      </c>
      <c r="I48" s="184"/>
      <c r="J48" s="2">
        <v>4</v>
      </c>
      <c r="K48" s="2">
        <v>6</v>
      </c>
      <c r="L48" s="2">
        <v>8</v>
      </c>
      <c r="M48" s="2">
        <v>10</v>
      </c>
      <c r="N48" s="2">
        <v>12</v>
      </c>
      <c r="P48" s="184"/>
      <c r="Q48" s="2">
        <v>4</v>
      </c>
      <c r="R48" s="2">
        <v>6</v>
      </c>
      <c r="S48" s="2">
        <v>8</v>
      </c>
      <c r="T48" s="2">
        <v>10</v>
      </c>
      <c r="U48" s="2">
        <v>12</v>
      </c>
      <c r="W48" s="184"/>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93" t="s">
        <v>237</v>
      </c>
      <c r="C63" s="194"/>
      <c r="D63" s="194"/>
      <c r="E63" s="194"/>
      <c r="F63" s="194"/>
      <c r="G63" s="195"/>
      <c r="I63" s="185" t="s">
        <v>210</v>
      </c>
      <c r="J63" s="185"/>
      <c r="K63" s="185"/>
      <c r="L63" s="185"/>
      <c r="M63" s="185"/>
      <c r="N63" s="185"/>
      <c r="P63" s="185" t="s">
        <v>210</v>
      </c>
      <c r="Q63" s="185"/>
      <c r="R63" s="185"/>
      <c r="S63" s="185"/>
      <c r="T63" s="185"/>
      <c r="U63" s="185"/>
      <c r="W63" s="185" t="s">
        <v>233</v>
      </c>
      <c r="X63" s="185"/>
      <c r="Y63" s="185"/>
      <c r="Z63" s="185"/>
      <c r="AA63" s="185"/>
      <c r="AB63" s="185"/>
    </row>
    <row r="64" spans="2:28" x14ac:dyDescent="0.25">
      <c r="B64" s="2" t="s">
        <v>22</v>
      </c>
      <c r="C64" s="4">
        <v>4</v>
      </c>
      <c r="D64" s="4">
        <v>6</v>
      </c>
      <c r="E64" s="4">
        <v>8</v>
      </c>
      <c r="F64" s="4">
        <v>10</v>
      </c>
      <c r="G64" s="4">
        <v>12</v>
      </c>
      <c r="I64" s="184" t="s">
        <v>166</v>
      </c>
      <c r="J64" s="211" t="s">
        <v>22</v>
      </c>
      <c r="K64" s="211"/>
      <c r="L64" s="211"/>
      <c r="M64" s="211"/>
      <c r="N64" s="211"/>
      <c r="P64" s="184" t="s">
        <v>166</v>
      </c>
      <c r="Q64" s="211" t="s">
        <v>22</v>
      </c>
      <c r="R64" s="211"/>
      <c r="S64" s="211"/>
      <c r="T64" s="211"/>
      <c r="U64" s="211"/>
      <c r="W64" s="184" t="s">
        <v>166</v>
      </c>
      <c r="X64" s="211" t="s">
        <v>22</v>
      </c>
      <c r="Y64" s="211"/>
      <c r="Z64" s="211"/>
      <c r="AA64" s="211"/>
      <c r="AB64" s="211"/>
    </row>
    <row r="65" spans="2:28" x14ac:dyDescent="0.25">
      <c r="B65" s="2" t="s">
        <v>25</v>
      </c>
      <c r="C65" s="43">
        <v>0.8</v>
      </c>
      <c r="D65" s="43">
        <v>0.62068965517241381</v>
      </c>
      <c r="E65" s="43">
        <v>0.65454545454545454</v>
      </c>
      <c r="F65" s="43">
        <v>0.60759493670886067</v>
      </c>
      <c r="G65" s="43">
        <v>0.51851851851851849</v>
      </c>
      <c r="I65" s="184"/>
      <c r="J65" s="2">
        <v>4</v>
      </c>
      <c r="K65" s="2">
        <v>6</v>
      </c>
      <c r="L65" s="2">
        <v>8</v>
      </c>
      <c r="M65" s="2">
        <v>10</v>
      </c>
      <c r="N65" s="2">
        <v>12</v>
      </c>
      <c r="P65" s="184"/>
      <c r="Q65" s="2">
        <v>4</v>
      </c>
      <c r="R65" s="2">
        <v>6</v>
      </c>
      <c r="S65" s="2">
        <v>8</v>
      </c>
      <c r="T65" s="2">
        <v>10</v>
      </c>
      <c r="U65" s="2">
        <v>12</v>
      </c>
      <c r="W65" s="184"/>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93" t="s">
        <v>290</v>
      </c>
      <c r="C70" s="194"/>
      <c r="D70" s="194"/>
      <c r="E70" s="194"/>
      <c r="F70" s="194"/>
      <c r="G70" s="195"/>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85" t="s">
        <v>222</v>
      </c>
      <c r="C81" s="185"/>
      <c r="D81" s="185"/>
      <c r="E81" s="185"/>
      <c r="F81" s="185"/>
      <c r="G81" s="185"/>
      <c r="I81" s="185" t="s">
        <v>211</v>
      </c>
      <c r="J81" s="185"/>
      <c r="K81" s="185"/>
      <c r="L81" s="185"/>
      <c r="M81" s="185"/>
      <c r="N81" s="185"/>
      <c r="P81" s="185" t="s">
        <v>211</v>
      </c>
      <c r="Q81" s="185"/>
      <c r="R81" s="185"/>
      <c r="S81" s="185"/>
      <c r="T81" s="185"/>
      <c r="U81" s="185"/>
      <c r="W81" s="185" t="s">
        <v>238</v>
      </c>
      <c r="X81" s="185"/>
      <c r="Y81" s="185"/>
      <c r="Z81" s="185"/>
      <c r="AA81" s="185"/>
      <c r="AB81" s="185"/>
    </row>
    <row r="82" spans="2:28" x14ac:dyDescent="0.25">
      <c r="B82" s="184" t="s">
        <v>166</v>
      </c>
      <c r="C82" s="211" t="s">
        <v>22</v>
      </c>
      <c r="D82" s="211"/>
      <c r="E82" s="211"/>
      <c r="F82" s="211"/>
      <c r="G82" s="211"/>
      <c r="I82" s="184" t="s">
        <v>166</v>
      </c>
      <c r="J82" s="211" t="s">
        <v>22</v>
      </c>
      <c r="K82" s="211"/>
      <c r="L82" s="211"/>
      <c r="M82" s="211"/>
      <c r="N82" s="211"/>
      <c r="P82" s="184" t="s">
        <v>166</v>
      </c>
      <c r="Q82" s="211" t="s">
        <v>22</v>
      </c>
      <c r="R82" s="211"/>
      <c r="S82" s="211"/>
      <c r="T82" s="211"/>
      <c r="U82" s="211"/>
      <c r="W82" s="184" t="s">
        <v>166</v>
      </c>
      <c r="X82" s="211" t="s">
        <v>22</v>
      </c>
      <c r="Y82" s="211"/>
      <c r="Z82" s="211"/>
      <c r="AA82" s="211"/>
      <c r="AB82" s="211"/>
    </row>
    <row r="83" spans="2:28" x14ac:dyDescent="0.25">
      <c r="B83" s="184"/>
      <c r="C83" s="2">
        <v>4</v>
      </c>
      <c r="D83" s="2">
        <v>6</v>
      </c>
      <c r="E83" s="2">
        <v>8</v>
      </c>
      <c r="F83" s="2">
        <v>10</v>
      </c>
      <c r="G83" s="2">
        <v>12</v>
      </c>
      <c r="I83" s="184"/>
      <c r="J83" s="2">
        <v>4</v>
      </c>
      <c r="K83" s="2">
        <v>6</v>
      </c>
      <c r="L83" s="2">
        <v>8</v>
      </c>
      <c r="M83" s="2">
        <v>10</v>
      </c>
      <c r="N83" s="2">
        <v>12</v>
      </c>
      <c r="P83" s="184"/>
      <c r="Q83" s="2">
        <v>4</v>
      </c>
      <c r="R83" s="2">
        <v>6</v>
      </c>
      <c r="S83" s="2">
        <v>8</v>
      </c>
      <c r="T83" s="2">
        <v>10</v>
      </c>
      <c r="U83" s="2">
        <v>12</v>
      </c>
      <c r="W83" s="184"/>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93" t="s">
        <v>224</v>
      </c>
      <c r="C99" s="194"/>
      <c r="D99" s="194"/>
      <c r="E99" s="194"/>
      <c r="F99" s="194"/>
      <c r="G99" s="195"/>
      <c r="I99" s="185" t="s">
        <v>216</v>
      </c>
      <c r="J99" s="185"/>
      <c r="K99" s="185"/>
      <c r="L99" s="185"/>
      <c r="M99" s="185"/>
      <c r="N99" s="185"/>
      <c r="P99" s="185" t="s">
        <v>216</v>
      </c>
      <c r="Q99" s="185"/>
      <c r="R99" s="185"/>
      <c r="S99" s="185"/>
      <c r="T99" s="185"/>
      <c r="U99" s="185"/>
    </row>
    <row r="100" spans="2:21" x14ac:dyDescent="0.25">
      <c r="B100" s="184" t="s">
        <v>166</v>
      </c>
      <c r="C100" s="211" t="s">
        <v>22</v>
      </c>
      <c r="D100" s="211"/>
      <c r="E100" s="211"/>
      <c r="F100" s="211"/>
      <c r="G100" s="211"/>
      <c r="I100" s="184" t="s">
        <v>166</v>
      </c>
      <c r="J100" s="211" t="s">
        <v>22</v>
      </c>
      <c r="K100" s="211"/>
      <c r="L100" s="211"/>
      <c r="M100" s="211"/>
      <c r="N100" s="211"/>
      <c r="P100" s="184" t="s">
        <v>166</v>
      </c>
      <c r="Q100" s="211" t="s">
        <v>22</v>
      </c>
      <c r="R100" s="211"/>
      <c r="S100" s="211"/>
      <c r="T100" s="211"/>
      <c r="U100" s="211"/>
    </row>
    <row r="101" spans="2:21" x14ac:dyDescent="0.25">
      <c r="B101" s="184"/>
      <c r="C101" s="2">
        <v>4</v>
      </c>
      <c r="D101" s="2">
        <v>6</v>
      </c>
      <c r="E101" s="2">
        <v>8</v>
      </c>
      <c r="F101" s="2">
        <v>10</v>
      </c>
      <c r="G101" s="2">
        <v>12</v>
      </c>
      <c r="I101" s="184"/>
      <c r="J101" s="2">
        <v>4</v>
      </c>
      <c r="K101" s="2">
        <v>6</v>
      </c>
      <c r="L101" s="2">
        <v>8</v>
      </c>
      <c r="M101" s="2">
        <v>10</v>
      </c>
      <c r="N101" s="2">
        <v>12</v>
      </c>
      <c r="P101" s="184"/>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85" t="s">
        <v>217</v>
      </c>
      <c r="C117" s="185"/>
      <c r="D117" s="185"/>
      <c r="E117" s="185"/>
      <c r="F117" s="185"/>
      <c r="G117" s="185"/>
      <c r="I117" s="185" t="s">
        <v>212</v>
      </c>
      <c r="J117" s="185"/>
      <c r="K117" s="185"/>
      <c r="L117" s="185"/>
      <c r="M117" s="185"/>
      <c r="N117" s="185"/>
      <c r="P117" s="185" t="s">
        <v>212</v>
      </c>
      <c r="Q117" s="185"/>
      <c r="R117" s="185"/>
      <c r="S117" s="185"/>
      <c r="T117" s="185"/>
      <c r="U117" s="185"/>
      <c r="W117" s="185" t="s">
        <v>234</v>
      </c>
      <c r="X117" s="185"/>
      <c r="Y117" s="185"/>
      <c r="Z117" s="185"/>
      <c r="AA117" s="185"/>
      <c r="AB117" s="185"/>
    </row>
    <row r="118" spans="2:28" x14ac:dyDescent="0.25">
      <c r="B118" s="184" t="s">
        <v>166</v>
      </c>
      <c r="C118" s="211" t="s">
        <v>22</v>
      </c>
      <c r="D118" s="211"/>
      <c r="E118" s="211"/>
      <c r="F118" s="211"/>
      <c r="G118" s="211"/>
      <c r="I118" s="184" t="s">
        <v>166</v>
      </c>
      <c r="J118" s="211" t="s">
        <v>22</v>
      </c>
      <c r="K118" s="211"/>
      <c r="L118" s="211"/>
      <c r="M118" s="211"/>
      <c r="N118" s="211"/>
      <c r="P118" s="184" t="s">
        <v>166</v>
      </c>
      <c r="Q118" s="211" t="s">
        <v>22</v>
      </c>
      <c r="R118" s="211"/>
      <c r="S118" s="211"/>
      <c r="T118" s="211"/>
      <c r="U118" s="211"/>
      <c r="W118" s="184" t="s">
        <v>166</v>
      </c>
      <c r="X118" s="211" t="s">
        <v>22</v>
      </c>
      <c r="Y118" s="211"/>
      <c r="Z118" s="211"/>
      <c r="AA118" s="211"/>
      <c r="AB118" s="211"/>
    </row>
    <row r="119" spans="2:28" x14ac:dyDescent="0.25">
      <c r="B119" s="184"/>
      <c r="C119" s="2">
        <v>4</v>
      </c>
      <c r="D119" s="2">
        <v>6</v>
      </c>
      <c r="E119" s="2">
        <v>8</v>
      </c>
      <c r="F119" s="2">
        <v>10</v>
      </c>
      <c r="G119" s="2">
        <v>12</v>
      </c>
      <c r="I119" s="184"/>
      <c r="J119" s="2">
        <v>4</v>
      </c>
      <c r="K119" s="2">
        <v>6</v>
      </c>
      <c r="L119" s="2">
        <v>8</v>
      </c>
      <c r="M119" s="2">
        <v>10</v>
      </c>
      <c r="N119" s="2">
        <v>12</v>
      </c>
      <c r="P119" s="184"/>
      <c r="Q119" s="2">
        <v>4</v>
      </c>
      <c r="R119" s="2">
        <v>6</v>
      </c>
      <c r="S119" s="2">
        <v>8</v>
      </c>
      <c r="T119" s="2">
        <v>10</v>
      </c>
      <c r="U119" s="2">
        <v>12</v>
      </c>
      <c r="W119" s="184"/>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85" t="s">
        <v>214</v>
      </c>
      <c r="J135" s="185"/>
      <c r="K135" s="185"/>
      <c r="L135" s="185"/>
      <c r="M135" s="185"/>
      <c r="N135" s="185"/>
      <c r="P135" s="185" t="s">
        <v>214</v>
      </c>
      <c r="Q135" s="185"/>
      <c r="R135" s="185"/>
      <c r="S135" s="185"/>
      <c r="T135" s="185"/>
      <c r="U135" s="185"/>
      <c r="W135" s="185" t="s">
        <v>233</v>
      </c>
      <c r="X135" s="185"/>
      <c r="Y135" s="185"/>
      <c r="Z135" s="185"/>
      <c r="AA135" s="185"/>
      <c r="AB135" s="185"/>
    </row>
    <row r="136" spans="2:28" x14ac:dyDescent="0.25">
      <c r="I136" s="184" t="s">
        <v>166</v>
      </c>
      <c r="J136" s="211" t="s">
        <v>22</v>
      </c>
      <c r="K136" s="211"/>
      <c r="L136" s="211"/>
      <c r="M136" s="211"/>
      <c r="N136" s="211"/>
      <c r="P136" s="184" t="s">
        <v>166</v>
      </c>
      <c r="Q136" s="211" t="s">
        <v>22</v>
      </c>
      <c r="R136" s="211"/>
      <c r="S136" s="211"/>
      <c r="T136" s="211"/>
      <c r="U136" s="211"/>
      <c r="W136" s="184" t="s">
        <v>166</v>
      </c>
      <c r="X136" s="211" t="s">
        <v>22</v>
      </c>
      <c r="Y136" s="211"/>
      <c r="Z136" s="211"/>
      <c r="AA136" s="211"/>
      <c r="AB136" s="211"/>
    </row>
    <row r="137" spans="2:28" x14ac:dyDescent="0.25">
      <c r="I137" s="184"/>
      <c r="J137" s="2">
        <v>4</v>
      </c>
      <c r="K137" s="2">
        <v>6</v>
      </c>
      <c r="L137" s="2">
        <v>8</v>
      </c>
      <c r="M137" s="2">
        <v>10</v>
      </c>
      <c r="N137" s="2">
        <v>12</v>
      </c>
      <c r="P137" s="184"/>
      <c r="Q137" s="2">
        <v>4</v>
      </c>
      <c r="R137" s="2">
        <v>6</v>
      </c>
      <c r="S137" s="2">
        <v>8</v>
      </c>
      <c r="T137" s="2">
        <v>10</v>
      </c>
      <c r="U137" s="2">
        <v>12</v>
      </c>
      <c r="W137" s="184"/>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85" t="s">
        <v>218</v>
      </c>
      <c r="C154" s="185"/>
      <c r="D154" s="185"/>
      <c r="E154" s="185"/>
      <c r="F154" s="185"/>
      <c r="G154" s="185"/>
      <c r="I154" s="185" t="s">
        <v>213</v>
      </c>
      <c r="J154" s="185"/>
      <c r="K154" s="185"/>
      <c r="L154" s="185"/>
      <c r="M154" s="185"/>
      <c r="N154" s="185"/>
      <c r="P154" s="185" t="s">
        <v>213</v>
      </c>
      <c r="Q154" s="185"/>
      <c r="R154" s="185"/>
      <c r="S154" s="185"/>
      <c r="T154" s="185"/>
      <c r="U154" s="185"/>
      <c r="W154" s="185" t="s">
        <v>235</v>
      </c>
      <c r="X154" s="185"/>
      <c r="Y154" s="185"/>
      <c r="Z154" s="185"/>
      <c r="AA154" s="185"/>
      <c r="AB154" s="185"/>
    </row>
    <row r="155" spans="2:28" x14ac:dyDescent="0.25">
      <c r="B155" s="184" t="s">
        <v>166</v>
      </c>
      <c r="C155" s="211" t="s">
        <v>22</v>
      </c>
      <c r="D155" s="211"/>
      <c r="E155" s="211"/>
      <c r="F155" s="211"/>
      <c r="G155" s="211"/>
      <c r="I155" s="184" t="s">
        <v>166</v>
      </c>
      <c r="J155" s="211" t="s">
        <v>22</v>
      </c>
      <c r="K155" s="211"/>
      <c r="L155" s="211"/>
      <c r="M155" s="211"/>
      <c r="N155" s="211"/>
      <c r="P155" s="184" t="s">
        <v>166</v>
      </c>
      <c r="Q155" s="211" t="s">
        <v>22</v>
      </c>
      <c r="R155" s="211"/>
      <c r="S155" s="211"/>
      <c r="T155" s="211"/>
      <c r="U155" s="211"/>
      <c r="W155" s="184" t="s">
        <v>166</v>
      </c>
      <c r="X155" s="211" t="s">
        <v>22</v>
      </c>
      <c r="Y155" s="211"/>
      <c r="Z155" s="211"/>
      <c r="AA155" s="211"/>
      <c r="AB155" s="211"/>
    </row>
    <row r="156" spans="2:28" x14ac:dyDescent="0.25">
      <c r="B156" s="184"/>
      <c r="C156" s="2">
        <v>4</v>
      </c>
      <c r="D156" s="2">
        <v>6</v>
      </c>
      <c r="E156" s="2">
        <v>8</v>
      </c>
      <c r="F156" s="2">
        <v>10</v>
      </c>
      <c r="G156" s="2">
        <v>12</v>
      </c>
      <c r="I156" s="184"/>
      <c r="J156" s="2">
        <v>4</v>
      </c>
      <c r="K156" s="2">
        <v>6</v>
      </c>
      <c r="L156" s="2">
        <v>8</v>
      </c>
      <c r="M156" s="2">
        <v>10</v>
      </c>
      <c r="N156" s="2">
        <v>12</v>
      </c>
      <c r="P156" s="184"/>
      <c r="Q156" s="2">
        <v>4</v>
      </c>
      <c r="R156" s="2">
        <v>6</v>
      </c>
      <c r="S156" s="2">
        <v>8</v>
      </c>
      <c r="T156" s="2">
        <v>10</v>
      </c>
      <c r="U156" s="2">
        <v>12</v>
      </c>
      <c r="W156" s="184"/>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85" t="s">
        <v>215</v>
      </c>
      <c r="J172" s="185"/>
      <c r="K172" s="185"/>
      <c r="L172" s="185"/>
      <c r="M172" s="185"/>
      <c r="N172" s="185"/>
      <c r="P172" s="185" t="s">
        <v>215</v>
      </c>
      <c r="Q172" s="185"/>
      <c r="R172" s="185"/>
      <c r="S172" s="185"/>
      <c r="T172" s="185"/>
      <c r="U172" s="185"/>
      <c r="W172" s="185" t="s">
        <v>233</v>
      </c>
      <c r="X172" s="185"/>
      <c r="Y172" s="185"/>
      <c r="Z172" s="185"/>
      <c r="AA172" s="185"/>
      <c r="AB172" s="185"/>
    </row>
    <row r="173" spans="2:28" x14ac:dyDescent="0.25">
      <c r="I173" s="184" t="s">
        <v>166</v>
      </c>
      <c r="J173" s="211" t="s">
        <v>22</v>
      </c>
      <c r="K173" s="211"/>
      <c r="L173" s="211"/>
      <c r="M173" s="211"/>
      <c r="N173" s="211"/>
      <c r="P173" s="184" t="s">
        <v>166</v>
      </c>
      <c r="Q173" s="211" t="s">
        <v>22</v>
      </c>
      <c r="R173" s="211"/>
      <c r="S173" s="211"/>
      <c r="T173" s="211"/>
      <c r="U173" s="211"/>
      <c r="W173" s="184" t="s">
        <v>166</v>
      </c>
      <c r="X173" s="211" t="s">
        <v>22</v>
      </c>
      <c r="Y173" s="211"/>
      <c r="Z173" s="211"/>
      <c r="AA173" s="211"/>
      <c r="AB173" s="211"/>
    </row>
    <row r="174" spans="2:28" x14ac:dyDescent="0.25">
      <c r="I174" s="184"/>
      <c r="J174" s="2">
        <v>4</v>
      </c>
      <c r="K174" s="2">
        <v>6</v>
      </c>
      <c r="L174" s="2">
        <v>8</v>
      </c>
      <c r="M174" s="2">
        <v>10</v>
      </c>
      <c r="N174" s="2">
        <v>12</v>
      </c>
      <c r="P174" s="184"/>
      <c r="Q174" s="2">
        <v>4</v>
      </c>
      <c r="R174" s="2">
        <v>6</v>
      </c>
      <c r="S174" s="2">
        <v>8</v>
      </c>
      <c r="T174" s="2">
        <v>10</v>
      </c>
      <c r="U174" s="2">
        <v>12</v>
      </c>
      <c r="W174" s="184"/>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93" t="s">
        <v>219</v>
      </c>
      <c r="C191" s="194"/>
      <c r="D191" s="194"/>
      <c r="E191" s="194"/>
      <c r="F191" s="194"/>
      <c r="G191" s="195"/>
      <c r="I191" s="185" t="s">
        <v>220</v>
      </c>
      <c r="J191" s="185"/>
      <c r="K191" s="185"/>
      <c r="L191" s="185"/>
      <c r="M191" s="185"/>
      <c r="N191" s="185"/>
      <c r="P191" s="185" t="s">
        <v>220</v>
      </c>
      <c r="Q191" s="185"/>
      <c r="R191" s="185"/>
      <c r="S191" s="185"/>
      <c r="T191" s="185"/>
      <c r="U191" s="185"/>
      <c r="W191" s="185" t="s">
        <v>236</v>
      </c>
      <c r="X191" s="185"/>
      <c r="Y191" s="185"/>
      <c r="Z191" s="185"/>
      <c r="AA191" s="185"/>
      <c r="AB191" s="185"/>
    </row>
    <row r="192" spans="2:28" x14ac:dyDescent="0.25">
      <c r="B192" s="184" t="s">
        <v>166</v>
      </c>
      <c r="C192" s="211" t="s">
        <v>22</v>
      </c>
      <c r="D192" s="211"/>
      <c r="E192" s="211"/>
      <c r="F192" s="211"/>
      <c r="G192" s="211"/>
      <c r="I192" s="184" t="s">
        <v>166</v>
      </c>
      <c r="J192" s="211" t="s">
        <v>22</v>
      </c>
      <c r="K192" s="211"/>
      <c r="L192" s="211"/>
      <c r="M192" s="211"/>
      <c r="N192" s="211"/>
      <c r="P192" s="184" t="s">
        <v>166</v>
      </c>
      <c r="Q192" s="211" t="s">
        <v>22</v>
      </c>
      <c r="R192" s="211"/>
      <c r="S192" s="211"/>
      <c r="T192" s="211"/>
      <c r="U192" s="211"/>
      <c r="W192" s="184" t="s">
        <v>166</v>
      </c>
      <c r="X192" s="211" t="s">
        <v>22</v>
      </c>
      <c r="Y192" s="211"/>
      <c r="Z192" s="211"/>
      <c r="AA192" s="211"/>
      <c r="AB192" s="211"/>
    </row>
    <row r="193" spans="2:28" x14ac:dyDescent="0.25">
      <c r="B193" s="184"/>
      <c r="C193" s="2">
        <v>4</v>
      </c>
      <c r="D193" s="2">
        <v>6</v>
      </c>
      <c r="E193" s="2">
        <v>8</v>
      </c>
      <c r="F193" s="2">
        <v>10</v>
      </c>
      <c r="G193" s="2">
        <v>12</v>
      </c>
      <c r="I193" s="184"/>
      <c r="J193" s="2">
        <v>4</v>
      </c>
      <c r="K193" s="2">
        <v>6</v>
      </c>
      <c r="L193" s="2">
        <v>8</v>
      </c>
      <c r="M193" s="2">
        <v>10</v>
      </c>
      <c r="N193" s="2">
        <v>12</v>
      </c>
      <c r="P193" s="184"/>
      <c r="Q193" s="2">
        <v>4</v>
      </c>
      <c r="R193" s="2">
        <v>6</v>
      </c>
      <c r="S193" s="2">
        <v>8</v>
      </c>
      <c r="T193" s="2">
        <v>10</v>
      </c>
      <c r="U193" s="2">
        <v>12</v>
      </c>
      <c r="W193" s="184"/>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85" t="s">
        <v>221</v>
      </c>
      <c r="J209" s="185"/>
      <c r="K209" s="185"/>
      <c r="L209" s="185"/>
      <c r="M209" s="185"/>
      <c r="N209" s="185"/>
      <c r="P209" s="185" t="s">
        <v>221</v>
      </c>
      <c r="Q209" s="185"/>
      <c r="R209" s="185"/>
      <c r="S209" s="185"/>
      <c r="T209" s="185"/>
      <c r="U209" s="185"/>
      <c r="W209" s="185" t="s">
        <v>233</v>
      </c>
      <c r="X209" s="185"/>
      <c r="Y209" s="185"/>
      <c r="Z209" s="185"/>
      <c r="AA209" s="185"/>
      <c r="AB209" s="185"/>
    </row>
    <row r="210" spans="9:28" x14ac:dyDescent="0.25">
      <c r="I210" s="184" t="s">
        <v>166</v>
      </c>
      <c r="J210" s="211" t="s">
        <v>22</v>
      </c>
      <c r="K210" s="211"/>
      <c r="L210" s="211"/>
      <c r="M210" s="211"/>
      <c r="N210" s="211"/>
      <c r="P210" s="184" t="s">
        <v>166</v>
      </c>
      <c r="Q210" s="211" t="s">
        <v>22</v>
      </c>
      <c r="R210" s="211"/>
      <c r="S210" s="211"/>
      <c r="T210" s="211"/>
      <c r="U210" s="211"/>
      <c r="W210" s="184" t="s">
        <v>166</v>
      </c>
      <c r="X210" s="211" t="s">
        <v>22</v>
      </c>
      <c r="Y210" s="211"/>
      <c r="Z210" s="211"/>
      <c r="AA210" s="211"/>
      <c r="AB210" s="211"/>
    </row>
    <row r="211" spans="9:28" x14ac:dyDescent="0.25">
      <c r="I211" s="184"/>
      <c r="J211" s="2">
        <v>4</v>
      </c>
      <c r="K211" s="2">
        <v>6</v>
      </c>
      <c r="L211" s="2">
        <v>8</v>
      </c>
      <c r="M211" s="2">
        <v>10</v>
      </c>
      <c r="N211" s="2">
        <v>12</v>
      </c>
      <c r="P211" s="184"/>
      <c r="Q211" s="2">
        <v>4</v>
      </c>
      <c r="R211" s="2">
        <v>6</v>
      </c>
      <c r="S211" s="2">
        <v>8</v>
      </c>
      <c r="T211" s="2">
        <v>10</v>
      </c>
      <c r="U211" s="2">
        <v>12</v>
      </c>
      <c r="W211" s="184"/>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81" t="s">
        <v>504</v>
      </c>
      <c r="C2" s="181"/>
      <c r="D2" s="181"/>
      <c r="E2" s="181"/>
      <c r="F2" s="181"/>
      <c r="G2" s="181"/>
      <c r="H2" s="181"/>
      <c r="I2" s="181"/>
      <c r="J2" s="181"/>
      <c r="K2" s="181"/>
      <c r="L2" s="181"/>
      <c r="M2" s="181"/>
      <c r="N2" s="181"/>
      <c r="O2" s="181"/>
      <c r="P2" s="181"/>
      <c r="Q2" s="181"/>
      <c r="R2" s="181"/>
      <c r="S2" s="181"/>
      <c r="T2" s="181"/>
    </row>
    <row r="3" spans="2:34" ht="55.5" customHeight="1" x14ac:dyDescent="0.25">
      <c r="B3" s="190" t="s">
        <v>505</v>
      </c>
      <c r="C3" s="190"/>
      <c r="D3" s="190"/>
      <c r="E3" s="190"/>
      <c r="F3" s="190"/>
      <c r="G3" s="190"/>
      <c r="H3" s="190"/>
      <c r="I3" s="190"/>
      <c r="J3" s="190"/>
      <c r="K3" s="190"/>
      <c r="L3" s="190"/>
      <c r="M3" s="190"/>
      <c r="N3" s="190"/>
      <c r="O3" s="190"/>
      <c r="P3" s="190"/>
      <c r="Q3" s="190"/>
      <c r="R3" s="190"/>
      <c r="S3" s="190"/>
      <c r="T3" s="190"/>
    </row>
    <row r="4" spans="2:34" ht="75.75" customHeight="1" x14ac:dyDescent="0.25">
      <c r="B4" s="190"/>
      <c r="C4" s="190"/>
      <c r="D4" s="190"/>
      <c r="E4" s="190"/>
      <c r="F4" s="190"/>
      <c r="G4" s="190"/>
      <c r="H4" s="190"/>
      <c r="I4" s="190"/>
      <c r="J4" s="190"/>
      <c r="K4" s="190"/>
      <c r="L4" s="190"/>
      <c r="M4" s="190"/>
      <c r="N4" s="190"/>
      <c r="O4" s="190"/>
      <c r="P4" s="190"/>
      <c r="Q4" s="190"/>
      <c r="R4" s="190"/>
      <c r="S4" s="190"/>
      <c r="T4" s="190"/>
    </row>
    <row r="6" spans="2:34" x14ac:dyDescent="0.25">
      <c r="K6" t="s">
        <v>507</v>
      </c>
      <c r="W6" s="185" t="s">
        <v>479</v>
      </c>
      <c r="X6" s="185"/>
      <c r="Y6" s="185"/>
      <c r="Z6" s="185"/>
      <c r="AA6" s="185"/>
      <c r="AB6" s="185"/>
      <c r="AC6" s="185"/>
      <c r="AD6" s="185"/>
      <c r="AE6" s="185"/>
      <c r="AF6" s="185"/>
      <c r="AG6" s="185"/>
      <c r="AH6" s="185"/>
    </row>
    <row r="7" spans="2:34" x14ac:dyDescent="0.25">
      <c r="C7" s="193" t="s">
        <v>464</v>
      </c>
      <c r="D7" s="194"/>
      <c r="E7" s="195"/>
      <c r="F7" s="193" t="s">
        <v>465</v>
      </c>
      <c r="G7" s="194"/>
      <c r="H7" s="195"/>
      <c r="K7" s="185" t="s">
        <v>466</v>
      </c>
      <c r="L7" s="185"/>
      <c r="M7" s="185"/>
      <c r="N7" s="185"/>
      <c r="O7" s="185"/>
      <c r="P7" s="185"/>
      <c r="Q7" s="185"/>
      <c r="R7" s="185"/>
      <c r="S7" s="185"/>
      <c r="T7" s="185"/>
      <c r="W7" s="234" t="s">
        <v>494</v>
      </c>
      <c r="X7" s="234"/>
      <c r="Y7" s="234"/>
      <c r="Z7" s="234"/>
      <c r="AA7" s="234" t="s">
        <v>495</v>
      </c>
      <c r="AB7" s="234"/>
      <c r="AC7" s="234"/>
      <c r="AD7" s="234"/>
      <c r="AE7" s="234" t="s">
        <v>496</v>
      </c>
      <c r="AF7" s="234"/>
      <c r="AG7" s="234"/>
      <c r="AH7" s="234"/>
    </row>
    <row r="8" spans="2:34" x14ac:dyDescent="0.25">
      <c r="B8" s="100" t="s">
        <v>22</v>
      </c>
      <c r="C8" s="100" t="s">
        <v>460</v>
      </c>
      <c r="D8" s="100" t="s">
        <v>461</v>
      </c>
      <c r="E8" s="100" t="s">
        <v>462</v>
      </c>
      <c r="F8" s="100" t="s">
        <v>460</v>
      </c>
      <c r="G8" s="100" t="s">
        <v>461</v>
      </c>
      <c r="H8" s="100" t="s">
        <v>462</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497</v>
      </c>
      <c r="X8" s="100" t="s">
        <v>498</v>
      </c>
      <c r="Y8" s="100" t="s">
        <v>499</v>
      </c>
      <c r="Z8" s="100" t="s">
        <v>500</v>
      </c>
      <c r="AA8" s="100" t="s">
        <v>497</v>
      </c>
      <c r="AB8" s="100" t="s">
        <v>498</v>
      </c>
      <c r="AC8" s="100" t="s">
        <v>499</v>
      </c>
      <c r="AD8" s="100" t="s">
        <v>500</v>
      </c>
      <c r="AE8" s="100" t="s">
        <v>497</v>
      </c>
      <c r="AF8" s="100" t="s">
        <v>498</v>
      </c>
      <c r="AG8" s="100" t="s">
        <v>499</v>
      </c>
      <c r="AH8" s="100" t="s">
        <v>500</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85" t="s">
        <v>492</v>
      </c>
      <c r="D27" s="185"/>
      <c r="E27" s="185"/>
      <c r="F27" s="185"/>
      <c r="G27" s="185"/>
      <c r="H27" s="185"/>
      <c r="I27" s="185"/>
      <c r="J27" s="185"/>
      <c r="K27" s="185"/>
      <c r="L27" s="185"/>
      <c r="M27" s="185"/>
      <c r="N27" s="185"/>
      <c r="Q27" s="185" t="s">
        <v>493</v>
      </c>
      <c r="R27" s="185"/>
      <c r="S27" s="185"/>
      <c r="T27" s="185"/>
      <c r="U27" s="185"/>
      <c r="V27" s="185"/>
      <c r="W27" s="185"/>
      <c r="X27" s="185"/>
      <c r="Y27" s="185"/>
      <c r="Z27" s="185"/>
      <c r="AA27" s="185"/>
      <c r="AB27" s="185"/>
    </row>
    <row r="28" spans="2:34" x14ac:dyDescent="0.25">
      <c r="C28" s="234" t="s">
        <v>501</v>
      </c>
      <c r="D28" s="234"/>
      <c r="E28" s="234"/>
      <c r="F28" s="234"/>
      <c r="G28" s="234" t="s">
        <v>502</v>
      </c>
      <c r="H28" s="234"/>
      <c r="I28" s="234"/>
      <c r="J28" s="234"/>
      <c r="K28" s="234" t="s">
        <v>503</v>
      </c>
      <c r="L28" s="234"/>
      <c r="M28" s="234"/>
      <c r="N28" s="234"/>
      <c r="Q28" s="234" t="s">
        <v>501</v>
      </c>
      <c r="R28" s="234"/>
      <c r="S28" s="234"/>
      <c r="T28" s="234"/>
      <c r="U28" s="234" t="s">
        <v>502</v>
      </c>
      <c r="V28" s="234"/>
      <c r="W28" s="234"/>
      <c r="X28" s="234"/>
      <c r="Y28" s="234" t="s">
        <v>503</v>
      </c>
      <c r="Z28" s="234"/>
      <c r="AA28" s="234"/>
      <c r="AB28" s="234"/>
    </row>
    <row r="29" spans="2:34" x14ac:dyDescent="0.25">
      <c r="B29" s="100" t="s">
        <v>22</v>
      </c>
      <c r="C29" s="100" t="s">
        <v>480</v>
      </c>
      <c r="D29" s="100" t="s">
        <v>481</v>
      </c>
      <c r="E29" s="100" t="s">
        <v>482</v>
      </c>
      <c r="F29" s="100" t="s">
        <v>483</v>
      </c>
      <c r="G29" s="100" t="s">
        <v>484</v>
      </c>
      <c r="H29" s="100" t="s">
        <v>485</v>
      </c>
      <c r="I29" s="100" t="s">
        <v>486</v>
      </c>
      <c r="J29" s="100" t="s">
        <v>487</v>
      </c>
      <c r="K29" s="100" t="s">
        <v>488</v>
      </c>
      <c r="L29" s="100" t="s">
        <v>489</v>
      </c>
      <c r="M29" s="100" t="s">
        <v>490</v>
      </c>
      <c r="N29" s="100" t="s">
        <v>491</v>
      </c>
      <c r="P29" s="100" t="s">
        <v>22</v>
      </c>
      <c r="Q29" s="100" t="s">
        <v>480</v>
      </c>
      <c r="R29" s="100" t="s">
        <v>481</v>
      </c>
      <c r="S29" s="100" t="s">
        <v>482</v>
      </c>
      <c r="T29" s="100" t="s">
        <v>483</v>
      </c>
      <c r="U29" s="100" t="s">
        <v>484</v>
      </c>
      <c r="V29" s="100" t="s">
        <v>485</v>
      </c>
      <c r="W29" s="100" t="s">
        <v>486</v>
      </c>
      <c r="X29" s="100" t="s">
        <v>487</v>
      </c>
      <c r="Y29" s="100" t="s">
        <v>488</v>
      </c>
      <c r="Z29" s="100" t="s">
        <v>489</v>
      </c>
      <c r="AA29" s="100" t="s">
        <v>490</v>
      </c>
      <c r="AB29" s="100" t="s">
        <v>491</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81" t="s">
        <v>46</v>
      </c>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c r="AE49" s="181"/>
      <c r="AF49" s="181"/>
      <c r="AG49" s="181"/>
      <c r="AH49" s="181"/>
      <c r="AI49" s="181"/>
      <c r="AJ49" s="181"/>
      <c r="AK49" s="181"/>
      <c r="AL49" s="181"/>
      <c r="AM49" s="181"/>
      <c r="AN49" s="181"/>
      <c r="AO49" s="181"/>
      <c r="AP49" s="181"/>
    </row>
    <row r="51" spans="2:57" x14ac:dyDescent="0.25">
      <c r="B51" s="4" t="s">
        <v>506</v>
      </c>
      <c r="C51" s="102" t="s">
        <v>464</v>
      </c>
      <c r="D51" s="102"/>
      <c r="E51" s="102"/>
      <c r="F51" s="102" t="s">
        <v>465</v>
      </c>
      <c r="G51" s="102"/>
      <c r="H51" s="102"/>
      <c r="I51" s="102" t="s">
        <v>466</v>
      </c>
      <c r="J51" s="102"/>
      <c r="K51" s="102"/>
      <c r="L51" s="102"/>
      <c r="M51" s="102"/>
      <c r="N51" s="102"/>
      <c r="O51" s="102"/>
      <c r="P51" s="102"/>
      <c r="Q51" s="102"/>
      <c r="R51" s="102"/>
      <c r="S51" s="102"/>
      <c r="T51" s="102"/>
      <c r="U51" s="102"/>
      <c r="V51" s="102" t="s">
        <v>479</v>
      </c>
      <c r="W51" s="102"/>
      <c r="X51" s="102"/>
      <c r="Y51" s="102"/>
      <c r="Z51" s="102"/>
      <c r="AA51" s="102"/>
      <c r="AB51" s="102"/>
      <c r="AC51" s="102"/>
      <c r="AD51" s="102"/>
      <c r="AE51" s="102"/>
      <c r="AF51" s="102"/>
      <c r="AG51" s="102"/>
      <c r="AH51" s="4" t="s">
        <v>492</v>
      </c>
      <c r="AI51" s="4"/>
      <c r="AJ51" s="4"/>
      <c r="AK51" s="4"/>
      <c r="AL51" s="4"/>
      <c r="AM51" s="4"/>
      <c r="AN51" s="4"/>
      <c r="AO51" s="4"/>
      <c r="AP51" s="4"/>
      <c r="AQ51" s="4"/>
      <c r="AR51" s="4"/>
      <c r="AS51" s="4"/>
      <c r="AT51" s="4" t="s">
        <v>493</v>
      </c>
      <c r="AU51" s="4"/>
      <c r="AV51" s="4"/>
      <c r="AW51" s="4"/>
      <c r="AX51" s="4"/>
      <c r="AY51" s="4"/>
      <c r="AZ51" s="4"/>
      <c r="BA51" s="4"/>
      <c r="BB51" s="4"/>
      <c r="BC51" s="4"/>
      <c r="BD51" s="4"/>
      <c r="BE51" s="4"/>
    </row>
    <row r="52" spans="2:57" x14ac:dyDescent="0.25">
      <c r="B52" s="4" t="s">
        <v>22</v>
      </c>
      <c r="C52" s="4" t="s">
        <v>460</v>
      </c>
      <c r="D52" s="4" t="s">
        <v>461</v>
      </c>
      <c r="E52" s="4" t="s">
        <v>462</v>
      </c>
      <c r="F52" s="4" t="s">
        <v>460</v>
      </c>
      <c r="G52" s="4" t="s">
        <v>461</v>
      </c>
      <c r="H52" s="4" t="s">
        <v>462</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467</v>
      </c>
      <c r="W52" s="4" t="s">
        <v>468</v>
      </c>
      <c r="X52" s="4" t="s">
        <v>469</v>
      </c>
      <c r="Y52" s="4" t="s">
        <v>470</v>
      </c>
      <c r="Z52" s="4" t="s">
        <v>471</v>
      </c>
      <c r="AA52" s="4" t="s">
        <v>472</v>
      </c>
      <c r="AB52" s="4" t="s">
        <v>473</v>
      </c>
      <c r="AC52" s="4" t="s">
        <v>474</v>
      </c>
      <c r="AD52" s="4" t="s">
        <v>475</v>
      </c>
      <c r="AE52" s="4" t="s">
        <v>476</v>
      </c>
      <c r="AF52" s="4" t="s">
        <v>477</v>
      </c>
      <c r="AG52" s="4" t="s">
        <v>478</v>
      </c>
      <c r="AH52" s="4" t="s">
        <v>480</v>
      </c>
      <c r="AI52" s="4" t="s">
        <v>481</v>
      </c>
      <c r="AJ52" s="4" t="s">
        <v>482</v>
      </c>
      <c r="AK52" s="4" t="s">
        <v>483</v>
      </c>
      <c r="AL52" s="4" t="s">
        <v>484</v>
      </c>
      <c r="AM52" s="4" t="s">
        <v>485</v>
      </c>
      <c r="AN52" s="4" t="s">
        <v>486</v>
      </c>
      <c r="AO52" s="4" t="s">
        <v>487</v>
      </c>
      <c r="AP52" s="4" t="s">
        <v>488</v>
      </c>
      <c r="AQ52" s="4" t="s">
        <v>489</v>
      </c>
      <c r="AR52" s="4" t="s">
        <v>490</v>
      </c>
      <c r="AS52" s="4" t="s">
        <v>491</v>
      </c>
      <c r="AT52" s="4" t="s">
        <v>480</v>
      </c>
      <c r="AU52" s="4" t="s">
        <v>481</v>
      </c>
      <c r="AV52" s="4" t="s">
        <v>482</v>
      </c>
      <c r="AW52" s="4" t="s">
        <v>483</v>
      </c>
      <c r="AX52" s="4" t="s">
        <v>484</v>
      </c>
      <c r="AY52" s="4" t="s">
        <v>485</v>
      </c>
      <c r="AZ52" s="4" t="s">
        <v>486</v>
      </c>
      <c r="BA52" s="4" t="s">
        <v>487</v>
      </c>
      <c r="BB52" s="4" t="s">
        <v>488</v>
      </c>
      <c r="BC52" s="4" t="s">
        <v>489</v>
      </c>
      <c r="BD52" s="4" t="s">
        <v>490</v>
      </c>
      <c r="BE52" s="4" t="s">
        <v>491</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456</v>
      </c>
      <c r="C70" s="4" t="s">
        <v>457</v>
      </c>
      <c r="D70" s="4" t="s">
        <v>458</v>
      </c>
      <c r="E70" s="4" t="s">
        <v>459</v>
      </c>
      <c r="F70" s="4" t="s">
        <v>460</v>
      </c>
      <c r="G70" s="4" t="s">
        <v>461</v>
      </c>
      <c r="H70" s="4" t="s">
        <v>462</v>
      </c>
      <c r="I70" s="4">
        <v>0</v>
      </c>
      <c r="J70" s="4">
        <v>0.5</v>
      </c>
      <c r="K70" s="4">
        <v>0.9</v>
      </c>
      <c r="L70" s="4">
        <v>1</v>
      </c>
      <c r="M70" s="4">
        <v>1.1599999999999999</v>
      </c>
      <c r="N70" s="4">
        <v>1.24</v>
      </c>
      <c r="O70" s="4">
        <v>2</v>
      </c>
      <c r="P70" s="4">
        <v>2.2400000000000002</v>
      </c>
      <c r="Q70" s="4">
        <v>2.4</v>
      </c>
      <c r="R70" s="4">
        <v>3</v>
      </c>
      <c r="S70" s="4">
        <v>3.32</v>
      </c>
      <c r="T70" s="4">
        <v>3.52</v>
      </c>
      <c r="U70" s="4">
        <v>4</v>
      </c>
      <c r="V70" s="4" t="s">
        <v>467</v>
      </c>
      <c r="W70" s="4" t="s">
        <v>468</v>
      </c>
      <c r="X70" s="4" t="s">
        <v>469</v>
      </c>
      <c r="Y70" s="4" t="s">
        <v>470</v>
      </c>
      <c r="Z70" s="4" t="s">
        <v>471</v>
      </c>
      <c r="AA70" s="4" t="s">
        <v>472</v>
      </c>
      <c r="AB70" s="4" t="s">
        <v>473</v>
      </c>
      <c r="AC70" s="4" t="s">
        <v>474</v>
      </c>
      <c r="AD70" s="4" t="s">
        <v>475</v>
      </c>
      <c r="AE70" s="4" t="s">
        <v>476</v>
      </c>
      <c r="AF70" s="4" t="s">
        <v>477</v>
      </c>
      <c r="AG70" s="4" t="s">
        <v>478</v>
      </c>
      <c r="AH70" s="4" t="s">
        <v>480</v>
      </c>
      <c r="AI70" s="4" t="s">
        <v>481</v>
      </c>
      <c r="AJ70" s="4" t="s">
        <v>482</v>
      </c>
      <c r="AK70" s="4" t="s">
        <v>483</v>
      </c>
      <c r="AL70" s="4" t="s">
        <v>484</v>
      </c>
      <c r="AM70" s="4" t="s">
        <v>485</v>
      </c>
      <c r="AN70" s="4" t="s">
        <v>486</v>
      </c>
      <c r="AO70" s="4" t="s">
        <v>487</v>
      </c>
      <c r="AP70" s="4" t="s">
        <v>488</v>
      </c>
      <c r="AQ70" s="4" t="s">
        <v>489</v>
      </c>
      <c r="AR70" s="4" t="s">
        <v>490</v>
      </c>
      <c r="AS70" s="4" t="s">
        <v>491</v>
      </c>
      <c r="AT70" s="4" t="s">
        <v>480</v>
      </c>
      <c r="AU70" s="4" t="s">
        <v>481</v>
      </c>
      <c r="AV70" s="4" t="s">
        <v>482</v>
      </c>
      <c r="AW70" s="4" t="s">
        <v>483</v>
      </c>
      <c r="AX70" s="4" t="s">
        <v>484</v>
      </c>
      <c r="AY70" s="4" t="s">
        <v>485</v>
      </c>
      <c r="AZ70" s="4" t="s">
        <v>486</v>
      </c>
      <c r="BA70" s="4" t="s">
        <v>487</v>
      </c>
      <c r="BB70" s="4" t="s">
        <v>488</v>
      </c>
      <c r="BC70" s="4" t="s">
        <v>489</v>
      </c>
      <c r="BD70" s="4" t="s">
        <v>490</v>
      </c>
      <c r="BE70" s="4" t="s">
        <v>491</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463</v>
      </c>
      <c r="C88" s="4" t="s">
        <v>457</v>
      </c>
      <c r="D88" s="4" t="s">
        <v>458</v>
      </c>
      <c r="E88" s="4" t="s">
        <v>459</v>
      </c>
      <c r="F88" s="4" t="s">
        <v>460</v>
      </c>
      <c r="G88" s="4" t="s">
        <v>461</v>
      </c>
      <c r="H88" s="4" t="s">
        <v>462</v>
      </c>
      <c r="I88" s="4">
        <v>0</v>
      </c>
      <c r="J88" s="4">
        <v>0.5</v>
      </c>
      <c r="K88" s="4">
        <v>0.9</v>
      </c>
      <c r="L88" s="4">
        <v>1</v>
      </c>
      <c r="M88" s="4">
        <v>1.1599999999999999</v>
      </c>
      <c r="N88" s="4">
        <v>1.24</v>
      </c>
      <c r="O88" s="4">
        <v>2</v>
      </c>
      <c r="P88" s="4">
        <v>2.2400000000000002</v>
      </c>
      <c r="Q88" s="4">
        <v>2.4</v>
      </c>
      <c r="R88" s="4">
        <v>3</v>
      </c>
      <c r="S88" s="4">
        <v>3.32</v>
      </c>
      <c r="T88" s="4">
        <v>3.52</v>
      </c>
      <c r="U88" s="4">
        <v>4</v>
      </c>
      <c r="V88" s="4" t="s">
        <v>467</v>
      </c>
      <c r="W88" s="4" t="s">
        <v>468</v>
      </c>
      <c r="X88" s="4" t="s">
        <v>469</v>
      </c>
      <c r="Y88" s="4" t="s">
        <v>470</v>
      </c>
      <c r="Z88" s="4" t="s">
        <v>471</v>
      </c>
      <c r="AA88" s="4" t="s">
        <v>472</v>
      </c>
      <c r="AB88" s="4" t="s">
        <v>473</v>
      </c>
      <c r="AC88" s="4" t="s">
        <v>474</v>
      </c>
      <c r="AD88" s="4" t="s">
        <v>475</v>
      </c>
      <c r="AE88" s="4" t="s">
        <v>476</v>
      </c>
      <c r="AF88" s="4" t="s">
        <v>477</v>
      </c>
      <c r="AG88" s="4" t="s">
        <v>478</v>
      </c>
      <c r="AH88" s="4" t="s">
        <v>480</v>
      </c>
      <c r="AI88" s="4" t="s">
        <v>481</v>
      </c>
      <c r="AJ88" s="4" t="s">
        <v>482</v>
      </c>
      <c r="AK88" s="4" t="s">
        <v>483</v>
      </c>
      <c r="AL88" s="4" t="s">
        <v>484</v>
      </c>
      <c r="AM88" s="4" t="s">
        <v>485</v>
      </c>
      <c r="AN88" s="4" t="s">
        <v>486</v>
      </c>
      <c r="AO88" s="4" t="s">
        <v>487</v>
      </c>
      <c r="AP88" s="4" t="s">
        <v>488</v>
      </c>
      <c r="AQ88" s="4" t="s">
        <v>489</v>
      </c>
      <c r="AR88" s="4" t="s">
        <v>490</v>
      </c>
      <c r="AS88" s="4" t="s">
        <v>491</v>
      </c>
      <c r="AT88" s="4" t="s">
        <v>480</v>
      </c>
      <c r="AU88" s="4" t="s">
        <v>481</v>
      </c>
      <c r="AV88" s="4" t="s">
        <v>482</v>
      </c>
      <c r="AW88" s="4" t="s">
        <v>483</v>
      </c>
      <c r="AX88" s="4" t="s">
        <v>484</v>
      </c>
      <c r="AY88" s="4" t="s">
        <v>485</v>
      </c>
      <c r="AZ88" s="4" t="s">
        <v>486</v>
      </c>
      <c r="BA88" s="4" t="s">
        <v>487</v>
      </c>
      <c r="BB88" s="4" t="s">
        <v>488</v>
      </c>
      <c r="BC88" s="4" t="s">
        <v>489</v>
      </c>
      <c r="BD88" s="4" t="s">
        <v>490</v>
      </c>
      <c r="BE88" s="4" t="s">
        <v>491</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F7:H7"/>
    <mergeCell ref="W7:Z7"/>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51" priority="16" operator="greaterThan">
      <formula>0.8</formula>
    </cfRule>
    <cfRule type="cellIs" dxfId="50" priority="18" operator="lessThan">
      <formula>0.5</formula>
    </cfRule>
  </conditionalFormatting>
  <conditionalFormatting sqref="K9:T25">
    <cfRule type="cellIs" dxfId="49" priority="9" operator="greaterThan">
      <formula>0.8</formula>
    </cfRule>
    <cfRule type="cellIs" dxfId="48" priority="10" operator="lessThan">
      <formula>0.5</formula>
    </cfRule>
  </conditionalFormatting>
  <conditionalFormatting sqref="W9:AH25">
    <cfRule type="cellIs" dxfId="47" priority="7" operator="greaterThan">
      <formula>0.8</formula>
    </cfRule>
    <cfRule type="cellIs" dxfId="46" priority="8" operator="lessThan">
      <formula>0.5</formula>
    </cfRule>
  </conditionalFormatting>
  <conditionalFormatting sqref="C30:N46">
    <cfRule type="cellIs" dxfId="45" priority="3" operator="greaterThan">
      <formula>0.8</formula>
    </cfRule>
    <cfRule type="cellIs" dxfId="44" priority="4" operator="lessThan">
      <formula>0.5</formula>
    </cfRule>
  </conditionalFormatting>
  <conditionalFormatting sqref="Q30:AB46">
    <cfRule type="cellIs" dxfId="43" priority="1" operator="greaterThan">
      <formula>0.8</formula>
    </cfRule>
    <cfRule type="cellIs" dxfId="42" priority="2" operator="lessThan">
      <formula>0.5</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dimension ref="B2:AF108"/>
  <sheetViews>
    <sheetView zoomScale="85" zoomScaleNormal="85" workbookViewId="0">
      <selection activeCell="AH21" sqref="AH21"/>
    </sheetView>
  </sheetViews>
  <sheetFormatPr defaultRowHeight="15" x14ac:dyDescent="0.25"/>
  <cols>
    <col min="2" max="26" width="9.140625" customWidth="1"/>
  </cols>
  <sheetData>
    <row r="2" spans="2:32" ht="18.75" x14ac:dyDescent="0.3">
      <c r="B2" s="181" t="s">
        <v>652</v>
      </c>
      <c r="C2" s="181"/>
      <c r="D2" s="181"/>
      <c r="E2" s="181"/>
      <c r="F2" s="181"/>
      <c r="G2" s="181"/>
      <c r="H2" s="181"/>
      <c r="I2" s="181"/>
      <c r="J2" s="181"/>
      <c r="K2" s="181"/>
      <c r="L2" s="181"/>
      <c r="M2" s="181"/>
      <c r="N2" s="181"/>
      <c r="O2" s="181"/>
      <c r="P2" s="181"/>
      <c r="Q2" s="181"/>
      <c r="R2" s="181"/>
      <c r="S2" s="181"/>
      <c r="T2" s="181"/>
      <c r="U2" s="181"/>
      <c r="V2" s="181"/>
      <c r="W2" s="181"/>
      <c r="X2" s="181"/>
      <c r="Y2" s="181"/>
      <c r="Z2" s="181"/>
    </row>
    <row r="3" spans="2:32" ht="58.5" customHeight="1" x14ac:dyDescent="0.25">
      <c r="B3" s="190" t="s">
        <v>607</v>
      </c>
      <c r="C3" s="261"/>
      <c r="D3" s="261"/>
      <c r="E3" s="261"/>
      <c r="F3" s="261"/>
      <c r="G3" s="261"/>
      <c r="H3" s="261"/>
      <c r="I3" s="261"/>
      <c r="J3" s="261"/>
      <c r="K3" s="261"/>
      <c r="L3" s="261"/>
      <c r="M3" s="261"/>
      <c r="N3" s="261"/>
      <c r="O3" s="261"/>
      <c r="P3" s="261"/>
      <c r="Q3" s="261"/>
      <c r="R3" s="261"/>
      <c r="S3" s="261"/>
      <c r="T3" s="261"/>
      <c r="U3" s="261"/>
      <c r="V3" s="261"/>
      <c r="W3" s="261"/>
      <c r="X3" s="261"/>
      <c r="Y3" s="261"/>
      <c r="Z3" s="261"/>
    </row>
    <row r="4" spans="2:32" ht="42"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c r="Z4" s="261"/>
    </row>
    <row r="7" spans="2:32" x14ac:dyDescent="0.25">
      <c r="B7" s="185" t="s">
        <v>511</v>
      </c>
      <c r="C7" s="185"/>
      <c r="D7" s="110" t="s">
        <v>547</v>
      </c>
      <c r="E7" s="109">
        <v>1</v>
      </c>
      <c r="F7" s="109">
        <v>2</v>
      </c>
      <c r="G7" s="109">
        <v>3</v>
      </c>
      <c r="H7" s="109">
        <v>4</v>
      </c>
      <c r="I7" s="109">
        <v>5</v>
      </c>
      <c r="J7" s="109">
        <v>6</v>
      </c>
      <c r="K7" s="109">
        <v>7</v>
      </c>
      <c r="L7" s="109">
        <v>8</v>
      </c>
      <c r="M7" s="109">
        <v>9</v>
      </c>
      <c r="N7" s="109">
        <v>10</v>
      </c>
      <c r="O7" s="109">
        <v>11</v>
      </c>
      <c r="P7" s="109">
        <v>12</v>
      </c>
      <c r="R7" s="185" t="s">
        <v>546</v>
      </c>
      <c r="S7" s="185"/>
      <c r="T7" s="110" t="s">
        <v>548</v>
      </c>
      <c r="U7" s="109">
        <v>3</v>
      </c>
      <c r="V7" s="109">
        <v>4</v>
      </c>
      <c r="W7" s="109">
        <v>5</v>
      </c>
      <c r="X7" s="109">
        <v>6</v>
      </c>
      <c r="Y7" s="109">
        <v>7</v>
      </c>
      <c r="Z7" s="109">
        <v>8</v>
      </c>
      <c r="AA7" s="109">
        <v>9</v>
      </c>
      <c r="AB7" s="109">
        <v>10</v>
      </c>
      <c r="AC7" s="109">
        <v>11</v>
      </c>
      <c r="AD7" s="109">
        <v>12</v>
      </c>
    </row>
    <row r="8" spans="2:32" x14ac:dyDescent="0.25">
      <c r="B8" s="260" t="s">
        <v>544</v>
      </c>
      <c r="C8" s="260"/>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60" t="s">
        <v>544</v>
      </c>
      <c r="S8" s="260"/>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60" t="s">
        <v>543</v>
      </c>
      <c r="C9" s="260"/>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60" t="s">
        <v>543</v>
      </c>
      <c r="S9" s="260"/>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60" t="s">
        <v>545</v>
      </c>
      <c r="C10" s="260"/>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60" t="s">
        <v>545</v>
      </c>
      <c r="S10" s="260"/>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60" t="s">
        <v>49</v>
      </c>
      <c r="C11" s="260"/>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60" t="s">
        <v>49</v>
      </c>
      <c r="S11" s="260"/>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198" t="s">
        <v>22</v>
      </c>
      <c r="C13" s="193" t="s">
        <v>538</v>
      </c>
      <c r="D13" s="194"/>
      <c r="E13" s="194"/>
      <c r="F13" s="194"/>
      <c r="G13" s="194"/>
      <c r="H13" s="195"/>
      <c r="J13" s="198" t="s">
        <v>22</v>
      </c>
      <c r="K13" s="193" t="s">
        <v>540</v>
      </c>
      <c r="L13" s="194"/>
      <c r="M13" s="194"/>
      <c r="N13" s="194"/>
      <c r="O13" s="194"/>
      <c r="P13" s="195"/>
      <c r="R13" s="198" t="s">
        <v>22</v>
      </c>
      <c r="S13" s="193" t="s">
        <v>541</v>
      </c>
      <c r="T13" s="194"/>
      <c r="U13" s="194"/>
      <c r="V13" s="194"/>
      <c r="W13" s="194"/>
      <c r="X13" s="195"/>
      <c r="Z13" s="198" t="s">
        <v>22</v>
      </c>
      <c r="AA13" s="193" t="s">
        <v>542</v>
      </c>
      <c r="AB13" s="194"/>
      <c r="AC13" s="194"/>
      <c r="AD13" s="194"/>
      <c r="AE13" s="194"/>
      <c r="AF13" s="195"/>
    </row>
    <row r="14" spans="2:32" x14ac:dyDescent="0.25">
      <c r="B14" s="259"/>
      <c r="C14" s="223" t="s">
        <v>509</v>
      </c>
      <c r="D14" s="224"/>
      <c r="E14" s="223" t="s">
        <v>511</v>
      </c>
      <c r="F14" s="224"/>
      <c r="G14" s="223" t="s">
        <v>539</v>
      </c>
      <c r="H14" s="224"/>
      <c r="J14" s="259"/>
      <c r="K14" s="223" t="s">
        <v>509</v>
      </c>
      <c r="L14" s="224"/>
      <c r="M14" s="223" t="s">
        <v>511</v>
      </c>
      <c r="N14" s="224"/>
      <c r="O14" s="223" t="s">
        <v>539</v>
      </c>
      <c r="P14" s="224"/>
      <c r="R14" s="259"/>
      <c r="S14" s="223" t="s">
        <v>509</v>
      </c>
      <c r="T14" s="224"/>
      <c r="U14" s="223" t="s">
        <v>511</v>
      </c>
      <c r="V14" s="224"/>
      <c r="W14" s="223" t="s">
        <v>539</v>
      </c>
      <c r="X14" s="224"/>
      <c r="Z14" s="259"/>
      <c r="AA14" s="223" t="s">
        <v>509</v>
      </c>
      <c r="AB14" s="224"/>
      <c r="AC14" s="223" t="s">
        <v>511</v>
      </c>
      <c r="AD14" s="224"/>
      <c r="AE14" s="223" t="s">
        <v>539</v>
      </c>
      <c r="AF14" s="224"/>
    </row>
    <row r="15" spans="2:32" x14ac:dyDescent="0.25">
      <c r="B15" s="187"/>
      <c r="C15" s="104" t="s">
        <v>536</v>
      </c>
      <c r="D15" s="105" t="s">
        <v>537</v>
      </c>
      <c r="E15" s="104" t="s">
        <v>536</v>
      </c>
      <c r="F15" s="105" t="s">
        <v>537</v>
      </c>
      <c r="G15" s="104" t="s">
        <v>536</v>
      </c>
      <c r="H15" s="105" t="s">
        <v>537</v>
      </c>
      <c r="J15" s="187"/>
      <c r="K15" s="104" t="s">
        <v>536</v>
      </c>
      <c r="L15" s="105" t="s">
        <v>537</v>
      </c>
      <c r="M15" s="104" t="s">
        <v>536</v>
      </c>
      <c r="N15" s="105" t="s">
        <v>537</v>
      </c>
      <c r="O15" s="104" t="s">
        <v>536</v>
      </c>
      <c r="P15" s="105" t="s">
        <v>537</v>
      </c>
      <c r="R15" s="187"/>
      <c r="S15" s="104" t="s">
        <v>536</v>
      </c>
      <c r="T15" s="105" t="s">
        <v>537</v>
      </c>
      <c r="U15" s="104" t="s">
        <v>536</v>
      </c>
      <c r="V15" s="105" t="s">
        <v>537</v>
      </c>
      <c r="W15" s="104" t="s">
        <v>536</v>
      </c>
      <c r="X15" s="105" t="s">
        <v>537</v>
      </c>
      <c r="Z15" s="187"/>
      <c r="AA15" s="104" t="s">
        <v>536</v>
      </c>
      <c r="AB15" s="105" t="s">
        <v>537</v>
      </c>
      <c r="AC15" s="104" t="s">
        <v>536</v>
      </c>
      <c r="AD15" s="105" t="s">
        <v>537</v>
      </c>
      <c r="AE15" s="104" t="s">
        <v>536</v>
      </c>
      <c r="AF15" s="105" t="s">
        <v>537</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181" t="s">
        <v>46</v>
      </c>
      <c r="C35" s="181"/>
      <c r="D35" s="181"/>
      <c r="E35" s="181"/>
      <c r="F35" s="181"/>
      <c r="G35" s="181"/>
      <c r="H35" s="181"/>
      <c r="I35" s="181"/>
      <c r="J35" s="181"/>
      <c r="K35" s="181"/>
      <c r="L35" s="181"/>
      <c r="M35" s="181"/>
      <c r="N35" s="181"/>
      <c r="O35" s="181"/>
      <c r="P35" s="181"/>
      <c r="Q35" s="181"/>
      <c r="R35" s="181"/>
      <c r="S35" s="181"/>
      <c r="T35" s="181"/>
      <c r="U35" s="181"/>
      <c r="V35" s="181"/>
      <c r="W35" s="181"/>
      <c r="X35" s="181"/>
      <c r="Y35" s="181"/>
      <c r="Z35" s="181"/>
    </row>
    <row r="37" spans="2:26" x14ac:dyDescent="0.25">
      <c r="B37" s="4" t="s">
        <v>535</v>
      </c>
      <c r="C37" s="4" t="s">
        <v>509</v>
      </c>
      <c r="D37" s="4" t="s">
        <v>510</v>
      </c>
      <c r="E37" s="4" t="s">
        <v>511</v>
      </c>
      <c r="F37" s="4" t="s">
        <v>512</v>
      </c>
      <c r="G37" s="4" t="s">
        <v>513</v>
      </c>
      <c r="H37" s="4" t="s">
        <v>514</v>
      </c>
      <c r="I37" s="4" t="s">
        <v>515</v>
      </c>
      <c r="J37" s="4" t="s">
        <v>516</v>
      </c>
      <c r="K37" s="4" t="s">
        <v>517</v>
      </c>
      <c r="L37" s="4" t="s">
        <v>518</v>
      </c>
      <c r="M37" s="4" t="s">
        <v>519</v>
      </c>
      <c r="N37" s="4" t="s">
        <v>520</v>
      </c>
      <c r="O37" s="4" t="s">
        <v>521</v>
      </c>
      <c r="P37" s="4" t="s">
        <v>522</v>
      </c>
      <c r="Q37" s="4" t="s">
        <v>523</v>
      </c>
      <c r="R37" s="4" t="s">
        <v>524</v>
      </c>
      <c r="S37" s="4" t="s">
        <v>525</v>
      </c>
      <c r="T37" s="4" t="s">
        <v>526</v>
      </c>
      <c r="U37" s="4" t="s">
        <v>527</v>
      </c>
      <c r="V37" s="4" t="s">
        <v>528</v>
      </c>
      <c r="W37" s="4" t="s">
        <v>529</v>
      </c>
      <c r="X37" s="4" t="s">
        <v>530</v>
      </c>
      <c r="Y37" s="4" t="s">
        <v>531</v>
      </c>
      <c r="Z37" s="4" t="s">
        <v>532</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508</v>
      </c>
      <c r="C55" s="4" t="s">
        <v>509</v>
      </c>
      <c r="D55" s="4" t="s">
        <v>510</v>
      </c>
      <c r="E55" s="4" t="s">
        <v>511</v>
      </c>
      <c r="F55" s="4" t="s">
        <v>512</v>
      </c>
      <c r="G55" s="4" t="s">
        <v>513</v>
      </c>
      <c r="H55" s="4" t="s">
        <v>514</v>
      </c>
      <c r="I55" s="4" t="s">
        <v>515</v>
      </c>
      <c r="J55" s="4" t="s">
        <v>516</v>
      </c>
      <c r="K55" s="4" t="s">
        <v>517</v>
      </c>
      <c r="L55" s="4" t="s">
        <v>518</v>
      </c>
      <c r="M55" s="4" t="s">
        <v>519</v>
      </c>
      <c r="N55" s="4" t="s">
        <v>520</v>
      </c>
      <c r="O55" s="4" t="s">
        <v>521</v>
      </c>
      <c r="P55" s="4" t="s">
        <v>522</v>
      </c>
      <c r="Q55" s="4" t="s">
        <v>523</v>
      </c>
      <c r="R55" s="4" t="s">
        <v>524</v>
      </c>
      <c r="S55" s="4" t="s">
        <v>525</v>
      </c>
      <c r="T55" s="4" t="s">
        <v>526</v>
      </c>
      <c r="U55" s="4" t="s">
        <v>527</v>
      </c>
      <c r="V55" s="4" t="s">
        <v>528</v>
      </c>
      <c r="W55" s="4" t="s">
        <v>529</v>
      </c>
      <c r="X55" s="4" t="s">
        <v>530</v>
      </c>
      <c r="Y55" s="4" t="s">
        <v>531</v>
      </c>
      <c r="Z55" s="4" t="s">
        <v>532</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533</v>
      </c>
      <c r="C73" s="4" t="s">
        <v>509</v>
      </c>
      <c r="D73" s="4" t="s">
        <v>510</v>
      </c>
      <c r="E73" s="4" t="s">
        <v>511</v>
      </c>
      <c r="F73" s="4" t="s">
        <v>512</v>
      </c>
      <c r="G73" s="4" t="s">
        <v>513</v>
      </c>
      <c r="H73" s="4" t="s">
        <v>514</v>
      </c>
      <c r="I73" s="4" t="s">
        <v>515</v>
      </c>
      <c r="J73" s="4" t="s">
        <v>516</v>
      </c>
      <c r="K73" s="4" t="s">
        <v>517</v>
      </c>
      <c r="L73" s="4" t="s">
        <v>518</v>
      </c>
      <c r="M73" s="4" t="s">
        <v>519</v>
      </c>
      <c r="N73" s="4" t="s">
        <v>520</v>
      </c>
      <c r="O73" s="4" t="s">
        <v>521</v>
      </c>
      <c r="P73" s="4" t="s">
        <v>522</v>
      </c>
      <c r="Q73" s="4" t="s">
        <v>523</v>
      </c>
      <c r="R73" s="4" t="s">
        <v>524</v>
      </c>
      <c r="S73" s="4" t="s">
        <v>525</v>
      </c>
      <c r="T73" s="4" t="s">
        <v>526</v>
      </c>
      <c r="U73" s="4" t="s">
        <v>527</v>
      </c>
      <c r="V73" s="4" t="s">
        <v>528</v>
      </c>
      <c r="W73" s="4" t="s">
        <v>529</v>
      </c>
      <c r="X73" s="4" t="s">
        <v>530</v>
      </c>
      <c r="Y73" s="4" t="s">
        <v>531</v>
      </c>
      <c r="Z73" s="4" t="s">
        <v>532</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534</v>
      </c>
      <c r="C91" s="4" t="s">
        <v>509</v>
      </c>
      <c r="D91" s="4" t="s">
        <v>510</v>
      </c>
      <c r="E91" s="4" t="s">
        <v>511</v>
      </c>
      <c r="F91" s="4" t="s">
        <v>512</v>
      </c>
      <c r="G91" s="4" t="s">
        <v>513</v>
      </c>
      <c r="H91" s="4" t="s">
        <v>514</v>
      </c>
      <c r="I91" s="4" t="s">
        <v>515</v>
      </c>
      <c r="J91" s="4" t="s">
        <v>516</v>
      </c>
      <c r="K91" s="4" t="s">
        <v>517</v>
      </c>
      <c r="L91" s="4" t="s">
        <v>518</v>
      </c>
      <c r="M91" s="4" t="s">
        <v>519</v>
      </c>
      <c r="N91" s="4" t="s">
        <v>520</v>
      </c>
      <c r="O91" s="4" t="s">
        <v>521</v>
      </c>
      <c r="P91" s="4" t="s">
        <v>522</v>
      </c>
      <c r="Q91" s="4" t="s">
        <v>523</v>
      </c>
      <c r="R91" s="4" t="s">
        <v>524</v>
      </c>
      <c r="S91" s="4" t="s">
        <v>525</v>
      </c>
      <c r="T91" s="4" t="s">
        <v>526</v>
      </c>
      <c r="U91" s="4" t="s">
        <v>527</v>
      </c>
      <c r="V91" s="4" t="s">
        <v>528</v>
      </c>
      <c r="W91" s="4" t="s">
        <v>529</v>
      </c>
      <c r="X91" s="4" t="s">
        <v>530</v>
      </c>
      <c r="Y91" s="4" t="s">
        <v>531</v>
      </c>
      <c r="Z91" s="4" t="s">
        <v>532</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dimension ref="B2:DC157"/>
  <sheetViews>
    <sheetView zoomScale="85" zoomScaleNormal="85" workbookViewId="0">
      <selection activeCell="AB25" sqref="AB25:AF25"/>
    </sheetView>
  </sheetViews>
  <sheetFormatPr defaultRowHeight="15" x14ac:dyDescent="0.25"/>
  <cols>
    <col min="3" max="3" width="9.28515625" customWidth="1"/>
    <col min="33" max="33" width="8.7109375" customWidth="1"/>
  </cols>
  <sheetData>
    <row r="2" spans="2:33" ht="18.75" x14ac:dyDescent="0.3">
      <c r="B2" s="181" t="s">
        <v>606</v>
      </c>
      <c r="C2" s="181"/>
      <c r="D2" s="181"/>
      <c r="E2" s="181"/>
      <c r="F2" s="181"/>
      <c r="G2" s="181"/>
      <c r="H2" s="181"/>
      <c r="I2" s="181"/>
      <c r="J2" s="181"/>
      <c r="K2" s="181"/>
      <c r="L2" s="181"/>
      <c r="M2" s="181"/>
      <c r="N2" s="181"/>
      <c r="O2" s="181"/>
      <c r="P2" s="181"/>
      <c r="Q2" s="181"/>
      <c r="R2" s="181"/>
      <c r="S2" s="181"/>
      <c r="T2" s="181"/>
      <c r="U2" s="181"/>
      <c r="V2" s="181"/>
      <c r="W2" s="181"/>
      <c r="X2" s="181"/>
      <c r="Y2" s="181"/>
      <c r="Z2" s="181"/>
    </row>
    <row r="3" spans="2:33" ht="66.75" customHeight="1" x14ac:dyDescent="0.25">
      <c r="B3" s="190" t="s">
        <v>613</v>
      </c>
      <c r="C3" s="261"/>
      <c r="D3" s="261"/>
      <c r="E3" s="261"/>
      <c r="F3" s="261"/>
      <c r="G3" s="261"/>
      <c r="H3" s="261"/>
      <c r="I3" s="261"/>
      <c r="J3" s="261"/>
      <c r="K3" s="261"/>
      <c r="L3" s="261"/>
      <c r="M3" s="261"/>
      <c r="N3" s="261"/>
      <c r="O3" s="261"/>
      <c r="P3" s="261"/>
      <c r="Q3" s="261"/>
      <c r="R3" s="261"/>
      <c r="S3" s="261"/>
      <c r="T3" s="261"/>
      <c r="U3" s="261"/>
      <c r="V3" s="261"/>
      <c r="W3" s="261"/>
      <c r="X3" s="261"/>
      <c r="Y3" s="261"/>
      <c r="Z3" s="261"/>
    </row>
    <row r="4" spans="2:33" ht="45.75" customHeight="1" x14ac:dyDescent="0.25">
      <c r="B4" s="261"/>
      <c r="C4" s="261"/>
      <c r="D4" s="261"/>
      <c r="E4" s="261"/>
      <c r="F4" s="261"/>
      <c r="G4" s="261"/>
      <c r="H4" s="261"/>
      <c r="I4" s="261"/>
      <c r="J4" s="261"/>
      <c r="K4" s="261"/>
      <c r="L4" s="261"/>
      <c r="M4" s="261"/>
      <c r="N4" s="261"/>
      <c r="O4" s="261"/>
      <c r="P4" s="261"/>
      <c r="Q4" s="261"/>
      <c r="R4" s="261"/>
      <c r="S4" s="261"/>
      <c r="T4" s="261"/>
      <c r="U4" s="261"/>
      <c r="V4" s="261"/>
      <c r="W4" s="261"/>
      <c r="X4" s="261"/>
      <c r="Y4" s="261"/>
      <c r="Z4" s="261"/>
    </row>
    <row r="7" spans="2:33" x14ac:dyDescent="0.25">
      <c r="C7" s="185" t="s">
        <v>585</v>
      </c>
      <c r="D7" s="185"/>
      <c r="E7" s="185"/>
      <c r="F7" s="185"/>
      <c r="G7" s="185"/>
      <c r="H7" s="185"/>
      <c r="I7" s="185"/>
      <c r="J7" s="185"/>
      <c r="K7" s="185"/>
      <c r="L7" s="185"/>
      <c r="M7" s="185"/>
      <c r="N7" s="185"/>
      <c r="O7" s="185"/>
      <c r="P7" s="185"/>
      <c r="Q7" s="185"/>
    </row>
    <row r="8" spans="2:33" x14ac:dyDescent="0.25">
      <c r="C8" s="211" t="s">
        <v>580</v>
      </c>
      <c r="D8" s="211"/>
      <c r="E8" s="211"/>
      <c r="F8" s="211"/>
      <c r="G8" s="211"/>
      <c r="H8" s="211"/>
      <c r="I8" s="211"/>
      <c r="J8" s="211"/>
      <c r="K8" s="211"/>
      <c r="L8" s="211"/>
      <c r="M8" s="211" t="s">
        <v>42</v>
      </c>
      <c r="N8" s="211"/>
      <c r="O8" s="212" t="s">
        <v>41</v>
      </c>
      <c r="P8" s="212" t="s">
        <v>579</v>
      </c>
      <c r="Q8" s="212" t="s">
        <v>376</v>
      </c>
    </row>
    <row r="9" spans="2:33" x14ac:dyDescent="0.25">
      <c r="B9" s="126"/>
      <c r="C9" s="129" t="s">
        <v>29</v>
      </c>
      <c r="D9" s="106">
        <v>1100</v>
      </c>
      <c r="E9" s="106">
        <v>2000</v>
      </c>
      <c r="F9" s="106">
        <v>2700</v>
      </c>
      <c r="G9" s="106">
        <v>4000</v>
      </c>
      <c r="H9" s="106">
        <v>5200</v>
      </c>
      <c r="I9" s="106">
        <v>8000</v>
      </c>
      <c r="J9" s="106">
        <v>12000</v>
      </c>
      <c r="K9" s="106">
        <v>18000</v>
      </c>
      <c r="L9" s="22" t="s">
        <v>581</v>
      </c>
      <c r="M9" s="106" t="s">
        <v>582</v>
      </c>
      <c r="N9" s="106" t="s">
        <v>578</v>
      </c>
      <c r="O9" s="212"/>
      <c r="P9" s="212"/>
      <c r="Q9" s="212"/>
      <c r="S9" s="185" t="s">
        <v>7</v>
      </c>
      <c r="T9" s="185"/>
      <c r="U9" s="185"/>
      <c r="V9" s="185"/>
      <c r="W9" s="185"/>
      <c r="X9" s="185"/>
      <c r="Y9" s="185"/>
      <c r="Z9" s="185"/>
    </row>
    <row r="10" spans="2:33" x14ac:dyDescent="0.25">
      <c r="B10" s="106" t="s">
        <v>583</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564</v>
      </c>
      <c r="T10" s="106" t="s">
        <v>558</v>
      </c>
      <c r="U10" s="106" t="s">
        <v>559</v>
      </c>
      <c r="V10" s="106" t="s">
        <v>560</v>
      </c>
      <c r="W10" s="106" t="s">
        <v>561</v>
      </c>
      <c r="X10" s="106" t="s">
        <v>562</v>
      </c>
      <c r="Y10" s="106" t="s">
        <v>563</v>
      </c>
      <c r="Z10" s="106" t="s">
        <v>565</v>
      </c>
    </row>
    <row r="11" spans="2:33" x14ac:dyDescent="0.25">
      <c r="B11" s="106" t="s">
        <v>584</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row>
    <row r="13" spans="2:33" x14ac:dyDescent="0.25">
      <c r="C13" s="185" t="s">
        <v>297</v>
      </c>
      <c r="D13" s="185"/>
      <c r="E13" s="185"/>
      <c r="F13" s="185"/>
      <c r="G13" s="185"/>
      <c r="H13" s="185"/>
      <c r="I13" s="185"/>
      <c r="J13" s="185"/>
      <c r="K13" s="185"/>
      <c r="L13" s="185"/>
      <c r="M13" s="185"/>
      <c r="N13" s="185"/>
      <c r="O13" s="185"/>
      <c r="P13" s="185"/>
      <c r="S13" s="185" t="s">
        <v>612</v>
      </c>
      <c r="T13" s="185"/>
      <c r="U13" s="185"/>
      <c r="V13" s="185"/>
      <c r="W13" s="185"/>
      <c r="X13" s="185"/>
      <c r="Y13" s="185"/>
      <c r="Z13" s="185"/>
      <c r="AA13" s="185"/>
      <c r="AB13" s="185"/>
      <c r="AC13" s="185"/>
      <c r="AD13" s="185"/>
      <c r="AE13" s="185"/>
      <c r="AF13" s="185"/>
    </row>
    <row r="14" spans="2:33" x14ac:dyDescent="0.25">
      <c r="C14" s="223" t="s">
        <v>573</v>
      </c>
      <c r="D14" s="245"/>
      <c r="E14" s="245"/>
      <c r="F14" s="224"/>
      <c r="G14" s="223" t="s">
        <v>566</v>
      </c>
      <c r="H14" s="245"/>
      <c r="I14" s="245"/>
      <c r="J14" s="245"/>
      <c r="K14" s="224"/>
      <c r="L14" s="223" t="s">
        <v>567</v>
      </c>
      <c r="M14" s="245"/>
      <c r="N14" s="245"/>
      <c r="O14" s="245"/>
      <c r="P14" s="224"/>
      <c r="S14" s="223" t="s">
        <v>573</v>
      </c>
      <c r="T14" s="245"/>
      <c r="U14" s="245"/>
      <c r="V14" s="224"/>
      <c r="W14" s="223" t="s">
        <v>566</v>
      </c>
      <c r="X14" s="245"/>
      <c r="Y14" s="245"/>
      <c r="Z14" s="245"/>
      <c r="AA14" s="224"/>
      <c r="AB14" s="223" t="s">
        <v>567</v>
      </c>
      <c r="AC14" s="245"/>
      <c r="AD14" s="245"/>
      <c r="AE14" s="245"/>
      <c r="AF14" s="224"/>
    </row>
    <row r="15" spans="2:33" x14ac:dyDescent="0.25">
      <c r="B15" s="106" t="s">
        <v>574</v>
      </c>
      <c r="C15" s="106">
        <v>1</v>
      </c>
      <c r="D15" s="106">
        <v>2</v>
      </c>
      <c r="E15" s="106">
        <v>3</v>
      </c>
      <c r="F15" s="106">
        <v>4</v>
      </c>
      <c r="G15" s="106" t="s">
        <v>569</v>
      </c>
      <c r="H15" s="106" t="s">
        <v>568</v>
      </c>
      <c r="I15" s="106" t="s">
        <v>570</v>
      </c>
      <c r="J15" s="106" t="s">
        <v>571</v>
      </c>
      <c r="K15" s="106" t="s">
        <v>572</v>
      </c>
      <c r="L15" s="106" t="s">
        <v>569</v>
      </c>
      <c r="M15" s="106" t="s">
        <v>568</v>
      </c>
      <c r="N15" s="106" t="s">
        <v>570</v>
      </c>
      <c r="O15" s="106" t="s">
        <v>571</v>
      </c>
      <c r="P15" s="106" t="s">
        <v>572</v>
      </c>
      <c r="R15" s="106" t="s">
        <v>574</v>
      </c>
      <c r="S15" s="106">
        <v>1</v>
      </c>
      <c r="T15" s="106">
        <v>2</v>
      </c>
      <c r="U15" s="106">
        <v>3</v>
      </c>
      <c r="V15" s="106">
        <v>4</v>
      </c>
      <c r="W15" s="106" t="s">
        <v>569</v>
      </c>
      <c r="X15" s="106" t="s">
        <v>568</v>
      </c>
      <c r="Y15" s="106" t="s">
        <v>570</v>
      </c>
      <c r="Z15" s="106" t="s">
        <v>571</v>
      </c>
      <c r="AA15" s="106" t="s">
        <v>572</v>
      </c>
      <c r="AB15" s="106" t="s">
        <v>569</v>
      </c>
      <c r="AC15" s="106" t="s">
        <v>568</v>
      </c>
      <c r="AD15" s="106" t="s">
        <v>570</v>
      </c>
      <c r="AE15" s="106" t="s">
        <v>571</v>
      </c>
      <c r="AF15" s="106" t="s">
        <v>572</v>
      </c>
    </row>
    <row r="16" spans="2:33" x14ac:dyDescent="0.25">
      <c r="B16" s="106" t="s">
        <v>558</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558</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6"/>
    </row>
    <row r="17" spans="2:33" x14ac:dyDescent="0.25">
      <c r="B17" s="106" t="s">
        <v>559</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559</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106" t="s">
        <v>560</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560</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106" t="s">
        <v>561</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561</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106" t="s">
        <v>562</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562</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106" t="s">
        <v>563</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563</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106" t="s">
        <v>565</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565</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3" spans="2:33" x14ac:dyDescent="0.25">
      <c r="B23" s="130"/>
    </row>
    <row r="24" spans="2:33" x14ac:dyDescent="0.25">
      <c r="C24" s="185" t="s">
        <v>576</v>
      </c>
      <c r="D24" s="185"/>
      <c r="E24" s="185"/>
      <c r="F24" s="185"/>
      <c r="G24" s="185"/>
      <c r="H24" s="185"/>
      <c r="I24" s="185"/>
      <c r="J24" s="185"/>
      <c r="K24" s="185"/>
      <c r="L24" s="185"/>
      <c r="M24" s="185"/>
      <c r="N24" s="185"/>
      <c r="O24" s="185"/>
      <c r="P24" s="185"/>
      <c r="S24" s="185" t="s">
        <v>577</v>
      </c>
      <c r="T24" s="185"/>
      <c r="U24" s="185"/>
      <c r="V24" s="185"/>
      <c r="W24" s="185"/>
      <c r="X24" s="185"/>
      <c r="Y24" s="185"/>
      <c r="Z24" s="185"/>
      <c r="AA24" s="185"/>
      <c r="AB24" s="185"/>
      <c r="AC24" s="185"/>
      <c r="AD24" s="185"/>
      <c r="AE24" s="185"/>
      <c r="AF24" s="185"/>
    </row>
    <row r="25" spans="2:33" x14ac:dyDescent="0.25">
      <c r="C25" s="223" t="s">
        <v>573</v>
      </c>
      <c r="D25" s="245"/>
      <c r="E25" s="245"/>
      <c r="F25" s="224"/>
      <c r="G25" s="223" t="s">
        <v>566</v>
      </c>
      <c r="H25" s="245"/>
      <c r="I25" s="245"/>
      <c r="J25" s="245"/>
      <c r="K25" s="224"/>
      <c r="L25" s="223" t="s">
        <v>567</v>
      </c>
      <c r="M25" s="245"/>
      <c r="N25" s="245"/>
      <c r="O25" s="245"/>
      <c r="P25" s="224"/>
      <c r="S25" s="223" t="s">
        <v>573</v>
      </c>
      <c r="T25" s="245"/>
      <c r="U25" s="245"/>
      <c r="V25" s="224"/>
      <c r="W25" s="223" t="s">
        <v>566</v>
      </c>
      <c r="X25" s="245"/>
      <c r="Y25" s="245"/>
      <c r="Z25" s="245"/>
      <c r="AA25" s="224"/>
      <c r="AB25" s="223" t="s">
        <v>567</v>
      </c>
      <c r="AC25" s="245"/>
      <c r="AD25" s="245"/>
      <c r="AE25" s="245"/>
      <c r="AF25" s="224"/>
    </row>
    <row r="26" spans="2:33" x14ac:dyDescent="0.25">
      <c r="B26" s="106" t="s">
        <v>574</v>
      </c>
      <c r="C26" s="106">
        <v>1</v>
      </c>
      <c r="D26" s="106">
        <v>2</v>
      </c>
      <c r="E26" s="106">
        <v>3</v>
      </c>
      <c r="F26" s="106">
        <v>4</v>
      </c>
      <c r="G26" s="106" t="s">
        <v>569</v>
      </c>
      <c r="H26" s="106" t="s">
        <v>568</v>
      </c>
      <c r="I26" s="106" t="s">
        <v>570</v>
      </c>
      <c r="J26" s="106" t="s">
        <v>571</v>
      </c>
      <c r="K26" s="106" t="s">
        <v>572</v>
      </c>
      <c r="L26" s="106" t="s">
        <v>569</v>
      </c>
      <c r="M26" s="106" t="s">
        <v>568</v>
      </c>
      <c r="N26" s="106" t="s">
        <v>570</v>
      </c>
      <c r="O26" s="106" t="s">
        <v>571</v>
      </c>
      <c r="P26" s="106" t="s">
        <v>572</v>
      </c>
      <c r="R26" s="106" t="s">
        <v>574</v>
      </c>
      <c r="S26" s="106">
        <v>1</v>
      </c>
      <c r="T26" s="106">
        <v>2</v>
      </c>
      <c r="U26" s="106">
        <v>3</v>
      </c>
      <c r="V26" s="106">
        <v>4</v>
      </c>
      <c r="W26" s="106" t="s">
        <v>569</v>
      </c>
      <c r="X26" s="106" t="s">
        <v>568</v>
      </c>
      <c r="Y26" s="106" t="s">
        <v>570</v>
      </c>
      <c r="Z26" s="106" t="s">
        <v>571</v>
      </c>
      <c r="AA26" s="106" t="s">
        <v>572</v>
      </c>
      <c r="AB26" s="106" t="s">
        <v>569</v>
      </c>
      <c r="AC26" s="106" t="s">
        <v>568</v>
      </c>
      <c r="AD26" s="106" t="s">
        <v>570</v>
      </c>
      <c r="AE26" s="106" t="s">
        <v>571</v>
      </c>
      <c r="AF26" s="106" t="s">
        <v>572</v>
      </c>
    </row>
    <row r="27" spans="2:33" x14ac:dyDescent="0.25">
      <c r="B27" s="106" t="s">
        <v>558</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558</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6"/>
    </row>
    <row r="28" spans="2:33" x14ac:dyDescent="0.25">
      <c r="B28" s="106" t="s">
        <v>559</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559</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106" t="s">
        <v>560</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560</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106" t="s">
        <v>561</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561</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106" t="s">
        <v>562</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562</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106" t="s">
        <v>563</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563</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48" x14ac:dyDescent="0.25">
      <c r="B33" s="106" t="s">
        <v>565</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565</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48" x14ac:dyDescent="0.25">
      <c r="C34" s="137"/>
      <c r="D34" s="137"/>
      <c r="E34" s="137"/>
      <c r="F34" s="137"/>
      <c r="G34" s="137"/>
      <c r="H34" s="137"/>
      <c r="I34" s="137"/>
      <c r="J34" s="137"/>
      <c r="K34" s="137"/>
      <c r="L34" s="137"/>
      <c r="M34" s="137"/>
      <c r="N34" s="137"/>
      <c r="O34" s="137"/>
      <c r="P34" s="137"/>
      <c r="R34" s="137"/>
      <c r="S34" s="137"/>
      <c r="T34" s="137"/>
      <c r="U34" s="137"/>
      <c r="V34" s="137"/>
      <c r="W34" s="137"/>
      <c r="X34" s="137"/>
      <c r="Y34" s="137"/>
      <c r="Z34" s="137"/>
      <c r="AA34" s="137"/>
      <c r="AB34" s="137"/>
      <c r="AC34" s="137"/>
      <c r="AD34" s="137"/>
      <c r="AE34" s="137"/>
      <c r="AF34" s="137"/>
      <c r="AI34" s="137"/>
      <c r="AJ34" s="137"/>
      <c r="AK34" s="137"/>
      <c r="AL34" s="137"/>
      <c r="AM34" s="137"/>
      <c r="AN34" s="137"/>
      <c r="AO34" s="137"/>
      <c r="AP34" s="137"/>
      <c r="AQ34" s="137"/>
      <c r="AR34" s="137"/>
      <c r="AS34" s="137"/>
      <c r="AT34" s="137"/>
      <c r="AU34" s="137"/>
      <c r="AV34" s="137"/>
    </row>
    <row r="35" spans="2:48" x14ac:dyDescent="0.25">
      <c r="C35" s="185" t="s">
        <v>575</v>
      </c>
      <c r="D35" s="185"/>
      <c r="E35" s="185"/>
      <c r="F35" s="185"/>
      <c r="G35" s="185"/>
      <c r="H35" s="185"/>
      <c r="I35" s="185"/>
      <c r="J35" s="185"/>
      <c r="K35" s="185"/>
      <c r="L35" s="185"/>
      <c r="M35" s="185"/>
      <c r="N35" s="185"/>
      <c r="O35" s="185"/>
      <c r="P35" s="185"/>
      <c r="S35" s="185" t="s">
        <v>296</v>
      </c>
      <c r="T35" s="185"/>
      <c r="U35" s="185"/>
      <c r="V35" s="185"/>
      <c r="W35" s="185"/>
      <c r="X35" s="185"/>
      <c r="Y35" s="185"/>
      <c r="Z35" s="185"/>
      <c r="AA35" s="185"/>
      <c r="AB35" s="185"/>
      <c r="AC35" s="185"/>
      <c r="AD35" s="185"/>
      <c r="AE35" s="185"/>
      <c r="AF35" s="185"/>
    </row>
    <row r="36" spans="2:48" x14ac:dyDescent="0.25">
      <c r="C36" s="223" t="s">
        <v>573</v>
      </c>
      <c r="D36" s="245"/>
      <c r="E36" s="245"/>
      <c r="F36" s="224"/>
      <c r="G36" s="223" t="s">
        <v>566</v>
      </c>
      <c r="H36" s="245"/>
      <c r="I36" s="245"/>
      <c r="J36" s="245"/>
      <c r="K36" s="224"/>
      <c r="L36" s="223" t="s">
        <v>567</v>
      </c>
      <c r="M36" s="245"/>
      <c r="N36" s="245"/>
      <c r="O36" s="245"/>
      <c r="P36" s="224"/>
      <c r="S36" s="223" t="s">
        <v>573</v>
      </c>
      <c r="T36" s="245"/>
      <c r="U36" s="245"/>
      <c r="V36" s="224"/>
      <c r="W36" s="223" t="s">
        <v>566</v>
      </c>
      <c r="X36" s="245"/>
      <c r="Y36" s="245"/>
      <c r="Z36" s="245"/>
      <c r="AA36" s="224"/>
      <c r="AB36" s="223" t="s">
        <v>567</v>
      </c>
      <c r="AC36" s="245"/>
      <c r="AD36" s="245"/>
      <c r="AE36" s="245"/>
      <c r="AF36" s="224"/>
    </row>
    <row r="37" spans="2:48" x14ac:dyDescent="0.25">
      <c r="B37" s="106" t="s">
        <v>574</v>
      </c>
      <c r="C37" s="106">
        <v>1</v>
      </c>
      <c r="D37" s="106">
        <v>2</v>
      </c>
      <c r="E37" s="106">
        <v>3</v>
      </c>
      <c r="F37" s="106">
        <v>4</v>
      </c>
      <c r="G37" s="106" t="s">
        <v>569</v>
      </c>
      <c r="H37" s="106" t="s">
        <v>568</v>
      </c>
      <c r="I37" s="106" t="s">
        <v>570</v>
      </c>
      <c r="J37" s="106" t="s">
        <v>571</v>
      </c>
      <c r="K37" s="106" t="s">
        <v>572</v>
      </c>
      <c r="L37" s="106" t="s">
        <v>569</v>
      </c>
      <c r="M37" s="106" t="s">
        <v>568</v>
      </c>
      <c r="N37" s="106" t="s">
        <v>570</v>
      </c>
      <c r="O37" s="106" t="s">
        <v>571</v>
      </c>
      <c r="P37" s="106" t="s">
        <v>572</v>
      </c>
      <c r="R37" s="106" t="s">
        <v>574</v>
      </c>
      <c r="S37" s="106">
        <v>1</v>
      </c>
      <c r="T37" s="106">
        <v>2</v>
      </c>
      <c r="U37" s="106">
        <v>3</v>
      </c>
      <c r="V37" s="106">
        <v>4</v>
      </c>
      <c r="W37" s="106" t="s">
        <v>569</v>
      </c>
      <c r="X37" s="106" t="s">
        <v>568</v>
      </c>
      <c r="Y37" s="106" t="s">
        <v>570</v>
      </c>
      <c r="Z37" s="106" t="s">
        <v>571</v>
      </c>
      <c r="AA37" s="106" t="s">
        <v>572</v>
      </c>
      <c r="AB37" s="106" t="s">
        <v>569</v>
      </c>
      <c r="AC37" s="106" t="s">
        <v>568</v>
      </c>
      <c r="AD37" s="106" t="s">
        <v>570</v>
      </c>
      <c r="AE37" s="106" t="s">
        <v>571</v>
      </c>
      <c r="AF37" s="106" t="s">
        <v>572</v>
      </c>
    </row>
    <row r="38" spans="2:48" x14ac:dyDescent="0.25">
      <c r="B38" s="106" t="s">
        <v>558</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558</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48" x14ac:dyDescent="0.25">
      <c r="B39" s="106" t="s">
        <v>559</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559</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48" x14ac:dyDescent="0.25">
      <c r="B40" s="106" t="s">
        <v>560</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560</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48" x14ac:dyDescent="0.25">
      <c r="B41" s="106" t="s">
        <v>561</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561</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48" x14ac:dyDescent="0.25">
      <c r="B42" s="106" t="s">
        <v>562</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562</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48" x14ac:dyDescent="0.25">
      <c r="B43" s="106" t="s">
        <v>563</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563</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48" x14ac:dyDescent="0.25">
      <c r="B44" s="106" t="s">
        <v>565</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565</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32"/>
      <c r="C64" s="132"/>
      <c r="D64" s="132"/>
      <c r="E64" s="132"/>
      <c r="F64" s="132"/>
      <c r="G64" s="132"/>
      <c r="I64" s="132"/>
      <c r="Q64" s="132"/>
      <c r="T64" s="132"/>
    </row>
    <row r="65" spans="2:21" x14ac:dyDescent="0.25">
      <c r="B65" s="132"/>
      <c r="C65" s="132"/>
      <c r="D65" s="132"/>
      <c r="E65" s="132"/>
      <c r="F65" s="132"/>
      <c r="G65" s="132"/>
      <c r="I65" s="132"/>
      <c r="Q65" s="132"/>
      <c r="T65" s="132"/>
    </row>
    <row r="66" spans="2:21" x14ac:dyDescent="0.25">
      <c r="B66" s="132"/>
      <c r="C66" s="132"/>
      <c r="D66" s="132"/>
      <c r="E66" s="132"/>
      <c r="F66" s="132"/>
      <c r="G66" s="132"/>
      <c r="Q66" s="132"/>
    </row>
    <row r="67" spans="2:21" x14ac:dyDescent="0.25">
      <c r="B67" s="132"/>
      <c r="C67" s="132"/>
      <c r="D67" s="132"/>
      <c r="E67" s="132"/>
      <c r="F67" s="132"/>
      <c r="G67" s="132"/>
      <c r="Q67" s="132"/>
    </row>
    <row r="68" spans="2:21" x14ac:dyDescent="0.25">
      <c r="B68" s="132"/>
      <c r="C68" s="132"/>
      <c r="D68" s="132"/>
      <c r="E68" s="132"/>
      <c r="F68" s="132"/>
      <c r="G68" s="132"/>
      <c r="I68" s="132"/>
      <c r="J68" s="132"/>
      <c r="K68" s="132"/>
      <c r="L68" s="132"/>
      <c r="M68" s="132"/>
      <c r="N68" s="132"/>
      <c r="O68" s="132"/>
      <c r="P68" s="132"/>
      <c r="Q68" s="132"/>
      <c r="T68" s="132"/>
      <c r="U68" s="132"/>
    </row>
    <row r="69" spans="2:21" x14ac:dyDescent="0.25">
      <c r="B69" s="131"/>
      <c r="C69" s="131"/>
      <c r="D69" s="131"/>
      <c r="E69" s="131"/>
      <c r="F69" s="131"/>
      <c r="G69" s="131"/>
      <c r="Q69" s="131"/>
    </row>
    <row r="70" spans="2:21" x14ac:dyDescent="0.25">
      <c r="D70" s="131"/>
      <c r="E70" s="131"/>
      <c r="F70" s="132"/>
      <c r="G70" s="132"/>
    </row>
    <row r="71" spans="2:21" x14ac:dyDescent="0.25">
      <c r="D71" s="131"/>
      <c r="E71" s="131"/>
      <c r="F71" s="132"/>
      <c r="G71" s="132"/>
    </row>
    <row r="72" spans="2:21" x14ac:dyDescent="0.25">
      <c r="D72" s="131"/>
      <c r="E72" s="131"/>
      <c r="F72" s="132"/>
      <c r="G72" s="132"/>
    </row>
    <row r="73" spans="2:21" x14ac:dyDescent="0.25">
      <c r="D73" s="131"/>
      <c r="E73" s="131"/>
      <c r="F73" s="132"/>
      <c r="G73" s="132"/>
      <c r="T73" s="132"/>
    </row>
    <row r="74" spans="2:21" x14ac:dyDescent="0.25">
      <c r="D74" s="131"/>
      <c r="E74" s="131"/>
      <c r="F74" s="132"/>
      <c r="G74" s="132"/>
      <c r="T74" s="132"/>
      <c r="U74" s="132"/>
    </row>
    <row r="75" spans="2:21" x14ac:dyDescent="0.25">
      <c r="D75" s="131"/>
      <c r="E75" s="131"/>
      <c r="F75" s="132"/>
      <c r="G75" s="132"/>
      <c r="T75" s="132"/>
      <c r="U75" s="132"/>
    </row>
    <row r="76" spans="2:21" x14ac:dyDescent="0.25">
      <c r="D76" s="131"/>
      <c r="E76" s="131"/>
      <c r="F76" s="132"/>
      <c r="G76" s="132"/>
    </row>
    <row r="77" spans="2:21" x14ac:dyDescent="0.25">
      <c r="D77" s="131"/>
      <c r="E77" s="131"/>
      <c r="F77" s="132"/>
      <c r="G77" s="132"/>
    </row>
    <row r="78" spans="2:21" x14ac:dyDescent="0.25">
      <c r="D78" s="131"/>
      <c r="E78" s="131"/>
      <c r="F78" s="132"/>
      <c r="G78" s="132"/>
    </row>
    <row r="79" spans="2:21" x14ac:dyDescent="0.25">
      <c r="D79" s="131"/>
      <c r="E79" s="131"/>
      <c r="F79" s="132"/>
      <c r="G79" s="132"/>
      <c r="T79" s="132"/>
      <c r="U79" s="132"/>
    </row>
    <row r="80" spans="2:21" x14ac:dyDescent="0.25">
      <c r="D80" s="131"/>
      <c r="E80" s="131"/>
      <c r="F80" s="132"/>
      <c r="G80" s="132"/>
    </row>
    <row r="81" spans="4:27" x14ac:dyDescent="0.25">
      <c r="D81" s="131"/>
      <c r="E81" s="131"/>
      <c r="F81" s="132"/>
      <c r="G81" s="132"/>
    </row>
    <row r="82" spans="4:27" x14ac:dyDescent="0.25">
      <c r="D82" s="131"/>
      <c r="E82" s="131"/>
      <c r="F82" s="132"/>
      <c r="G82" s="132"/>
    </row>
    <row r="83" spans="4:27" x14ac:dyDescent="0.25">
      <c r="D83" s="131"/>
      <c r="E83" s="131"/>
      <c r="F83" s="132"/>
      <c r="G83" s="132"/>
    </row>
    <row r="84" spans="4:27" x14ac:dyDescent="0.25">
      <c r="D84" s="131"/>
      <c r="E84" s="131"/>
      <c r="F84" s="132"/>
      <c r="G84" s="132"/>
      <c r="T84" s="132"/>
      <c r="U84" s="132"/>
      <c r="Z84" s="132"/>
      <c r="AA84" s="132"/>
    </row>
    <row r="85" spans="4:27" x14ac:dyDescent="0.25">
      <c r="D85" s="131"/>
      <c r="E85" s="131"/>
      <c r="F85" s="132"/>
      <c r="G85" s="132"/>
    </row>
    <row r="86" spans="4:27" x14ac:dyDescent="0.25">
      <c r="D86" s="131"/>
      <c r="E86" s="131"/>
      <c r="F86" s="132"/>
      <c r="G86" s="132"/>
    </row>
    <row r="87" spans="4:27" x14ac:dyDescent="0.25">
      <c r="D87" s="131"/>
      <c r="E87" s="131"/>
      <c r="F87" s="132"/>
      <c r="G87" s="132"/>
    </row>
    <row r="88" spans="4:27" x14ac:dyDescent="0.25">
      <c r="D88" s="131"/>
      <c r="E88" s="131"/>
      <c r="F88" s="132"/>
      <c r="G88" s="132"/>
    </row>
    <row r="89" spans="4:27" x14ac:dyDescent="0.25">
      <c r="D89" s="131"/>
      <c r="E89" s="131"/>
      <c r="F89" s="132"/>
      <c r="G89" s="132"/>
      <c r="T89" s="132"/>
      <c r="U89" s="132"/>
      <c r="Z89" s="132"/>
      <c r="AA89" s="132"/>
    </row>
    <row r="90" spans="4:27" x14ac:dyDescent="0.25">
      <c r="D90" s="131"/>
      <c r="E90" s="131"/>
      <c r="F90" s="132"/>
      <c r="G90" s="132"/>
    </row>
    <row r="91" spans="4:27" x14ac:dyDescent="0.25">
      <c r="D91" s="131"/>
      <c r="E91" s="131"/>
      <c r="F91" s="132"/>
      <c r="G91" s="132"/>
    </row>
    <row r="92" spans="4:27" x14ac:dyDescent="0.25">
      <c r="D92" s="131"/>
      <c r="E92" s="131"/>
      <c r="F92" s="132"/>
      <c r="G92" s="132"/>
    </row>
    <row r="93" spans="4:27" x14ac:dyDescent="0.25">
      <c r="D93" s="131"/>
      <c r="E93" s="131"/>
      <c r="F93" s="132"/>
      <c r="G93" s="132"/>
    </row>
    <row r="94" spans="4:27" x14ac:dyDescent="0.25">
      <c r="D94" s="131"/>
      <c r="E94" s="131"/>
      <c r="F94" s="132"/>
      <c r="G94" s="132"/>
      <c r="T94" s="132"/>
      <c r="U94" s="132"/>
      <c r="Z94" s="132"/>
      <c r="AA94" s="132"/>
    </row>
    <row r="95" spans="4:27" x14ac:dyDescent="0.25">
      <c r="D95" s="131"/>
      <c r="E95" s="131"/>
      <c r="F95" s="132"/>
      <c r="G95" s="132"/>
      <c r="T95" s="132"/>
    </row>
    <row r="96" spans="4:27" x14ac:dyDescent="0.25">
      <c r="D96" s="131"/>
      <c r="E96" s="131"/>
      <c r="F96" s="132"/>
      <c r="G96" s="132"/>
      <c r="T96" s="132"/>
    </row>
    <row r="97" spans="4:21" x14ac:dyDescent="0.25">
      <c r="D97" s="131"/>
      <c r="E97" s="131"/>
      <c r="F97" s="132"/>
      <c r="G97" s="132"/>
    </row>
    <row r="98" spans="4:21" x14ac:dyDescent="0.25">
      <c r="D98" s="131"/>
      <c r="E98" s="131"/>
      <c r="F98" s="132"/>
      <c r="G98" s="132"/>
    </row>
    <row r="99" spans="4:21" x14ac:dyDescent="0.25">
      <c r="D99" s="131"/>
      <c r="E99" s="131"/>
      <c r="F99" s="132"/>
      <c r="G99" s="132"/>
      <c r="T99" s="132"/>
      <c r="U99" s="132"/>
    </row>
    <row r="100" spans="4:21" x14ac:dyDescent="0.25">
      <c r="D100" s="131"/>
      <c r="E100" s="131"/>
      <c r="F100" s="132"/>
      <c r="G100" s="132"/>
      <c r="T100" s="132"/>
    </row>
    <row r="101" spans="4:21" x14ac:dyDescent="0.25">
      <c r="D101" s="131"/>
      <c r="E101" s="131"/>
      <c r="F101" s="132"/>
      <c r="G101" s="132"/>
      <c r="T101" s="132"/>
    </row>
    <row r="102" spans="4:21" x14ac:dyDescent="0.25">
      <c r="D102" s="131"/>
      <c r="E102" s="131"/>
      <c r="F102" s="132"/>
      <c r="G102" s="132"/>
    </row>
    <row r="103" spans="4:21" x14ac:dyDescent="0.25">
      <c r="D103" s="131"/>
      <c r="E103" s="131"/>
      <c r="F103" s="132"/>
      <c r="G103" s="132"/>
    </row>
    <row r="104" spans="4:21" x14ac:dyDescent="0.25">
      <c r="D104" s="131"/>
      <c r="E104" s="131"/>
      <c r="F104" s="132"/>
      <c r="G104" s="132"/>
      <c r="T104" s="132"/>
      <c r="U104" s="132"/>
    </row>
    <row r="105" spans="4:21" x14ac:dyDescent="0.25">
      <c r="D105" s="131"/>
      <c r="E105" s="131"/>
      <c r="F105" s="132"/>
      <c r="G105" s="132"/>
    </row>
    <row r="106" spans="4:21" x14ac:dyDescent="0.25">
      <c r="D106" s="131"/>
      <c r="E106" s="131"/>
      <c r="F106" s="132"/>
      <c r="G106" s="132"/>
    </row>
    <row r="107" spans="4:21" x14ac:dyDescent="0.25">
      <c r="D107" s="131"/>
      <c r="E107" s="131"/>
      <c r="F107" s="132"/>
      <c r="G107" s="132"/>
    </row>
    <row r="108" spans="4:21" x14ac:dyDescent="0.25">
      <c r="D108" s="131"/>
      <c r="E108" s="131"/>
      <c r="F108" s="132"/>
      <c r="G108" s="132"/>
    </row>
    <row r="109" spans="4:21" x14ac:dyDescent="0.25">
      <c r="D109" s="131"/>
      <c r="E109" s="131"/>
      <c r="F109" s="132"/>
      <c r="G109" s="132"/>
    </row>
    <row r="110" spans="4:21" x14ac:dyDescent="0.25">
      <c r="D110" s="131"/>
      <c r="E110" s="131"/>
      <c r="F110" s="132"/>
      <c r="G110" s="132"/>
    </row>
    <row r="111" spans="4:21" x14ac:dyDescent="0.25">
      <c r="D111" s="131"/>
      <c r="E111" s="131"/>
      <c r="F111" s="132"/>
      <c r="G111" s="132"/>
    </row>
    <row r="112" spans="4:21" x14ac:dyDescent="0.25">
      <c r="D112" s="131"/>
      <c r="E112" s="131"/>
      <c r="F112" s="132"/>
      <c r="G112" s="132"/>
    </row>
    <row r="113" spans="2:76" x14ac:dyDescent="0.25">
      <c r="D113" s="131"/>
      <c r="E113" s="131"/>
      <c r="F113" s="132"/>
      <c r="G113" s="132"/>
      <c r="R113" s="126"/>
      <c r="S113" s="126"/>
    </row>
    <row r="114" spans="2:76" s="126" customFormat="1" x14ac:dyDescent="0.25">
      <c r="B114"/>
      <c r="C114"/>
      <c r="D114" s="131"/>
      <c r="E114" s="131"/>
      <c r="F114" s="132"/>
      <c r="G114" s="132"/>
      <c r="H114"/>
      <c r="M114"/>
      <c r="N114"/>
      <c r="V114"/>
      <c r="W114"/>
    </row>
    <row r="115" spans="2:76" x14ac:dyDescent="0.25">
      <c r="D115" s="131"/>
      <c r="E115" s="131"/>
      <c r="F115" s="132"/>
      <c r="G115" s="132"/>
      <c r="H115" s="5"/>
      <c r="M115" s="5"/>
      <c r="N115" s="5"/>
      <c r="O115" s="5"/>
      <c r="P115" s="5"/>
      <c r="Q115" s="5"/>
      <c r="R115" s="126"/>
      <c r="S115" s="127"/>
      <c r="T115" s="127"/>
      <c r="Z115" s="127"/>
      <c r="AA115" s="127"/>
      <c r="AB115" s="128"/>
    </row>
    <row r="116" spans="2:76" x14ac:dyDescent="0.25">
      <c r="D116" s="131"/>
      <c r="E116" s="131"/>
      <c r="F116" s="132"/>
      <c r="G116" s="132"/>
      <c r="H116" s="5"/>
    </row>
    <row r="117" spans="2:76" x14ac:dyDescent="0.25">
      <c r="D117" s="131"/>
      <c r="E117" s="131"/>
      <c r="F117" s="132"/>
      <c r="G117" s="132"/>
      <c r="H117" s="5"/>
    </row>
    <row r="118" spans="2:76" x14ac:dyDescent="0.25">
      <c r="D118" s="131"/>
      <c r="E118" s="131"/>
      <c r="F118" s="132"/>
      <c r="G118" s="132"/>
      <c r="H118" s="5"/>
    </row>
    <row r="119" spans="2:76" x14ac:dyDescent="0.25">
      <c r="D119" s="131"/>
      <c r="E119" s="131"/>
      <c r="F119" s="132"/>
      <c r="G119" s="132"/>
    </row>
    <row r="120" spans="2:76" x14ac:dyDescent="0.25">
      <c r="D120" s="131"/>
      <c r="E120" s="131"/>
      <c r="F120" s="132"/>
      <c r="G120" s="132"/>
    </row>
    <row r="121" spans="2:76" x14ac:dyDescent="0.25">
      <c r="D121" s="131"/>
      <c r="E121" s="131"/>
      <c r="F121" s="132"/>
      <c r="G121" s="132"/>
    </row>
    <row r="122" spans="2:76" x14ac:dyDescent="0.25">
      <c r="D122" s="131"/>
      <c r="E122" s="131"/>
      <c r="F122" s="132"/>
      <c r="G122" s="132"/>
    </row>
    <row r="123" spans="2:76" x14ac:dyDescent="0.25">
      <c r="D123" s="131"/>
      <c r="E123" s="131"/>
      <c r="F123" s="132"/>
      <c r="G123" s="132"/>
      <c r="H123" s="8"/>
      <c r="Z123" s="8"/>
      <c r="AA123" s="8"/>
      <c r="AB123" s="8"/>
      <c r="AO123" s="8"/>
      <c r="AP123" s="8"/>
      <c r="AQ123" s="8"/>
      <c r="AR123" s="8"/>
      <c r="AS123" s="8"/>
      <c r="AT123" s="8"/>
      <c r="AU123" s="8"/>
      <c r="AV123" s="8"/>
      <c r="BW123" s="8"/>
      <c r="BX123" s="8"/>
    </row>
    <row r="124" spans="2:76" x14ac:dyDescent="0.25">
      <c r="D124" s="131"/>
      <c r="E124" s="131"/>
      <c r="F124" s="132"/>
      <c r="G124" s="132"/>
      <c r="H124" s="8"/>
      <c r="Z124" s="8"/>
      <c r="AA124" s="8"/>
      <c r="AB124" s="8"/>
      <c r="AO124" s="8"/>
      <c r="AP124" s="8"/>
      <c r="AQ124" s="8"/>
      <c r="AR124" s="8"/>
      <c r="AS124" s="8"/>
      <c r="AT124" s="8"/>
      <c r="AU124" s="8"/>
      <c r="AV124" s="8"/>
    </row>
    <row r="125" spans="2:76" x14ac:dyDescent="0.25">
      <c r="D125" s="131"/>
      <c r="E125" s="131"/>
      <c r="F125" s="132"/>
      <c r="G125" s="132"/>
      <c r="H125" s="8"/>
      <c r="Z125" s="8"/>
      <c r="AA125" s="8"/>
      <c r="AB125" s="8"/>
      <c r="AO125" s="8"/>
      <c r="AP125" s="8"/>
      <c r="AQ125" s="8"/>
      <c r="AR125" s="8"/>
      <c r="AS125" s="8"/>
      <c r="AT125" s="8"/>
      <c r="AU125" s="8"/>
      <c r="AV125" s="8"/>
    </row>
    <row r="126" spans="2:76" x14ac:dyDescent="0.25">
      <c r="D126" s="131"/>
      <c r="E126" s="131"/>
      <c r="F126" s="132"/>
      <c r="G126" s="132"/>
      <c r="H126" s="8"/>
      <c r="AK126" s="8"/>
      <c r="AL126" s="8"/>
      <c r="AM126" s="8"/>
      <c r="AN126" s="8"/>
      <c r="AO126" s="8"/>
      <c r="AP126" s="8"/>
      <c r="AQ126" s="8"/>
      <c r="AR126" s="8"/>
      <c r="AS126" s="8"/>
      <c r="AT126" s="8"/>
      <c r="AU126" s="8"/>
      <c r="AV126" s="8"/>
    </row>
    <row r="127" spans="2:76" x14ac:dyDescent="0.25">
      <c r="D127" s="131"/>
      <c r="E127" s="131"/>
      <c r="F127" s="132"/>
      <c r="G127" s="132"/>
      <c r="H127" s="8"/>
      <c r="AK127" s="8"/>
      <c r="AL127" s="8"/>
      <c r="AM127" s="8"/>
      <c r="AN127" s="8"/>
      <c r="AO127" s="8"/>
      <c r="AP127" s="8"/>
      <c r="AQ127" s="8"/>
      <c r="AR127" s="8"/>
      <c r="AS127" s="8"/>
      <c r="AT127" s="8"/>
      <c r="AU127" s="8"/>
      <c r="AV127" s="8"/>
    </row>
    <row r="128" spans="2:76" x14ac:dyDescent="0.25">
      <c r="D128" s="131"/>
      <c r="E128" s="131"/>
      <c r="F128" s="132"/>
      <c r="G128" s="132"/>
      <c r="H128" s="8"/>
      <c r="AK128" s="8"/>
      <c r="AL128" s="8"/>
      <c r="AM128" s="8"/>
      <c r="AN128" s="8"/>
      <c r="AO128" s="8"/>
      <c r="AP128" s="8"/>
      <c r="AQ128" s="8"/>
      <c r="AR128" s="8"/>
      <c r="AS128" s="8"/>
      <c r="AT128" s="8"/>
      <c r="AU128" s="8"/>
      <c r="AV128" s="8"/>
    </row>
    <row r="129" spans="4:107" x14ac:dyDescent="0.25">
      <c r="D129" s="131"/>
      <c r="E129" s="131"/>
      <c r="F129" s="132"/>
      <c r="G129" s="132"/>
      <c r="H129" s="126"/>
      <c r="AK129" s="126"/>
      <c r="AL129" s="126"/>
      <c r="AM129" s="126"/>
      <c r="AN129" s="126"/>
      <c r="AO129" s="126"/>
      <c r="AP129" s="126"/>
      <c r="AQ129" s="126"/>
      <c r="AR129" s="126"/>
      <c r="AS129" s="126"/>
      <c r="AT129" s="126"/>
      <c r="AU129" s="126"/>
      <c r="AV129" s="126"/>
    </row>
    <row r="130" spans="4:107" x14ac:dyDescent="0.25">
      <c r="D130" s="131"/>
      <c r="E130" s="131"/>
      <c r="F130" s="132"/>
      <c r="G130" s="132"/>
    </row>
    <row r="131" spans="4:107" x14ac:dyDescent="0.25">
      <c r="D131" s="131"/>
      <c r="E131" s="131"/>
      <c r="F131" s="132"/>
      <c r="G131" s="132"/>
    </row>
    <row r="132" spans="4:107" x14ac:dyDescent="0.25">
      <c r="D132" s="131"/>
      <c r="E132" s="131"/>
      <c r="F132" s="132"/>
      <c r="G132" s="132"/>
    </row>
    <row r="133" spans="4:107" x14ac:dyDescent="0.25">
      <c r="D133" s="131"/>
      <c r="E133" s="131"/>
      <c r="F133" s="132"/>
      <c r="G133" s="132"/>
    </row>
    <row r="134" spans="4:107" x14ac:dyDescent="0.25">
      <c r="D134" s="131"/>
      <c r="E134" s="131"/>
      <c r="F134" s="132"/>
      <c r="G134" s="132"/>
      <c r="H134" s="8"/>
      <c r="AK134" s="8"/>
      <c r="AL134" s="8"/>
      <c r="AM134" s="8"/>
      <c r="AN134" s="8"/>
      <c r="AO134" s="8"/>
      <c r="AP134" s="8"/>
      <c r="AQ134" s="8"/>
      <c r="AR134" s="8"/>
      <c r="AS134" s="8"/>
      <c r="AT134" s="8"/>
      <c r="AU134" s="8"/>
      <c r="AV134" s="8"/>
    </row>
    <row r="135" spans="4:107" x14ac:dyDescent="0.25">
      <c r="D135" s="131"/>
      <c r="E135" s="131"/>
      <c r="F135" s="132"/>
      <c r="G135" s="13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31"/>
      <c r="E136" s="131"/>
      <c r="F136" s="132"/>
      <c r="G136" s="132"/>
      <c r="H136" s="8"/>
      <c r="AK136" s="8"/>
      <c r="AL136" s="8"/>
      <c r="AM136" s="8"/>
      <c r="AN136" s="8"/>
      <c r="AO136" s="8"/>
      <c r="AP136" s="8"/>
      <c r="AQ136" s="8"/>
      <c r="AR136" s="8"/>
      <c r="AS136" s="8"/>
      <c r="AT136" s="8"/>
      <c r="AU136" s="8"/>
      <c r="AV136" s="8"/>
      <c r="AW136" s="126"/>
    </row>
    <row r="137" spans="4:107" x14ac:dyDescent="0.25">
      <c r="D137" s="131"/>
      <c r="E137" s="131"/>
      <c r="F137" s="132"/>
      <c r="G137" s="132"/>
      <c r="H137" s="8"/>
      <c r="AK137" s="8"/>
      <c r="AL137" s="8"/>
      <c r="AM137" s="8"/>
      <c r="AN137" s="8"/>
      <c r="AO137" s="8"/>
      <c r="AP137" s="8"/>
      <c r="AQ137" s="8"/>
      <c r="AR137" s="8"/>
      <c r="AS137" s="8"/>
      <c r="AT137" s="8"/>
      <c r="AU137" s="8"/>
      <c r="AV137" s="8"/>
    </row>
    <row r="138" spans="4:107" x14ac:dyDescent="0.25">
      <c r="D138" s="131"/>
      <c r="E138" s="131"/>
      <c r="F138" s="132"/>
      <c r="G138" s="13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31"/>
      <c r="E139" s="131"/>
      <c r="F139" s="132"/>
      <c r="G139" s="132"/>
      <c r="H139" s="8"/>
      <c r="AK139" s="8"/>
      <c r="AL139" s="8"/>
      <c r="AM139" s="8"/>
      <c r="AN139" s="8"/>
      <c r="AO139" s="8"/>
      <c r="AP139" s="8"/>
      <c r="AQ139" s="8"/>
      <c r="AR139" s="8"/>
      <c r="AS139" s="8"/>
      <c r="AT139" s="8"/>
      <c r="AU139" s="8"/>
      <c r="AV139" s="8"/>
      <c r="AW139" s="8"/>
    </row>
    <row r="140" spans="4:107" x14ac:dyDescent="0.25">
      <c r="D140" s="131"/>
      <c r="E140" s="131"/>
      <c r="F140" s="132"/>
      <c r="G140" s="132"/>
      <c r="H140" s="8"/>
      <c r="AK140" s="8"/>
      <c r="AL140" s="8"/>
      <c r="AM140" s="8"/>
      <c r="AN140" s="8"/>
      <c r="AO140" s="8"/>
      <c r="AP140" s="8"/>
      <c r="AQ140" s="8"/>
      <c r="AR140" s="8"/>
      <c r="AS140" s="8"/>
      <c r="AT140" s="8"/>
      <c r="AU140" s="8"/>
      <c r="AV140" s="8"/>
    </row>
    <row r="141" spans="4:107" x14ac:dyDescent="0.25">
      <c r="D141" s="131"/>
      <c r="E141" s="131"/>
      <c r="F141" s="132"/>
      <c r="G141" s="132"/>
    </row>
    <row r="142" spans="4:107" x14ac:dyDescent="0.25">
      <c r="D142" s="131"/>
      <c r="E142" s="131"/>
      <c r="F142" s="132"/>
      <c r="G142" s="132"/>
    </row>
    <row r="143" spans="4:107" x14ac:dyDescent="0.25">
      <c r="D143" s="131"/>
      <c r="E143" s="131"/>
      <c r="F143" s="132"/>
      <c r="G143" s="132"/>
    </row>
    <row r="144" spans="4:107" x14ac:dyDescent="0.25">
      <c r="D144" s="131"/>
      <c r="E144" s="131"/>
      <c r="F144" s="132"/>
      <c r="G144" s="132"/>
    </row>
    <row r="145" spans="4:7" x14ac:dyDescent="0.25">
      <c r="D145" s="131"/>
      <c r="E145" s="131"/>
      <c r="F145" s="132"/>
      <c r="G145" s="132"/>
    </row>
    <row r="146" spans="4:7" x14ac:dyDescent="0.25">
      <c r="D146" s="131"/>
      <c r="E146" s="131"/>
      <c r="F146" s="132"/>
      <c r="G146" s="132"/>
    </row>
    <row r="147" spans="4:7" x14ac:dyDescent="0.25">
      <c r="D147" s="131"/>
      <c r="E147" s="131"/>
      <c r="F147" s="132"/>
      <c r="G147" s="132"/>
    </row>
    <row r="148" spans="4:7" x14ac:dyDescent="0.25">
      <c r="D148" s="131"/>
      <c r="E148" s="131"/>
      <c r="F148" s="132"/>
      <c r="G148" s="132"/>
    </row>
    <row r="149" spans="4:7" x14ac:dyDescent="0.25">
      <c r="D149" s="131"/>
      <c r="E149" s="131"/>
      <c r="F149" s="132"/>
      <c r="G149" s="132"/>
    </row>
    <row r="150" spans="4:7" x14ac:dyDescent="0.25">
      <c r="D150" s="131"/>
      <c r="E150" s="131"/>
      <c r="F150" s="132"/>
      <c r="G150" s="132"/>
    </row>
    <row r="151" spans="4:7" x14ac:dyDescent="0.25">
      <c r="D151" s="131"/>
      <c r="E151" s="131"/>
      <c r="F151" s="132"/>
      <c r="G151" s="132"/>
    </row>
    <row r="152" spans="4:7" x14ac:dyDescent="0.25">
      <c r="D152" s="131"/>
      <c r="E152" s="131"/>
      <c r="F152" s="132"/>
      <c r="G152" s="132"/>
    </row>
    <row r="153" spans="4:7" x14ac:dyDescent="0.25">
      <c r="D153" s="131"/>
      <c r="E153" s="131"/>
      <c r="F153" s="132"/>
      <c r="G153" s="132"/>
    </row>
    <row r="154" spans="4:7" x14ac:dyDescent="0.25">
      <c r="D154" s="131"/>
      <c r="E154" s="131"/>
      <c r="F154" s="132"/>
      <c r="G154" s="132"/>
    </row>
    <row r="155" spans="4:7" x14ac:dyDescent="0.25">
      <c r="D155" s="131"/>
      <c r="E155" s="131"/>
      <c r="F155" s="132"/>
      <c r="G155" s="132"/>
    </row>
    <row r="156" spans="4:7" x14ac:dyDescent="0.25">
      <c r="D156" s="131"/>
      <c r="E156" s="131"/>
      <c r="F156" s="132"/>
      <c r="G156" s="132"/>
    </row>
    <row r="157" spans="4:7" x14ac:dyDescent="0.25">
      <c r="D157" s="131"/>
      <c r="E157" s="131"/>
      <c r="F157" s="132"/>
      <c r="G157" s="132"/>
    </row>
  </sheetData>
  <mergeCells count="33">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 ref="S35:AF35"/>
    <mergeCell ref="C13:P13"/>
    <mergeCell ref="C14:F14"/>
    <mergeCell ref="G14:K14"/>
    <mergeCell ref="L14:P14"/>
    <mergeCell ref="S13:AF13"/>
    <mergeCell ref="S14:V14"/>
    <mergeCell ref="W14:AA14"/>
    <mergeCell ref="AB14:AF14"/>
    <mergeCell ref="B2:Z2"/>
    <mergeCell ref="B3:Z4"/>
    <mergeCell ref="C7:Q7"/>
    <mergeCell ref="C8:L8"/>
    <mergeCell ref="M8:N8"/>
    <mergeCell ref="P8:P9"/>
    <mergeCell ref="Q8:Q9"/>
    <mergeCell ref="O8:O9"/>
  </mergeCells>
  <phoneticPr fontId="5" type="noConversion"/>
  <conditionalFormatting sqref="C16:P22">
    <cfRule type="colorScale" priority="11">
      <colorScale>
        <cfvo type="min"/>
        <cfvo type="percentile" val="50"/>
        <cfvo type="max"/>
        <color rgb="FFF8696B"/>
        <color rgb="FFFFEB84"/>
        <color rgb="FF63BE7B"/>
      </colorScale>
    </cfRule>
  </conditionalFormatting>
  <conditionalFormatting sqref="S16:AF22">
    <cfRule type="colorScale" priority="10">
      <colorScale>
        <cfvo type="min"/>
        <cfvo type="percentile" val="50"/>
        <cfvo type="max"/>
        <color rgb="FFF8696B"/>
        <color rgb="FFFFEB84"/>
        <color rgb="FF63BE7B"/>
      </colorScale>
    </cfRule>
  </conditionalFormatting>
  <conditionalFormatting sqref="C38:P44">
    <cfRule type="colorScale" priority="9">
      <colorScale>
        <cfvo type="min"/>
        <cfvo type="percentile" val="50"/>
        <cfvo type="max"/>
        <color rgb="FFF8696B"/>
        <color rgb="FFFFEB84"/>
        <color rgb="FF63BE7B"/>
      </colorScale>
    </cfRule>
  </conditionalFormatting>
  <conditionalFormatting sqref="AI34:AV34 S38:AF44">
    <cfRule type="colorScale" priority="8">
      <colorScale>
        <cfvo type="min"/>
        <cfvo type="percentile" val="50"/>
        <cfvo type="max"/>
        <color rgb="FF63BE7B"/>
        <color rgb="FFFFEB84"/>
        <color rgb="FFF8696B"/>
      </colorScale>
    </cfRule>
  </conditionalFormatting>
  <conditionalFormatting sqref="S27:AF34 R34">
    <cfRule type="colorScale" priority="7">
      <colorScale>
        <cfvo type="min"/>
        <cfvo type="percentile" val="50"/>
        <cfvo type="max"/>
        <color rgb="FFF8696B"/>
        <color rgb="FFFFEB84"/>
        <color rgb="FF63BE7B"/>
      </colorScale>
    </cfRule>
  </conditionalFormatting>
  <conditionalFormatting sqref="C27:P34">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A9A9-C3B9-42EF-9AC9-17447A45CD95}">
  <dimension ref="B2:Y45"/>
  <sheetViews>
    <sheetView zoomScale="85" zoomScaleNormal="85" workbookViewId="0">
      <selection activeCell="AE30" sqref="AE30"/>
    </sheetView>
  </sheetViews>
  <sheetFormatPr defaultRowHeight="15" x14ac:dyDescent="0.25"/>
  <sheetData>
    <row r="2" spans="2:25" ht="18.75" x14ac:dyDescent="0.3">
      <c r="B2" s="181" t="s">
        <v>608</v>
      </c>
      <c r="C2" s="181"/>
      <c r="D2" s="181"/>
      <c r="E2" s="181"/>
      <c r="F2" s="181"/>
      <c r="G2" s="181"/>
      <c r="H2" s="181"/>
      <c r="I2" s="181"/>
      <c r="J2" s="181"/>
      <c r="K2" s="181"/>
      <c r="L2" s="181"/>
      <c r="M2" s="181"/>
      <c r="N2" s="181"/>
      <c r="O2" s="181"/>
      <c r="P2" s="181"/>
      <c r="Q2" s="181"/>
      <c r="R2" s="181"/>
      <c r="S2" s="181"/>
      <c r="T2" s="181"/>
    </row>
    <row r="3" spans="2:25" ht="52.5" customHeight="1" x14ac:dyDescent="0.25">
      <c r="B3" s="190" t="s">
        <v>611</v>
      </c>
      <c r="C3" s="190"/>
      <c r="D3" s="190"/>
      <c r="E3" s="190"/>
      <c r="F3" s="190"/>
      <c r="G3" s="190"/>
      <c r="H3" s="190"/>
      <c r="I3" s="190"/>
      <c r="J3" s="190"/>
      <c r="K3" s="190"/>
      <c r="L3" s="190"/>
      <c r="M3" s="190"/>
      <c r="N3" s="190"/>
      <c r="O3" s="190"/>
      <c r="P3" s="190"/>
      <c r="Q3" s="190"/>
      <c r="R3" s="190"/>
      <c r="S3" s="190"/>
      <c r="T3" s="190"/>
    </row>
    <row r="4" spans="2:25" ht="54" customHeight="1" x14ac:dyDescent="0.25">
      <c r="B4" s="190"/>
      <c r="C4" s="190"/>
      <c r="D4" s="190"/>
      <c r="E4" s="190"/>
      <c r="F4" s="190"/>
      <c r="G4" s="190"/>
      <c r="H4" s="190"/>
      <c r="I4" s="190"/>
      <c r="J4" s="190"/>
      <c r="K4" s="190"/>
      <c r="L4" s="190"/>
      <c r="M4" s="190"/>
      <c r="N4" s="190"/>
      <c r="O4" s="190"/>
      <c r="P4" s="190"/>
      <c r="Q4" s="190"/>
      <c r="R4" s="190"/>
      <c r="S4" s="190"/>
      <c r="T4" s="190"/>
    </row>
    <row r="7" spans="2:25" x14ac:dyDescent="0.25">
      <c r="C7" s="185" t="s">
        <v>597</v>
      </c>
      <c r="D7" s="185"/>
      <c r="E7" s="185"/>
      <c r="F7" s="185"/>
      <c r="G7" s="185"/>
      <c r="H7" s="185"/>
      <c r="I7" s="185"/>
      <c r="J7" s="185"/>
      <c r="M7" s="185" t="s">
        <v>598</v>
      </c>
      <c r="N7" s="185"/>
      <c r="O7" s="185"/>
      <c r="P7" s="185"/>
      <c r="Q7" s="185"/>
      <c r="R7" s="185"/>
      <c r="S7" s="185"/>
      <c r="T7" s="185"/>
      <c r="U7" s="132"/>
      <c r="V7" s="235" t="s">
        <v>603</v>
      </c>
      <c r="W7" s="235"/>
      <c r="X7" s="235"/>
      <c r="Y7" s="235"/>
    </row>
    <row r="8" spans="2:25" x14ac:dyDescent="0.25">
      <c r="C8" s="135" t="s">
        <v>588</v>
      </c>
      <c r="D8" s="135" t="s">
        <v>558</v>
      </c>
      <c r="E8" s="135" t="s">
        <v>559</v>
      </c>
      <c r="F8" s="135" t="s">
        <v>560</v>
      </c>
      <c r="G8" s="135" t="s">
        <v>561</v>
      </c>
      <c r="H8" s="135" t="s">
        <v>562</v>
      </c>
      <c r="I8" s="135" t="s">
        <v>563</v>
      </c>
      <c r="J8" s="135" t="s">
        <v>565</v>
      </c>
      <c r="M8" s="135" t="s">
        <v>588</v>
      </c>
      <c r="N8" s="135" t="s">
        <v>558</v>
      </c>
      <c r="O8" s="135" t="s">
        <v>559</v>
      </c>
      <c r="P8" s="135" t="s">
        <v>560</v>
      </c>
      <c r="Q8" s="135" t="s">
        <v>561</v>
      </c>
      <c r="R8" s="135" t="s">
        <v>562</v>
      </c>
      <c r="S8" s="135" t="s">
        <v>563</v>
      </c>
      <c r="T8" s="135" t="s">
        <v>565</v>
      </c>
      <c r="V8" s="136" t="s">
        <v>574</v>
      </c>
      <c r="W8" s="211" t="s">
        <v>558</v>
      </c>
      <c r="X8" s="211"/>
      <c r="Y8" s="211"/>
    </row>
    <row r="9" spans="2:25" x14ac:dyDescent="0.25">
      <c r="B9" s="22" t="s">
        <v>605</v>
      </c>
      <c r="C9" s="81">
        <v>-316.65742654100001</v>
      </c>
      <c r="D9" s="81">
        <v>-310.23461014071398</v>
      </c>
      <c r="E9" s="81">
        <v>-295.96401891385199</v>
      </c>
      <c r="F9" s="81">
        <v>-361.30047811695397</v>
      </c>
      <c r="G9" s="81">
        <v>-431.68145956607401</v>
      </c>
      <c r="H9" s="81">
        <v>-325.06231773081902</v>
      </c>
      <c r="I9" s="81">
        <v>-361.16709591551</v>
      </c>
      <c r="J9" s="81">
        <v>-210.91022964509301</v>
      </c>
      <c r="L9" s="22" t="s">
        <v>605</v>
      </c>
      <c r="M9" s="81">
        <v>13876.1729828227</v>
      </c>
      <c r="N9" s="81">
        <v>12970.500031602001</v>
      </c>
      <c r="O9" s="81">
        <v>11878.6926413618</v>
      </c>
      <c r="P9" s="81">
        <v>10659.898469854901</v>
      </c>
      <c r="Q9" s="81">
        <v>9365.3201935187699</v>
      </c>
      <c r="R9" s="81">
        <v>7823.5024426080699</v>
      </c>
      <c r="S9" s="81">
        <v>6214.4692993952394</v>
      </c>
      <c r="T9" s="81">
        <v>3969.7845671355403</v>
      </c>
      <c r="V9" s="234" t="s">
        <v>599</v>
      </c>
      <c r="W9" s="234"/>
      <c r="X9" s="234" t="s">
        <v>600</v>
      </c>
      <c r="Y9" s="234"/>
    </row>
    <row r="10" spans="2:25" x14ac:dyDescent="0.25">
      <c r="B10" s="125">
        <v>1</v>
      </c>
      <c r="C10" s="81">
        <v>-215.90734303380802</v>
      </c>
      <c r="D10" s="81">
        <v>-167.019155840379</v>
      </c>
      <c r="E10" s="81">
        <v>-280.539612609904</v>
      </c>
      <c r="F10" s="81">
        <v>-254.57803618067197</v>
      </c>
      <c r="G10" s="81">
        <v>-365.80841686937202</v>
      </c>
      <c r="H10" s="81">
        <v>-315.379611074678</v>
      </c>
      <c r="I10" s="81">
        <v>-265.74241561428698</v>
      </c>
      <c r="J10" s="81">
        <v>-177.570656055504</v>
      </c>
      <c r="L10" s="125">
        <v>1</v>
      </c>
      <c r="M10" s="81">
        <v>13981.9720127892</v>
      </c>
      <c r="N10" s="81">
        <v>13137.8037346975</v>
      </c>
      <c r="O10" s="81">
        <v>11915.491847376301</v>
      </c>
      <c r="P10" s="81">
        <v>10671.083061487199</v>
      </c>
      <c r="Q10" s="81">
        <v>9381.3720608713302</v>
      </c>
      <c r="R10" s="81">
        <v>7981.4912957623901</v>
      </c>
      <c r="S10" s="81">
        <v>6352.8520075366505</v>
      </c>
      <c r="T10" s="81">
        <v>4087.2634445552499</v>
      </c>
      <c r="V10" s="125" t="s">
        <v>601</v>
      </c>
      <c r="W10" s="6">
        <v>33000</v>
      </c>
      <c r="X10" s="124" t="s">
        <v>601</v>
      </c>
      <c r="Y10" s="6">
        <v>30000</v>
      </c>
    </row>
    <row r="11" spans="2:25" x14ac:dyDescent="0.25">
      <c r="B11" s="125">
        <v>2</v>
      </c>
      <c r="C11" s="81">
        <v>182.98756719809299</v>
      </c>
      <c r="D11" s="81">
        <v>67.9970628831894</v>
      </c>
      <c r="E11" s="81">
        <v>141.194907626542</v>
      </c>
      <c r="F11" s="81">
        <v>101.60454071473599</v>
      </c>
      <c r="G11" s="81">
        <v>87.379322797756998</v>
      </c>
      <c r="H11" s="81">
        <v>134.945064117947</v>
      </c>
      <c r="I11" s="81">
        <v>148.491443571601</v>
      </c>
      <c r="J11" s="81">
        <v>186.527709927807</v>
      </c>
      <c r="L11" s="125">
        <v>2</v>
      </c>
      <c r="M11" s="81">
        <v>14367.2576645563</v>
      </c>
      <c r="N11" s="81">
        <v>13382.973323792799</v>
      </c>
      <c r="O11" s="81">
        <v>12381.1872351493</v>
      </c>
      <c r="P11" s="81">
        <v>11170.675807506901</v>
      </c>
      <c r="Q11" s="81">
        <v>9899.0352644943305</v>
      </c>
      <c r="R11" s="81">
        <v>8501.8201501002295</v>
      </c>
      <c r="S11" s="81">
        <v>6903.1384141083909</v>
      </c>
      <c r="T11" s="81">
        <v>4787.4454436984797</v>
      </c>
      <c r="V11" s="125" t="s">
        <v>573</v>
      </c>
      <c r="W11" s="6">
        <v>1</v>
      </c>
      <c r="X11" s="124" t="s">
        <v>573</v>
      </c>
      <c r="Y11" s="6">
        <v>3</v>
      </c>
    </row>
    <row r="12" spans="2:25" x14ac:dyDescent="0.25">
      <c r="B12" s="125">
        <v>3</v>
      </c>
      <c r="C12" s="81">
        <v>104.631833612986</v>
      </c>
      <c r="D12" s="81">
        <v>164.877470863827</v>
      </c>
      <c r="E12" s="81">
        <v>193.14654709176401</v>
      </c>
      <c r="F12" s="81">
        <v>205.46892859864298</v>
      </c>
      <c r="G12" s="81">
        <v>241.06914149474798</v>
      </c>
      <c r="H12" s="81">
        <v>201.73072220516798</v>
      </c>
      <c r="I12" s="81">
        <v>202.31596268665001</v>
      </c>
      <c r="J12" s="81">
        <v>162.93094694944</v>
      </c>
      <c r="L12" s="125">
        <v>3</v>
      </c>
      <c r="M12" s="81">
        <v>14298.474977174101</v>
      </c>
      <c r="N12" s="81">
        <v>13715.219904813501</v>
      </c>
      <c r="O12" s="81">
        <v>12659.0127987122</v>
      </c>
      <c r="P12" s="81">
        <v>11514.638892786301</v>
      </c>
      <c r="Q12" s="81">
        <v>10302.361982999</v>
      </c>
      <c r="R12" s="81">
        <v>8899.7958193561299</v>
      </c>
      <c r="S12" s="81">
        <v>7203.0349024324905</v>
      </c>
      <c r="T12" s="81">
        <v>4994.0677721783304</v>
      </c>
      <c r="U12" s="132"/>
      <c r="V12" s="234" t="s">
        <v>602</v>
      </c>
      <c r="W12" s="234"/>
      <c r="X12" s="234"/>
      <c r="Y12" s="234"/>
    </row>
    <row r="13" spans="2:25" x14ac:dyDescent="0.25">
      <c r="B13" s="125">
        <v>4</v>
      </c>
      <c r="C13" s="81">
        <v>25.954938529546002</v>
      </c>
      <c r="D13" s="81">
        <v>43.294071503756001</v>
      </c>
      <c r="E13" s="81">
        <v>88.330530135480501</v>
      </c>
      <c r="F13" s="81">
        <v>89.584119963320489</v>
      </c>
      <c r="G13" s="81">
        <v>176.04621760545101</v>
      </c>
      <c r="H13" s="81">
        <v>117.02233340490599</v>
      </c>
      <c r="I13" s="81">
        <v>47.325731717782396</v>
      </c>
      <c r="J13" s="81">
        <v>-50.092107749196998</v>
      </c>
      <c r="L13" s="125">
        <v>4</v>
      </c>
      <c r="M13" s="81">
        <v>14756.180707289201</v>
      </c>
      <c r="N13" s="81">
        <v>13939.212439107001</v>
      </c>
      <c r="O13" s="81">
        <v>13019.572413706201</v>
      </c>
      <c r="P13" s="81">
        <v>11924.309415399</v>
      </c>
      <c r="Q13" s="81">
        <v>10829.476783369699</v>
      </c>
      <c r="R13" s="81">
        <v>9442.9241573894706</v>
      </c>
      <c r="S13" s="81">
        <v>7763.5759982504396</v>
      </c>
      <c r="T13" s="81">
        <v>5354.0846318701597</v>
      </c>
      <c r="V13" s="125" t="s">
        <v>586</v>
      </c>
      <c r="W13" s="133">
        <f>W10+INDEX(C9:J14,MATCH(W11,B9:B14,0),MATCH(W8,C8:J8,0))</f>
        <v>32832.980844159618</v>
      </c>
      <c r="X13" s="125" t="s">
        <v>586</v>
      </c>
      <c r="Y13" s="133">
        <f>Y10+INDEX(C9:J14,MATCH(Y11,B9:B14,0),MATCH(W8,C8:J8,0))</f>
        <v>30164.877470863827</v>
      </c>
    </row>
    <row r="14" spans="2:25" x14ac:dyDescent="0.25">
      <c r="B14" s="22" t="s">
        <v>604</v>
      </c>
      <c r="C14" s="81">
        <v>445.53092034615599</v>
      </c>
      <c r="D14" s="81">
        <v>295.358429618586</v>
      </c>
      <c r="E14" s="81">
        <v>170.579674132973</v>
      </c>
      <c r="F14" s="81">
        <v>56.6931066754629</v>
      </c>
      <c r="G14" s="81">
        <v>178.87487164441799</v>
      </c>
      <c r="H14" s="81">
        <v>157.99271252681299</v>
      </c>
      <c r="I14" s="81">
        <v>24.593587106154498</v>
      </c>
      <c r="J14" s="81">
        <v>-31.582514401897598</v>
      </c>
      <c r="L14" s="22" t="s">
        <v>604</v>
      </c>
      <c r="M14" s="81">
        <v>14692.405680117401</v>
      </c>
      <c r="N14" s="81">
        <v>14087.398802237498</v>
      </c>
      <c r="O14" s="81">
        <v>13082.378111178899</v>
      </c>
      <c r="P14" s="81">
        <v>12030.6966508518</v>
      </c>
      <c r="Q14" s="81">
        <v>10978.5344828693</v>
      </c>
      <c r="R14" s="81">
        <v>9626.0528930698001</v>
      </c>
      <c r="S14" s="81">
        <v>8026.3081696173303</v>
      </c>
      <c r="T14" s="81">
        <v>5453.2365254063898</v>
      </c>
      <c r="V14" s="125" t="s">
        <v>587</v>
      </c>
      <c r="W14" s="133">
        <f>INDEX(M9:T14,MATCH(W11,L9:L14,0),MATCH(W8,M8:T8,0))</f>
        <v>13137.8037346975</v>
      </c>
      <c r="X14" s="125" t="s">
        <v>587</v>
      </c>
      <c r="Y14" s="133">
        <f>INDEX(M9:T14,MATCH(Y11,L9:L14,0),MATCH(W8,M8:T8,0))</f>
        <v>13715.219904813501</v>
      </c>
    </row>
    <row r="15" spans="2:25" x14ac:dyDescent="0.25">
      <c r="B15" s="22" t="s">
        <v>208</v>
      </c>
      <c r="C15" s="81">
        <v>19.862187614403801</v>
      </c>
      <c r="D15" s="81">
        <v>35.163294385864901</v>
      </c>
      <c r="E15" s="81">
        <v>36.310755751900196</v>
      </c>
      <c r="F15" s="81">
        <v>36.049219799598596</v>
      </c>
      <c r="G15" s="81">
        <v>35.4044036154963</v>
      </c>
      <c r="H15" s="81">
        <v>35.0038384968706</v>
      </c>
      <c r="I15" s="81">
        <v>33.356697624352201</v>
      </c>
      <c r="J15" s="81">
        <v>30.545193978879297</v>
      </c>
      <c r="L15" s="22" t="s">
        <v>208</v>
      </c>
      <c r="M15" s="81">
        <v>14650.366069602002</v>
      </c>
      <c r="N15" s="81">
        <v>13594.442355217001</v>
      </c>
      <c r="O15" s="81">
        <v>12512.3642141194</v>
      </c>
      <c r="P15" s="81">
        <v>11335.087116753699</v>
      </c>
      <c r="Q15" s="81">
        <v>10122.539799013401</v>
      </c>
      <c r="R15" s="81">
        <v>8727.30556781614</v>
      </c>
      <c r="S15" s="81">
        <v>7077.9370533310503</v>
      </c>
      <c r="T15" s="81">
        <v>4831.4944771627406</v>
      </c>
      <c r="V15" s="125" t="s">
        <v>609</v>
      </c>
      <c r="W15" s="68">
        <f>1-Y15</f>
        <v>0.5558608470580173</v>
      </c>
      <c r="X15" s="125" t="s">
        <v>610</v>
      </c>
      <c r="Y15" s="68">
        <f>_xlfn.NORM.DIST(0,W13-Y13,SQRT(W14^2+Y14^2),TRUE)</f>
        <v>0.44413915294198275</v>
      </c>
    </row>
    <row r="18" spans="2:20" x14ac:dyDescent="0.25">
      <c r="C18" s="185" t="s">
        <v>595</v>
      </c>
      <c r="D18" s="185"/>
      <c r="E18" s="185"/>
      <c r="F18" s="185"/>
      <c r="G18" s="185"/>
      <c r="H18" s="185"/>
      <c r="I18" s="185"/>
      <c r="J18" s="185"/>
      <c r="M18" s="185" t="s">
        <v>596</v>
      </c>
      <c r="N18" s="185"/>
      <c r="O18" s="185"/>
      <c r="P18" s="185"/>
      <c r="Q18" s="185"/>
      <c r="R18" s="185"/>
      <c r="S18" s="185"/>
      <c r="T18" s="185"/>
    </row>
    <row r="19" spans="2:20" x14ac:dyDescent="0.25">
      <c r="C19" s="133" t="s">
        <v>588</v>
      </c>
      <c r="D19" s="133" t="s">
        <v>558</v>
      </c>
      <c r="E19" s="133" t="s">
        <v>559</v>
      </c>
      <c r="F19" s="133" t="s">
        <v>560</v>
      </c>
      <c r="G19" s="133" t="s">
        <v>561</v>
      </c>
      <c r="H19" s="133" t="s">
        <v>562</v>
      </c>
      <c r="I19" s="133" t="s">
        <v>563</v>
      </c>
      <c r="J19" s="133" t="s">
        <v>565</v>
      </c>
      <c r="M19" s="133" t="s">
        <v>588</v>
      </c>
      <c r="N19" s="133" t="s">
        <v>558</v>
      </c>
      <c r="O19" s="133" t="s">
        <v>559</v>
      </c>
      <c r="P19" s="133" t="s">
        <v>560</v>
      </c>
      <c r="Q19" s="133" t="s">
        <v>561</v>
      </c>
      <c r="R19" s="133" t="s">
        <v>562</v>
      </c>
      <c r="S19" s="133" t="s">
        <v>563</v>
      </c>
      <c r="T19" s="133" t="s">
        <v>565</v>
      </c>
    </row>
    <row r="20" spans="2:20" x14ac:dyDescent="0.25">
      <c r="B20" s="125" t="s">
        <v>586</v>
      </c>
      <c r="C20" s="81">
        <v>518.93743058126597</v>
      </c>
      <c r="D20" s="81">
        <v>520.95337788871802</v>
      </c>
      <c r="E20" s="81">
        <v>512.16617392409307</v>
      </c>
      <c r="F20" s="81">
        <v>527.20401696391798</v>
      </c>
      <c r="G20" s="81">
        <v>491.56920435834797</v>
      </c>
      <c r="H20" s="81">
        <v>487.01509348952402</v>
      </c>
      <c r="I20" s="81">
        <v>488.16144067638197</v>
      </c>
      <c r="J20" s="81">
        <v>547.11067952866699</v>
      </c>
      <c r="K20" s="132"/>
      <c r="L20" s="133" t="s">
        <v>586</v>
      </c>
      <c r="M20" s="81">
        <v>-196.966311566413</v>
      </c>
      <c r="N20" s="81">
        <v>-179.707700327862</v>
      </c>
      <c r="O20" s="81">
        <v>-178.85692198458102</v>
      </c>
      <c r="P20" s="81">
        <v>-180.12388607673699</v>
      </c>
      <c r="Q20" s="81">
        <v>-175.78586429212899</v>
      </c>
      <c r="R20" s="81">
        <v>-175.011990604766</v>
      </c>
      <c r="S20" s="81">
        <v>-179.89805879923401</v>
      </c>
      <c r="T20" s="81">
        <v>-218.59700983628198</v>
      </c>
    </row>
    <row r="21" spans="2:20" x14ac:dyDescent="0.25">
      <c r="B21" s="125" t="s">
        <v>587</v>
      </c>
      <c r="C21" s="81">
        <v>5688.8806585592001</v>
      </c>
      <c r="D21" s="81">
        <v>5669.6209149064107</v>
      </c>
      <c r="E21" s="81">
        <v>5609.92830313168</v>
      </c>
      <c r="F21" s="81">
        <v>5614.6757049368798</v>
      </c>
      <c r="G21" s="81">
        <v>5482.3481340171202</v>
      </c>
      <c r="H21" s="81">
        <v>5386.33597180178</v>
      </c>
      <c r="I21" s="81">
        <v>5265.8972527393307</v>
      </c>
      <c r="J21" s="81">
        <v>4867.7044933355701</v>
      </c>
      <c r="K21" s="132"/>
      <c r="L21" s="133" t="s">
        <v>587</v>
      </c>
      <c r="M21" s="81">
        <v>4251.2529281931202</v>
      </c>
      <c r="N21" s="81">
        <v>4253.6877456212997</v>
      </c>
      <c r="O21" s="81">
        <v>4218.35068099815</v>
      </c>
      <c r="P21" s="81">
        <v>4201.5664257929402</v>
      </c>
      <c r="Q21" s="81">
        <v>4141.2820010616006</v>
      </c>
      <c r="R21" s="81">
        <v>4090.2444185430199</v>
      </c>
      <c r="S21" s="81">
        <v>4006.55804141209</v>
      </c>
      <c r="T21" s="81">
        <v>3731.3467821366503</v>
      </c>
    </row>
    <row r="22" spans="2:20" x14ac:dyDescent="0.25">
      <c r="C22" s="265" t="s">
        <v>593</v>
      </c>
      <c r="D22" s="265"/>
      <c r="E22" s="265"/>
      <c r="F22" s="265"/>
      <c r="G22" s="265"/>
      <c r="H22" s="265"/>
      <c r="I22" s="265"/>
      <c r="J22" s="265"/>
      <c r="K22" s="132"/>
      <c r="L22" s="132"/>
      <c r="M22" s="265" t="s">
        <v>593</v>
      </c>
      <c r="N22" s="265"/>
      <c r="O22" s="265"/>
      <c r="P22" s="265"/>
      <c r="Q22" s="265"/>
      <c r="R22" s="265"/>
      <c r="S22" s="265"/>
      <c r="T22" s="265"/>
    </row>
    <row r="23" spans="2:20" x14ac:dyDescent="0.25">
      <c r="C23" s="133" t="s">
        <v>588</v>
      </c>
      <c r="D23" s="133" t="s">
        <v>558</v>
      </c>
      <c r="E23" s="133" t="s">
        <v>559</v>
      </c>
      <c r="F23" s="133" t="s">
        <v>560</v>
      </c>
      <c r="G23" s="133" t="s">
        <v>561</v>
      </c>
      <c r="H23" s="133" t="s">
        <v>562</v>
      </c>
      <c r="I23" s="133" t="s">
        <v>563</v>
      </c>
      <c r="J23" s="133" t="s">
        <v>565</v>
      </c>
      <c r="K23" s="132"/>
      <c r="L23" s="132"/>
      <c r="M23" s="133" t="s">
        <v>588</v>
      </c>
      <c r="N23" s="133" t="s">
        <v>558</v>
      </c>
      <c r="O23" s="133" t="s">
        <v>559</v>
      </c>
      <c r="P23" s="133" t="s">
        <v>560</v>
      </c>
      <c r="Q23" s="133" t="s">
        <v>561</v>
      </c>
      <c r="R23" s="133" t="s">
        <v>562</v>
      </c>
      <c r="S23" s="133" t="s">
        <v>563</v>
      </c>
      <c r="T23" s="133" t="s">
        <v>565</v>
      </c>
    </row>
    <row r="24" spans="2:20" x14ac:dyDescent="0.25">
      <c r="B24" s="125" t="s">
        <v>586</v>
      </c>
      <c r="C24" s="134"/>
      <c r="D24" s="81">
        <v>405.57663125948397</v>
      </c>
      <c r="E24" s="81">
        <v>406.28090806432704</v>
      </c>
      <c r="F24" s="81">
        <v>508.38507929417</v>
      </c>
      <c r="G24" s="81">
        <v>414.12657728706597</v>
      </c>
      <c r="H24" s="81">
        <v>318.18723266013296</v>
      </c>
      <c r="I24" s="81">
        <v>257.17638562917398</v>
      </c>
      <c r="J24" s="81">
        <v>-97.077990330039896</v>
      </c>
      <c r="K24" s="132"/>
      <c r="L24" s="133" t="s">
        <v>586</v>
      </c>
      <c r="M24" s="134"/>
      <c r="N24" s="81">
        <v>-241.952827683865</v>
      </c>
      <c r="O24" s="81">
        <v>-224.09622482102299</v>
      </c>
      <c r="P24" s="81">
        <v>-240.84485029806402</v>
      </c>
      <c r="Q24" s="81">
        <v>-263.74212975636402</v>
      </c>
      <c r="R24" s="81">
        <v>-255.21546516310897</v>
      </c>
      <c r="S24" s="81">
        <v>-335.79793397598598</v>
      </c>
      <c r="T24" s="81">
        <v>-272.85997096476098</v>
      </c>
    </row>
    <row r="25" spans="2:20" x14ac:dyDescent="0.25">
      <c r="B25" s="125" t="s">
        <v>587</v>
      </c>
      <c r="C25" s="134"/>
      <c r="D25" s="81">
        <v>5518.18705965555</v>
      </c>
      <c r="E25" s="81">
        <v>5521.2511311595399</v>
      </c>
      <c r="F25" s="81">
        <v>5574.2476747140799</v>
      </c>
      <c r="G25" s="81">
        <v>5402.3482446125099</v>
      </c>
      <c r="H25" s="81">
        <v>5221.4600710306495</v>
      </c>
      <c r="I25" s="81">
        <v>4962.1411357093502</v>
      </c>
      <c r="J25" s="81">
        <v>3895.0072590703799</v>
      </c>
      <c r="K25" s="132"/>
      <c r="L25" s="133" t="s">
        <v>587</v>
      </c>
      <c r="M25" s="134"/>
      <c r="N25" s="81">
        <v>3993.2510362829398</v>
      </c>
      <c r="O25" s="81">
        <v>3899.1928786721801</v>
      </c>
      <c r="P25" s="81">
        <v>3870.87142441177</v>
      </c>
      <c r="Q25" s="81">
        <v>3754.8627434899104</v>
      </c>
      <c r="R25" s="81">
        <v>3613.9685936463502</v>
      </c>
      <c r="S25" s="81">
        <v>3390.08452865655</v>
      </c>
      <c r="T25" s="81">
        <v>3287.3801412312</v>
      </c>
    </row>
    <row r="26" spans="2:20" x14ac:dyDescent="0.25">
      <c r="C26" s="265" t="s">
        <v>589</v>
      </c>
      <c r="D26" s="265"/>
      <c r="E26" s="265"/>
      <c r="F26" s="265"/>
      <c r="G26" s="265"/>
      <c r="H26" s="265"/>
      <c r="I26" s="265"/>
      <c r="J26" s="265"/>
      <c r="K26" s="132"/>
      <c r="L26" s="132"/>
      <c r="M26" s="265" t="s">
        <v>589</v>
      </c>
      <c r="N26" s="265"/>
      <c r="O26" s="265"/>
      <c r="P26" s="265"/>
      <c r="Q26" s="265"/>
      <c r="R26" s="265"/>
      <c r="S26" s="265"/>
      <c r="T26" s="265"/>
    </row>
    <row r="27" spans="2:20" x14ac:dyDescent="0.25">
      <c r="C27" s="133" t="s">
        <v>588</v>
      </c>
      <c r="D27" s="133" t="s">
        <v>558</v>
      </c>
      <c r="E27" s="133" t="s">
        <v>559</v>
      </c>
      <c r="F27" s="133" t="s">
        <v>560</v>
      </c>
      <c r="G27" s="133" t="s">
        <v>561</v>
      </c>
      <c r="H27" s="133" t="s">
        <v>562</v>
      </c>
      <c r="I27" s="133" t="s">
        <v>563</v>
      </c>
      <c r="J27" s="133" t="s">
        <v>565</v>
      </c>
      <c r="K27" s="132"/>
      <c r="L27" s="132"/>
      <c r="M27" s="133" t="s">
        <v>588</v>
      </c>
      <c r="N27" s="133" t="s">
        <v>558</v>
      </c>
      <c r="O27" s="133" t="s">
        <v>559</v>
      </c>
      <c r="P27" s="133" t="s">
        <v>560</v>
      </c>
      <c r="Q27" s="133" t="s">
        <v>561</v>
      </c>
      <c r="R27" s="133" t="s">
        <v>562</v>
      </c>
      <c r="S27" s="133" t="s">
        <v>563</v>
      </c>
      <c r="T27" s="133" t="s">
        <v>565</v>
      </c>
    </row>
    <row r="28" spans="2:20" x14ac:dyDescent="0.25">
      <c r="B28" s="125" t="s">
        <v>586</v>
      </c>
      <c r="C28" s="134"/>
      <c r="D28" s="81">
        <v>486.93339925948004</v>
      </c>
      <c r="E28" s="81">
        <v>460.01541245057905</v>
      </c>
      <c r="F28" s="81">
        <v>477.89883733078602</v>
      </c>
      <c r="G28" s="81">
        <v>403.48543001502497</v>
      </c>
      <c r="H28" s="81">
        <v>365.82421311614399</v>
      </c>
      <c r="I28" s="81">
        <v>312.92121974941296</v>
      </c>
      <c r="J28" s="81">
        <v>127.72011822118301</v>
      </c>
      <c r="K28" s="132"/>
      <c r="L28" s="133" t="s">
        <v>586</v>
      </c>
      <c r="M28" s="134"/>
      <c r="N28" s="81">
        <v>-206.35223533348702</v>
      </c>
      <c r="O28" s="81">
        <v>-221.07291398284801</v>
      </c>
      <c r="P28" s="81">
        <v>-218.91119643878901</v>
      </c>
      <c r="Q28" s="81">
        <v>-238.22266172715598</v>
      </c>
      <c r="R28" s="81">
        <v>-265.32928088171502</v>
      </c>
      <c r="S28" s="81">
        <v>-295.33837964467199</v>
      </c>
      <c r="T28" s="81">
        <v>-258.44534656442602</v>
      </c>
    </row>
    <row r="29" spans="2:20" x14ac:dyDescent="0.25">
      <c r="B29" s="125" t="s">
        <v>587</v>
      </c>
      <c r="C29" s="134"/>
      <c r="D29" s="81">
        <v>5624.6420671942897</v>
      </c>
      <c r="E29" s="81">
        <v>5555.22439112958</v>
      </c>
      <c r="F29" s="81">
        <v>5550.04787001358</v>
      </c>
      <c r="G29" s="81">
        <v>5357.2527933928795</v>
      </c>
      <c r="H29" s="81">
        <v>5240.2461638703899</v>
      </c>
      <c r="I29" s="81">
        <v>5067.3392070604996</v>
      </c>
      <c r="J29" s="81">
        <v>4143.0204318725901</v>
      </c>
      <c r="K29" s="132"/>
      <c r="L29" s="133" t="s">
        <v>587</v>
      </c>
      <c r="M29" s="134"/>
      <c r="N29" s="81">
        <v>4059.6698045495204</v>
      </c>
      <c r="O29" s="81">
        <v>3954.4459380429898</v>
      </c>
      <c r="P29" s="81">
        <v>3898.1899619096998</v>
      </c>
      <c r="Q29" s="81">
        <v>3776.5378600487402</v>
      </c>
      <c r="R29" s="81">
        <v>3647.5209588676203</v>
      </c>
      <c r="S29" s="81">
        <v>3467.6368156665903</v>
      </c>
      <c r="T29" s="81">
        <v>3297.5356955446996</v>
      </c>
    </row>
    <row r="30" spans="2:20" x14ac:dyDescent="0.25">
      <c r="C30" s="262" t="s">
        <v>590</v>
      </c>
      <c r="D30" s="263"/>
      <c r="E30" s="263"/>
      <c r="F30" s="263"/>
      <c r="G30" s="263"/>
      <c r="H30" s="263"/>
      <c r="I30" s="263"/>
      <c r="J30" s="264"/>
      <c r="K30" s="132"/>
      <c r="L30" s="132"/>
      <c r="M30" s="265" t="s">
        <v>590</v>
      </c>
      <c r="N30" s="265"/>
      <c r="O30" s="265"/>
      <c r="P30" s="265"/>
      <c r="Q30" s="265"/>
      <c r="R30" s="265"/>
      <c r="S30" s="265"/>
      <c r="T30" s="265"/>
    </row>
    <row r="31" spans="2:20" x14ac:dyDescent="0.25">
      <c r="C31" s="133" t="s">
        <v>588</v>
      </c>
      <c r="D31" s="133" t="s">
        <v>558</v>
      </c>
      <c r="E31" s="133" t="s">
        <v>559</v>
      </c>
      <c r="F31" s="133" t="s">
        <v>560</v>
      </c>
      <c r="G31" s="133" t="s">
        <v>561</v>
      </c>
      <c r="H31" s="133" t="s">
        <v>562</v>
      </c>
      <c r="I31" s="133" t="s">
        <v>563</v>
      </c>
      <c r="J31" s="133" t="s">
        <v>565</v>
      </c>
      <c r="K31" s="132"/>
      <c r="L31" s="132"/>
      <c r="M31" s="133" t="s">
        <v>588</v>
      </c>
      <c r="N31" s="133" t="s">
        <v>558</v>
      </c>
      <c r="O31" s="133" t="s">
        <v>559</v>
      </c>
      <c r="P31" s="133" t="s">
        <v>560</v>
      </c>
      <c r="Q31" s="133" t="s">
        <v>561</v>
      </c>
      <c r="R31" s="133" t="s">
        <v>562</v>
      </c>
      <c r="S31" s="133" t="s">
        <v>563</v>
      </c>
      <c r="T31" s="133" t="s">
        <v>565</v>
      </c>
    </row>
    <row r="32" spans="2:20" x14ac:dyDescent="0.25">
      <c r="B32" s="125" t="s">
        <v>586</v>
      </c>
      <c r="C32" s="134"/>
      <c r="D32" s="81">
        <v>556.36807023248207</v>
      </c>
      <c r="E32" s="81">
        <v>539.08859456428809</v>
      </c>
      <c r="F32" s="81">
        <v>535.72159672466705</v>
      </c>
      <c r="G32" s="81">
        <v>491.66724698813101</v>
      </c>
      <c r="H32" s="81">
        <v>539.71790847513603</v>
      </c>
      <c r="I32" s="81">
        <v>517.38823075769494</v>
      </c>
      <c r="J32" s="81">
        <v>697.95060981286599</v>
      </c>
      <c r="K32" s="132"/>
      <c r="L32" s="133" t="s">
        <v>586</v>
      </c>
      <c r="M32" s="134"/>
      <c r="N32" s="81">
        <v>-156.664935795497</v>
      </c>
      <c r="O32" s="81">
        <v>-153.96945163855798</v>
      </c>
      <c r="P32" s="81">
        <v>-182.33329003420599</v>
      </c>
      <c r="Q32" s="81">
        <v>-157.88745202401799</v>
      </c>
      <c r="R32" s="81">
        <v>-149.71421889450701</v>
      </c>
      <c r="S32" s="81">
        <v>-150.78037136496101</v>
      </c>
      <c r="T32" s="81">
        <v>-91.591182987987395</v>
      </c>
    </row>
    <row r="33" spans="2:20" x14ac:dyDescent="0.25">
      <c r="B33" s="125" t="s">
        <v>587</v>
      </c>
      <c r="C33" s="134"/>
      <c r="D33" s="81">
        <v>5755.80780810339</v>
      </c>
      <c r="E33" s="81">
        <v>5635.0096647485498</v>
      </c>
      <c r="F33" s="81">
        <v>5602.0524790968902</v>
      </c>
      <c r="G33" s="81">
        <v>5472.7610069613902</v>
      </c>
      <c r="H33" s="81">
        <v>5420.21040339723</v>
      </c>
      <c r="I33" s="81">
        <v>5284.9718031755001</v>
      </c>
      <c r="J33" s="81">
        <v>4978.8719631900904</v>
      </c>
      <c r="K33" s="132"/>
      <c r="L33" s="133" t="s">
        <v>587</v>
      </c>
      <c r="M33" s="134"/>
      <c r="N33" s="81">
        <v>4247.3558110368895</v>
      </c>
      <c r="O33" s="81">
        <v>4152.3163589181204</v>
      </c>
      <c r="P33" s="81">
        <v>4109.5035222055794</v>
      </c>
      <c r="Q33" s="81">
        <v>4034.5425512798301</v>
      </c>
      <c r="R33" s="81">
        <v>3947.2812644452297</v>
      </c>
      <c r="S33" s="81">
        <v>3836.2265473075504</v>
      </c>
      <c r="T33" s="81">
        <v>3590.8567155667597</v>
      </c>
    </row>
    <row r="34" spans="2:20" x14ac:dyDescent="0.25">
      <c r="C34" s="262" t="s">
        <v>591</v>
      </c>
      <c r="D34" s="263"/>
      <c r="E34" s="263"/>
      <c r="F34" s="263"/>
      <c r="G34" s="263"/>
      <c r="H34" s="263"/>
      <c r="I34" s="263"/>
      <c r="J34" s="264"/>
      <c r="K34" s="132"/>
      <c r="L34" s="132"/>
      <c r="M34" s="265" t="s">
        <v>591</v>
      </c>
      <c r="N34" s="265"/>
      <c r="O34" s="265"/>
      <c r="P34" s="265"/>
      <c r="Q34" s="265"/>
      <c r="R34" s="265"/>
      <c r="S34" s="265"/>
      <c r="T34" s="265"/>
    </row>
    <row r="35" spans="2:20" x14ac:dyDescent="0.25">
      <c r="C35" s="133" t="s">
        <v>588</v>
      </c>
      <c r="D35" s="133" t="s">
        <v>558</v>
      </c>
      <c r="E35" s="133" t="s">
        <v>559</v>
      </c>
      <c r="F35" s="133" t="s">
        <v>560</v>
      </c>
      <c r="G35" s="133" t="s">
        <v>561</v>
      </c>
      <c r="H35" s="133" t="s">
        <v>562</v>
      </c>
      <c r="I35" s="133" t="s">
        <v>563</v>
      </c>
      <c r="J35" s="133" t="s">
        <v>565</v>
      </c>
      <c r="K35" s="132"/>
      <c r="L35" s="132"/>
      <c r="M35" s="133" t="s">
        <v>588</v>
      </c>
      <c r="N35" s="133" t="s">
        <v>558</v>
      </c>
      <c r="O35" s="133" t="s">
        <v>559</v>
      </c>
      <c r="P35" s="133" t="s">
        <v>560</v>
      </c>
      <c r="Q35" s="133" t="s">
        <v>561</v>
      </c>
      <c r="R35" s="133" t="s">
        <v>562</v>
      </c>
      <c r="S35" s="133" t="s">
        <v>563</v>
      </c>
      <c r="T35" s="133" t="s">
        <v>565</v>
      </c>
    </row>
    <row r="36" spans="2:20" x14ac:dyDescent="0.25">
      <c r="B36" s="125" t="s">
        <v>586</v>
      </c>
      <c r="C36" s="134"/>
      <c r="D36" s="81">
        <v>530.58517364311899</v>
      </c>
      <c r="E36" s="81">
        <v>560.69335287065394</v>
      </c>
      <c r="F36" s="81">
        <v>565.61714597392597</v>
      </c>
      <c r="G36" s="81">
        <v>594.65911887767606</v>
      </c>
      <c r="H36" s="81">
        <v>562.716594952901</v>
      </c>
      <c r="I36" s="81">
        <v>603.251085717058</v>
      </c>
      <c r="J36" s="81">
        <v>670.86960470154702</v>
      </c>
      <c r="K36" s="132"/>
      <c r="L36" s="133" t="s">
        <v>586</v>
      </c>
      <c r="M36" s="134"/>
      <c r="N36" s="81">
        <v>-168.81728859036301</v>
      </c>
      <c r="O36" s="81">
        <v>-155.23291321969901</v>
      </c>
      <c r="P36" s="81">
        <v>-155.31306437223898</v>
      </c>
      <c r="Q36" s="81">
        <v>-123.67604441822799</v>
      </c>
      <c r="R36" s="81">
        <v>-129.75708777346298</v>
      </c>
      <c r="S36" s="81">
        <v>-104.28780559215301</v>
      </c>
      <c r="T36" s="81">
        <v>-80.451532898922892</v>
      </c>
    </row>
    <row r="37" spans="2:20" x14ac:dyDescent="0.25">
      <c r="B37" s="125" t="s">
        <v>587</v>
      </c>
      <c r="C37" s="134"/>
      <c r="D37" s="81">
        <v>5693.0169389007897</v>
      </c>
      <c r="E37" s="81">
        <v>5651.4284543098902</v>
      </c>
      <c r="F37" s="81">
        <v>5637.1528991424202</v>
      </c>
      <c r="G37" s="81">
        <v>5577.9534203309604</v>
      </c>
      <c r="H37" s="81">
        <v>5480.9949484722001</v>
      </c>
      <c r="I37" s="81">
        <v>5356.7803764678201</v>
      </c>
      <c r="J37" s="81">
        <v>5171.9107445899599</v>
      </c>
      <c r="K37" s="132"/>
      <c r="L37" s="133" t="s">
        <v>587</v>
      </c>
      <c r="M37" s="134"/>
      <c r="N37" s="81">
        <v>4251.2203841917899</v>
      </c>
      <c r="O37" s="81">
        <v>4243.5644708557102</v>
      </c>
      <c r="P37" s="81">
        <v>4238.33884307688</v>
      </c>
      <c r="Q37" s="81">
        <v>4161.0475652889299</v>
      </c>
      <c r="R37" s="81">
        <v>4100.44459477481</v>
      </c>
      <c r="S37" s="81">
        <v>4003.3192580503601</v>
      </c>
      <c r="T37" s="81">
        <v>3715.5862227376902</v>
      </c>
    </row>
    <row r="38" spans="2:20" x14ac:dyDescent="0.25">
      <c r="C38" s="262" t="s">
        <v>592</v>
      </c>
      <c r="D38" s="263"/>
      <c r="E38" s="263"/>
      <c r="F38" s="263"/>
      <c r="G38" s="263"/>
      <c r="H38" s="263"/>
      <c r="I38" s="263"/>
      <c r="J38" s="264"/>
      <c r="K38" s="132"/>
      <c r="L38" s="132"/>
      <c r="M38" s="265" t="s">
        <v>592</v>
      </c>
      <c r="N38" s="265"/>
      <c r="O38" s="265"/>
      <c r="P38" s="265"/>
      <c r="Q38" s="265"/>
      <c r="R38" s="265"/>
      <c r="S38" s="265"/>
      <c r="T38" s="265"/>
    </row>
    <row r="39" spans="2:20" x14ac:dyDescent="0.25">
      <c r="C39" s="133" t="s">
        <v>588</v>
      </c>
      <c r="D39" s="133" t="s">
        <v>558</v>
      </c>
      <c r="E39" s="133" t="s">
        <v>559</v>
      </c>
      <c r="F39" s="133" t="s">
        <v>560</v>
      </c>
      <c r="G39" s="133" t="s">
        <v>561</v>
      </c>
      <c r="H39" s="133" t="s">
        <v>562</v>
      </c>
      <c r="I39" s="133" t="s">
        <v>563</v>
      </c>
      <c r="J39" s="133" t="s">
        <v>565</v>
      </c>
      <c r="K39" s="132"/>
      <c r="L39" s="132"/>
      <c r="M39" s="133" t="s">
        <v>588</v>
      </c>
      <c r="N39" s="133" t="s">
        <v>558</v>
      </c>
      <c r="O39" s="133" t="s">
        <v>559</v>
      </c>
      <c r="P39" s="133" t="s">
        <v>560</v>
      </c>
      <c r="Q39" s="133" t="s">
        <v>561</v>
      </c>
      <c r="R39" s="133" t="s">
        <v>562</v>
      </c>
      <c r="S39" s="133" t="s">
        <v>563</v>
      </c>
      <c r="T39" s="133" t="s">
        <v>565</v>
      </c>
    </row>
    <row r="40" spans="2:20" x14ac:dyDescent="0.25">
      <c r="B40" s="125" t="s">
        <v>586</v>
      </c>
      <c r="C40" s="134"/>
      <c r="D40" s="81">
        <v>577.04709713287207</v>
      </c>
      <c r="E40" s="81">
        <v>565.20885214757004</v>
      </c>
      <c r="F40" s="81">
        <v>582.68362374671506</v>
      </c>
      <c r="G40" s="81">
        <v>572.31653393414308</v>
      </c>
      <c r="H40" s="81">
        <v>593.99717335890705</v>
      </c>
      <c r="I40" s="81">
        <v>652.26898848453197</v>
      </c>
      <c r="J40" s="81">
        <v>732.689649335627</v>
      </c>
      <c r="K40" s="132"/>
      <c r="L40" s="133" t="s">
        <v>586</v>
      </c>
      <c r="M40" s="134"/>
      <c r="N40" s="81">
        <v>-174.62337264951501</v>
      </c>
      <c r="O40" s="81">
        <v>-168.67572798737001</v>
      </c>
      <c r="P40" s="81">
        <v>-159.381255262797</v>
      </c>
      <c r="Q40" s="81">
        <v>-156.78970170344201</v>
      </c>
      <c r="R40" s="81">
        <v>-131.07778936667401</v>
      </c>
      <c r="S40" s="81">
        <v>-128.04279461136301</v>
      </c>
      <c r="T40" s="81">
        <v>-302.51104906549398</v>
      </c>
    </row>
    <row r="41" spans="2:20" x14ac:dyDescent="0.25">
      <c r="B41" s="125" t="s">
        <v>587</v>
      </c>
      <c r="C41" s="134"/>
      <c r="D41" s="81">
        <v>5717.7191368085196</v>
      </c>
      <c r="E41" s="81">
        <v>5671.4432626473999</v>
      </c>
      <c r="F41" s="81">
        <v>5718.2093543332503</v>
      </c>
      <c r="G41" s="81">
        <v>5623.6573580949198</v>
      </c>
      <c r="H41" s="81">
        <v>5522.9266552926492</v>
      </c>
      <c r="I41" s="81">
        <v>5465.6003074812097</v>
      </c>
      <c r="J41" s="81">
        <v>5150.8308847441203</v>
      </c>
      <c r="K41" s="132"/>
      <c r="L41" s="133" t="s">
        <v>587</v>
      </c>
      <c r="M41" s="134"/>
      <c r="N41" s="81">
        <v>4368.5559479222693</v>
      </c>
      <c r="O41" s="81">
        <v>4415.6429379008205</v>
      </c>
      <c r="P41" s="81">
        <v>4453.10124155415</v>
      </c>
      <c r="Q41" s="81">
        <v>4461.1423606855606</v>
      </c>
      <c r="R41" s="81">
        <v>4490.1012359763399</v>
      </c>
      <c r="S41" s="81">
        <v>4496.89380231619</v>
      </c>
      <c r="T41" s="81">
        <v>4197.8258866857896</v>
      </c>
    </row>
    <row r="42" spans="2:20" x14ac:dyDescent="0.25">
      <c r="C42" s="265" t="s">
        <v>594</v>
      </c>
      <c r="D42" s="265"/>
      <c r="E42" s="265"/>
      <c r="F42" s="265"/>
      <c r="G42" s="265"/>
      <c r="H42" s="265"/>
      <c r="I42" s="265"/>
      <c r="J42" s="265"/>
      <c r="K42" s="132"/>
      <c r="L42" s="132"/>
      <c r="M42" s="265" t="s">
        <v>594</v>
      </c>
      <c r="N42" s="265"/>
      <c r="O42" s="265"/>
      <c r="P42" s="265"/>
      <c r="Q42" s="265"/>
      <c r="R42" s="265"/>
      <c r="S42" s="265"/>
      <c r="T42" s="265"/>
    </row>
    <row r="43" spans="2:20" x14ac:dyDescent="0.25">
      <c r="C43" s="133" t="s">
        <v>588</v>
      </c>
      <c r="D43" s="133" t="s">
        <v>558</v>
      </c>
      <c r="E43" s="133" t="s">
        <v>559</v>
      </c>
      <c r="F43" s="133" t="s">
        <v>560</v>
      </c>
      <c r="G43" s="133" t="s">
        <v>561</v>
      </c>
      <c r="H43" s="133" t="s">
        <v>562</v>
      </c>
      <c r="I43" s="133" t="s">
        <v>563</v>
      </c>
      <c r="J43" s="133" t="s">
        <v>565</v>
      </c>
      <c r="K43" s="132"/>
      <c r="L43" s="132"/>
      <c r="M43" s="133" t="s">
        <v>588</v>
      </c>
      <c r="N43" s="133" t="s">
        <v>558</v>
      </c>
      <c r="O43" s="133" t="s">
        <v>559</v>
      </c>
      <c r="P43" s="133" t="s">
        <v>560</v>
      </c>
      <c r="Q43" s="133" t="s">
        <v>561</v>
      </c>
      <c r="R43" s="133" t="s">
        <v>562</v>
      </c>
      <c r="S43" s="133" t="s">
        <v>563</v>
      </c>
      <c r="T43" s="133" t="s">
        <v>565</v>
      </c>
    </row>
    <row r="44" spans="2:20" x14ac:dyDescent="0.25">
      <c r="B44" s="125" t="s">
        <v>586</v>
      </c>
      <c r="C44" s="134"/>
      <c r="D44" s="81">
        <v>588.76042733791803</v>
      </c>
      <c r="E44" s="81">
        <v>582.05395271325904</v>
      </c>
      <c r="F44" s="81">
        <v>655.87688144765707</v>
      </c>
      <c r="G44" s="81">
        <v>600.36433935608602</v>
      </c>
      <c r="H44" s="81">
        <v>580.50077553733604</v>
      </c>
      <c r="I44" s="81">
        <v>670.86358136721105</v>
      </c>
      <c r="J44" s="81">
        <v>803.79373555431494</v>
      </c>
      <c r="K44" s="132"/>
      <c r="L44" s="133" t="s">
        <v>586</v>
      </c>
      <c r="M44" s="134"/>
      <c r="N44" s="81">
        <v>-164.517401462511</v>
      </c>
      <c r="O44" s="81">
        <v>-181.275064490256</v>
      </c>
      <c r="P44" s="81">
        <v>-165.591561341822</v>
      </c>
      <c r="Q44" s="81">
        <v>-159.19952542498498</v>
      </c>
      <c r="R44" s="81">
        <v>-100.014887875686</v>
      </c>
      <c r="S44" s="81">
        <v>-130.479046641938</v>
      </c>
      <c r="T44" s="81">
        <v>-288.59750000000003</v>
      </c>
    </row>
    <row r="45" spans="2:20" x14ac:dyDescent="0.25">
      <c r="B45" s="125" t="s">
        <v>587</v>
      </c>
      <c r="C45" s="134"/>
      <c r="D45" s="81">
        <v>5768.3136317893304</v>
      </c>
      <c r="E45" s="81">
        <v>5739.2591520310398</v>
      </c>
      <c r="F45" s="81">
        <v>5762.9593390084401</v>
      </c>
      <c r="G45" s="81">
        <v>5680.7634072594201</v>
      </c>
      <c r="H45" s="81">
        <v>5589.6594283637196</v>
      </c>
      <c r="I45" s="81">
        <v>5509.2910581342803</v>
      </c>
      <c r="J45" s="81">
        <v>5219.5027487816396</v>
      </c>
      <c r="K45" s="132"/>
      <c r="L45" s="133" t="s">
        <v>587</v>
      </c>
      <c r="M45" s="134"/>
      <c r="N45" s="81">
        <v>4561.5120828929694</v>
      </c>
      <c r="O45" s="81">
        <v>4524.4000801202901</v>
      </c>
      <c r="P45" s="81">
        <v>4545.8134022856102</v>
      </c>
      <c r="Q45" s="81">
        <v>4511.9465632081601</v>
      </c>
      <c r="R45" s="81">
        <v>4560.8222791578801</v>
      </c>
      <c r="S45" s="81">
        <v>4594.5776042050702</v>
      </c>
      <c r="T45" s="81">
        <v>4340.3682681209502</v>
      </c>
    </row>
  </sheetData>
  <mergeCells count="23">
    <mergeCell ref="M34:T34"/>
    <mergeCell ref="M38:T38"/>
    <mergeCell ref="V9:W9"/>
    <mergeCell ref="X9:Y9"/>
    <mergeCell ref="V7:Y7"/>
    <mergeCell ref="V12:Y12"/>
    <mergeCell ref="W8:Y8"/>
    <mergeCell ref="B2:T2"/>
    <mergeCell ref="B3:T4"/>
    <mergeCell ref="C38:J38"/>
    <mergeCell ref="C18:J18"/>
    <mergeCell ref="C42:J42"/>
    <mergeCell ref="C22:J22"/>
    <mergeCell ref="C34:J34"/>
    <mergeCell ref="C30:J30"/>
    <mergeCell ref="C26:J26"/>
    <mergeCell ref="M22:T22"/>
    <mergeCell ref="M42:T42"/>
    <mergeCell ref="M7:T7"/>
    <mergeCell ref="C7:J7"/>
    <mergeCell ref="M18:T18"/>
    <mergeCell ref="M26:T26"/>
    <mergeCell ref="M30:T30"/>
  </mergeCells>
  <conditionalFormatting sqref="C10:J15">
    <cfRule type="colorScale" priority="12">
      <colorScale>
        <cfvo type="min"/>
        <cfvo type="max"/>
        <color rgb="FFFCFCFF"/>
        <color rgb="FF63BE7B"/>
      </colorScale>
    </cfRule>
  </conditionalFormatting>
  <conditionalFormatting sqref="W15 Y15">
    <cfRule type="cellIs" dxfId="41" priority="9" operator="lessThan">
      <formula>0.5</formula>
    </cfRule>
    <cfRule type="cellIs" dxfId="40" priority="10" operator="greaterThan">
      <formula>0.5</formula>
    </cfRule>
  </conditionalFormatting>
  <conditionalFormatting sqref="D24:J24 D28:J28 D32:J32 D36:J36 D40:J40 D44:J44">
    <cfRule type="colorScale" priority="8">
      <colorScale>
        <cfvo type="min"/>
        <cfvo type="percentile" val="50"/>
        <cfvo type="max"/>
        <color rgb="FFF8696B"/>
        <color rgb="FFFFEB84"/>
        <color rgb="FF63BE7B"/>
      </colorScale>
    </cfRule>
  </conditionalFormatting>
  <conditionalFormatting sqref="C9:J15">
    <cfRule type="colorScale" priority="2">
      <colorScale>
        <cfvo type="min"/>
        <cfvo type="percentile" val="50"/>
        <cfvo type="max"/>
        <color rgb="FFF8696B"/>
        <color rgb="FFFFEB84"/>
        <color rgb="FF63BE7B"/>
      </colorScale>
    </cfRule>
    <cfRule type="colorScale" priority="7">
      <colorScale>
        <cfvo type="min"/>
        <cfvo type="max"/>
        <color rgb="FFFCFCFF"/>
        <color rgb="FF63BE7B"/>
      </colorScale>
    </cfRule>
  </conditionalFormatting>
  <conditionalFormatting sqref="N24:T24 N28:T28 N32:T32 N36:T36 N40:T40 N44:T44">
    <cfRule type="colorScale" priority="5">
      <colorScale>
        <cfvo type="min"/>
        <cfvo type="percentile" val="50"/>
        <cfvo type="max"/>
        <color rgb="FFF8696B"/>
        <color rgb="FFFFEB84"/>
        <color rgb="FF63BE7B"/>
      </colorScale>
    </cfRule>
  </conditionalFormatting>
  <conditionalFormatting sqref="C9:J15">
    <cfRule type="colorScale" priority="4">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D1F4FE1E-CEC4-4679-97ED-1E6D6CAEC167}">
      <formula1>$M$8:$T$8</formula1>
    </dataValidation>
    <dataValidation type="list" allowBlank="1" showInputMessage="1" showErrorMessage="1" sqref="W11 Y11" xr:uid="{216E3EF9-AE44-4FC7-A21B-9E89D17F797F}">
      <formula1>$L$9:$L$14</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81" t="s">
        <v>16</v>
      </c>
      <c r="C2" s="181"/>
      <c r="D2" s="181"/>
      <c r="E2" s="181"/>
      <c r="F2" s="181"/>
      <c r="G2" s="181"/>
      <c r="H2" s="181"/>
      <c r="I2" s="181"/>
    </row>
    <row r="4" spans="2:9" x14ac:dyDescent="0.25">
      <c r="B4" s="185" t="s">
        <v>13</v>
      </c>
      <c r="C4" s="185"/>
      <c r="D4" s="185"/>
      <c r="F4" s="185" t="s">
        <v>15</v>
      </c>
      <c r="G4" s="185"/>
      <c r="H4" s="185"/>
      <c r="I4" s="185"/>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85" t="s">
        <v>14</v>
      </c>
      <c r="C8" s="185"/>
      <c r="D8" s="185"/>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V48"/>
  <sheetViews>
    <sheetView zoomScale="70" zoomScaleNormal="70" workbookViewId="0">
      <selection activeCell="AA20" sqref="AA20"/>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181" t="s">
        <v>673</v>
      </c>
      <c r="C2" s="181"/>
      <c r="D2" s="181"/>
      <c r="E2" s="181"/>
      <c r="F2" s="181"/>
      <c r="G2" s="181"/>
      <c r="H2" s="181"/>
      <c r="I2" s="181"/>
      <c r="J2" s="181"/>
      <c r="K2" s="181"/>
      <c r="L2" s="181"/>
      <c r="M2" s="181"/>
      <c r="N2" s="181"/>
      <c r="O2" s="181"/>
      <c r="P2" s="181"/>
      <c r="Q2" s="181"/>
      <c r="R2" s="181"/>
      <c r="S2" s="181"/>
      <c r="T2" s="181"/>
      <c r="U2" s="181"/>
    </row>
    <row r="3" spans="2:22" ht="75.75" customHeight="1" x14ac:dyDescent="0.25">
      <c r="B3" s="190" t="s">
        <v>674</v>
      </c>
      <c r="C3" s="261"/>
      <c r="D3" s="261"/>
      <c r="E3" s="261"/>
      <c r="F3" s="261"/>
      <c r="G3" s="261"/>
      <c r="H3" s="261"/>
      <c r="I3" s="261"/>
      <c r="J3" s="261"/>
      <c r="K3" s="261"/>
      <c r="L3" s="261"/>
      <c r="M3" s="261"/>
      <c r="N3" s="261"/>
      <c r="O3" s="261"/>
      <c r="P3" s="261"/>
      <c r="Q3" s="261"/>
      <c r="R3" s="261"/>
      <c r="S3" s="261"/>
      <c r="T3" s="261"/>
      <c r="U3" s="261"/>
    </row>
    <row r="4" spans="2:22" ht="91.5" customHeight="1" x14ac:dyDescent="0.25">
      <c r="B4" s="261"/>
      <c r="C4" s="261"/>
      <c r="D4" s="261"/>
      <c r="E4" s="261"/>
      <c r="F4" s="261"/>
      <c r="G4" s="261"/>
      <c r="H4" s="261"/>
      <c r="I4" s="261"/>
      <c r="J4" s="261"/>
      <c r="K4" s="261"/>
      <c r="L4" s="261"/>
      <c r="M4" s="261"/>
      <c r="N4" s="261"/>
      <c r="O4" s="261"/>
      <c r="P4" s="261"/>
      <c r="Q4" s="261"/>
      <c r="R4" s="261"/>
      <c r="S4" s="261"/>
      <c r="T4" s="261"/>
      <c r="U4" s="261"/>
    </row>
    <row r="7" spans="2:22" x14ac:dyDescent="0.25">
      <c r="C7" s="270" t="s">
        <v>353</v>
      </c>
      <c r="D7" s="270"/>
      <c r="E7" s="270"/>
      <c r="F7" s="270"/>
      <c r="H7" s="74" t="s">
        <v>658</v>
      </c>
    </row>
    <row r="8" spans="2:22" x14ac:dyDescent="0.25">
      <c r="B8" s="2" t="s">
        <v>362</v>
      </c>
      <c r="C8" s="4">
        <v>135</v>
      </c>
      <c r="D8" s="4">
        <v>65</v>
      </c>
      <c r="E8" s="4">
        <v>-5</v>
      </c>
      <c r="F8" s="4">
        <v>-210</v>
      </c>
      <c r="H8" s="138">
        <v>7.5</v>
      </c>
    </row>
    <row r="10" spans="2:22" x14ac:dyDescent="0.25">
      <c r="B10" s="185" t="s">
        <v>653</v>
      </c>
      <c r="C10" s="185"/>
      <c r="D10" s="185"/>
      <c r="E10" s="185"/>
      <c r="F10" s="185"/>
      <c r="G10" s="185"/>
      <c r="H10" s="185"/>
      <c r="I10" s="185"/>
      <c r="J10" s="185"/>
      <c r="K10" s="185"/>
      <c r="M10" s="185" t="s">
        <v>655</v>
      </c>
      <c r="N10" s="185"/>
      <c r="O10" s="185"/>
      <c r="P10" s="185"/>
      <c r="Q10" s="185"/>
      <c r="R10" s="185"/>
      <c r="S10" s="185"/>
      <c r="T10" s="185"/>
      <c r="U10" s="185"/>
      <c r="V10" s="185"/>
    </row>
    <row r="11" spans="2:22" ht="14.25" customHeight="1" x14ac:dyDescent="0.25">
      <c r="B11" s="140" t="s">
        <v>335</v>
      </c>
      <c r="C11" s="138" t="s">
        <v>259</v>
      </c>
      <c r="D11" s="138" t="s">
        <v>336</v>
      </c>
      <c r="E11" s="138"/>
      <c r="F11" s="138"/>
      <c r="G11" s="141" t="s">
        <v>338</v>
      </c>
      <c r="H11" s="266"/>
      <c r="I11" s="234" t="s">
        <v>659</v>
      </c>
      <c r="J11" s="234"/>
      <c r="K11" s="234"/>
      <c r="M11" s="140" t="s">
        <v>355</v>
      </c>
      <c r="N11" s="138" t="s">
        <v>259</v>
      </c>
      <c r="O11" s="138" t="s">
        <v>336</v>
      </c>
      <c r="P11" s="138"/>
      <c r="Q11" s="138"/>
      <c r="R11" s="141" t="s">
        <v>338</v>
      </c>
      <c r="S11" s="266"/>
      <c r="T11" s="234" t="s">
        <v>659</v>
      </c>
      <c r="U11" s="234"/>
      <c r="V11" s="234"/>
    </row>
    <row r="12" spans="2:22" x14ac:dyDescent="0.25">
      <c r="B12" s="141" t="s">
        <v>347</v>
      </c>
      <c r="C12" s="138">
        <v>25000</v>
      </c>
      <c r="D12" s="138">
        <v>25000</v>
      </c>
      <c r="E12" s="138">
        <v>25000</v>
      </c>
      <c r="F12" s="138">
        <v>25000</v>
      </c>
      <c r="G12" s="269">
        <f>C13*$C$8+D13*$D$8+E13*$E$8+F13*$F$8</f>
        <v>-3.75</v>
      </c>
      <c r="H12" s="267"/>
      <c r="I12" s="154" t="s">
        <v>660</v>
      </c>
      <c r="J12" s="142"/>
      <c r="K12" s="142"/>
      <c r="M12" s="141" t="s">
        <v>347</v>
      </c>
      <c r="N12" s="138">
        <v>20000</v>
      </c>
      <c r="O12" s="138">
        <v>30000</v>
      </c>
      <c r="P12" s="138">
        <v>25000</v>
      </c>
      <c r="Q12" s="138">
        <v>25000</v>
      </c>
      <c r="R12" s="269">
        <f>N13*$C$8+O13*$D$8+P13*$E$8+Q13*$F$8</f>
        <v>49.400000000000006</v>
      </c>
      <c r="S12" s="267"/>
      <c r="T12" s="154" t="s">
        <v>661</v>
      </c>
      <c r="U12" s="154" t="s">
        <v>662</v>
      </c>
      <c r="V12" s="142"/>
    </row>
    <row r="13" spans="2:22" x14ac:dyDescent="0.25">
      <c r="B13" s="141" t="s">
        <v>342</v>
      </c>
      <c r="C13" s="68">
        <v>0.25</v>
      </c>
      <c r="D13" s="68">
        <v>0.25</v>
      </c>
      <c r="E13" s="68">
        <v>0.25</v>
      </c>
      <c r="F13" s="68">
        <v>0.25</v>
      </c>
      <c r="G13" s="269"/>
      <c r="H13" s="268"/>
      <c r="I13" s="155">
        <f>K19/K22</f>
        <v>0.86422413793103425</v>
      </c>
      <c r="J13" s="156"/>
      <c r="K13" s="156"/>
      <c r="M13" s="141" t="s">
        <v>342</v>
      </c>
      <c r="N13" s="68">
        <v>0.37</v>
      </c>
      <c r="O13" s="68">
        <v>0.33</v>
      </c>
      <c r="P13" s="68">
        <v>0.2</v>
      </c>
      <c r="Q13" s="68">
        <v>0.1</v>
      </c>
      <c r="R13" s="269"/>
      <c r="S13" s="268"/>
      <c r="T13" s="155">
        <f>V16/V19</f>
        <v>0.77898089171974516</v>
      </c>
      <c r="U13" s="156">
        <f>V16/V18</f>
        <v>0.6866928691746208</v>
      </c>
      <c r="V13" s="156"/>
    </row>
    <row r="14" spans="2:22" x14ac:dyDescent="0.25">
      <c r="B14" s="187" t="s">
        <v>337</v>
      </c>
      <c r="C14" s="234" t="s">
        <v>340</v>
      </c>
      <c r="D14" s="234"/>
      <c r="E14" s="234"/>
      <c r="F14" s="234"/>
      <c r="G14" s="234"/>
      <c r="H14" s="234"/>
      <c r="I14" s="234"/>
      <c r="J14" s="234"/>
      <c r="K14" s="234"/>
      <c r="M14" s="187" t="s">
        <v>337</v>
      </c>
      <c r="N14" s="234" t="s">
        <v>340</v>
      </c>
      <c r="O14" s="234"/>
      <c r="P14" s="234"/>
      <c r="Q14" s="234"/>
      <c r="R14" s="234"/>
      <c r="S14" s="234"/>
      <c r="T14" s="234"/>
      <c r="U14" s="234"/>
      <c r="V14" s="234"/>
    </row>
    <row r="15" spans="2:22" x14ac:dyDescent="0.25">
      <c r="B15" s="184"/>
      <c r="C15" s="2" t="s">
        <v>330</v>
      </c>
      <c r="D15" s="2" t="s">
        <v>331</v>
      </c>
      <c r="E15" s="2" t="s">
        <v>332</v>
      </c>
      <c r="F15" s="2" t="s">
        <v>341</v>
      </c>
      <c r="G15" s="2" t="s">
        <v>356</v>
      </c>
      <c r="H15" s="2" t="s">
        <v>338</v>
      </c>
      <c r="I15" s="2" t="s">
        <v>339</v>
      </c>
      <c r="J15" s="2" t="s">
        <v>357</v>
      </c>
      <c r="K15" s="141" t="s">
        <v>657</v>
      </c>
      <c r="M15" s="184"/>
      <c r="N15" s="141" t="s">
        <v>330</v>
      </c>
      <c r="O15" s="141" t="s">
        <v>331</v>
      </c>
      <c r="P15" s="141" t="s">
        <v>332</v>
      </c>
      <c r="Q15" s="141" t="s">
        <v>341</v>
      </c>
      <c r="R15" s="141" t="s">
        <v>356</v>
      </c>
      <c r="S15" s="141" t="s">
        <v>338</v>
      </c>
      <c r="T15" s="141" t="s">
        <v>339</v>
      </c>
      <c r="U15" s="141" t="s">
        <v>357</v>
      </c>
      <c r="V15" s="141" t="s">
        <v>657</v>
      </c>
    </row>
    <row r="16" spans="2:22" x14ac:dyDescent="0.25">
      <c r="B16" s="2" t="s">
        <v>351</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41" t="s">
        <v>343</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354</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348</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352</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41" t="s">
        <v>358</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343</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41" t="s">
        <v>359</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344</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41" t="s">
        <v>360</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345</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361</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346</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348</v>
      </c>
      <c r="C23" s="157">
        <v>0.28999999999999998</v>
      </c>
      <c r="D23" s="157">
        <v>0.28000000000000003</v>
      </c>
      <c r="E23" s="157">
        <v>0.24</v>
      </c>
      <c r="F23" s="157">
        <v>0.19</v>
      </c>
      <c r="G23" s="70">
        <v>27000</v>
      </c>
      <c r="H23" s="71">
        <f t="shared" si="0"/>
        <v>16.25</v>
      </c>
      <c r="I23" s="71">
        <f t="shared" si="1"/>
        <v>20</v>
      </c>
      <c r="J23" s="64">
        <f t="shared" si="2"/>
        <v>10</v>
      </c>
      <c r="K23" s="43">
        <f t="shared" si="6"/>
        <v>1.3333333333333333</v>
      </c>
      <c r="M23" s="185" t="s">
        <v>656</v>
      </c>
      <c r="N23" s="185"/>
      <c r="O23" s="185"/>
      <c r="P23" s="185"/>
      <c r="Q23" s="185"/>
      <c r="R23" s="185"/>
      <c r="S23" s="185"/>
      <c r="T23" s="185"/>
      <c r="U23" s="185"/>
      <c r="V23" s="185"/>
    </row>
    <row r="24" spans="2:22" x14ac:dyDescent="0.25">
      <c r="B24" s="69" t="s">
        <v>349</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40" t="s">
        <v>355</v>
      </c>
      <c r="N24" s="138" t="s">
        <v>259</v>
      </c>
      <c r="O24" s="138" t="s">
        <v>336</v>
      </c>
      <c r="P24" s="138"/>
      <c r="Q24" s="138"/>
      <c r="R24" s="141" t="s">
        <v>338</v>
      </c>
      <c r="S24" s="266"/>
      <c r="T24" s="234" t="s">
        <v>659</v>
      </c>
      <c r="U24" s="234"/>
      <c r="V24" s="234"/>
    </row>
    <row r="25" spans="2:22" x14ac:dyDescent="0.25">
      <c r="B25" s="2" t="s">
        <v>350</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41" t="s">
        <v>347</v>
      </c>
      <c r="N25" s="138">
        <v>20000</v>
      </c>
      <c r="O25" s="138">
        <v>38000</v>
      </c>
      <c r="P25" s="138">
        <v>25000</v>
      </c>
      <c r="Q25" s="138">
        <v>17000</v>
      </c>
      <c r="R25" s="269">
        <f>N26*$C$8+O26*$D$8+P26*$E$8+Q26*$F$8</f>
        <v>101.50000000000001</v>
      </c>
      <c r="S25" s="267"/>
      <c r="T25" s="154" t="s">
        <v>661</v>
      </c>
      <c r="U25" s="154" t="s">
        <v>664</v>
      </c>
      <c r="V25" s="154" t="s">
        <v>666</v>
      </c>
    </row>
    <row r="26" spans="2:22" x14ac:dyDescent="0.25">
      <c r="M26" s="141" t="s">
        <v>342</v>
      </c>
      <c r="N26" s="68">
        <v>0.66</v>
      </c>
      <c r="O26" s="68">
        <v>0.26</v>
      </c>
      <c r="P26" s="68">
        <v>0.06</v>
      </c>
      <c r="Q26" s="68">
        <v>0.02</v>
      </c>
      <c r="R26" s="269"/>
      <c r="S26" s="268"/>
      <c r="T26" s="155">
        <f>V29/V32</f>
        <v>0.59251769464105075</v>
      </c>
      <c r="U26" s="156">
        <f>V29/V35</f>
        <v>0.54410399257195841</v>
      </c>
      <c r="V26" s="156">
        <f>V29/V31</f>
        <v>0.70179640718562775</v>
      </c>
    </row>
    <row r="27" spans="2:22" x14ac:dyDescent="0.25">
      <c r="B27" s="185" t="s">
        <v>654</v>
      </c>
      <c r="C27" s="185"/>
      <c r="D27" s="185"/>
      <c r="E27" s="185"/>
      <c r="F27" s="185"/>
      <c r="G27" s="185"/>
      <c r="H27" s="185"/>
      <c r="I27" s="185"/>
      <c r="J27" s="185"/>
      <c r="K27" s="185"/>
      <c r="M27" s="187" t="s">
        <v>337</v>
      </c>
      <c r="N27" s="234" t="s">
        <v>340</v>
      </c>
      <c r="O27" s="234"/>
      <c r="P27" s="234"/>
      <c r="Q27" s="234"/>
      <c r="R27" s="234"/>
      <c r="S27" s="234"/>
      <c r="T27" s="234"/>
      <c r="U27" s="234"/>
      <c r="V27" s="234"/>
    </row>
    <row r="28" spans="2:22" x14ac:dyDescent="0.25">
      <c r="B28" s="140" t="s">
        <v>355</v>
      </c>
      <c r="C28" s="138" t="s">
        <v>259</v>
      </c>
      <c r="D28" s="138" t="s">
        <v>336</v>
      </c>
      <c r="E28" s="138"/>
      <c r="F28" s="138"/>
      <c r="G28" s="141" t="s">
        <v>338</v>
      </c>
      <c r="H28" s="266"/>
      <c r="I28" s="234" t="s">
        <v>659</v>
      </c>
      <c r="J28" s="234"/>
      <c r="K28" s="234"/>
      <c r="M28" s="184"/>
      <c r="N28" s="141" t="s">
        <v>330</v>
      </c>
      <c r="O28" s="141" t="s">
        <v>331</v>
      </c>
      <c r="P28" s="141" t="s">
        <v>332</v>
      </c>
      <c r="Q28" s="141" t="s">
        <v>341</v>
      </c>
      <c r="R28" s="141" t="s">
        <v>356</v>
      </c>
      <c r="S28" s="141" t="s">
        <v>338</v>
      </c>
      <c r="T28" s="141" t="s">
        <v>339</v>
      </c>
      <c r="U28" s="141" t="s">
        <v>357</v>
      </c>
      <c r="V28" s="141" t="s">
        <v>657</v>
      </c>
    </row>
    <row r="29" spans="2:22" x14ac:dyDescent="0.25">
      <c r="B29" s="141" t="s">
        <v>347</v>
      </c>
      <c r="C29" s="138">
        <v>25000</v>
      </c>
      <c r="D29" s="138">
        <v>25000</v>
      </c>
      <c r="E29" s="138">
        <v>25000</v>
      </c>
      <c r="F29" s="138">
        <v>25000</v>
      </c>
      <c r="G29" s="269">
        <f>C30*$C$8+D30*$D$8+E30*$E$8+F30*$F$8</f>
        <v>-5.1499999999999986</v>
      </c>
      <c r="H29" s="267"/>
      <c r="I29" s="154" t="s">
        <v>660</v>
      </c>
      <c r="J29" s="142"/>
      <c r="K29" s="142"/>
      <c r="M29" s="141" t="s">
        <v>343</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41" t="s">
        <v>342</v>
      </c>
      <c r="C30" s="68">
        <v>0.24</v>
      </c>
      <c r="D30" s="68">
        <v>0.25</v>
      </c>
      <c r="E30" s="68">
        <v>0.26</v>
      </c>
      <c r="F30" s="68">
        <v>0.25</v>
      </c>
      <c r="G30" s="269"/>
      <c r="H30" s="268"/>
      <c r="I30" s="155">
        <f>K36/K39</f>
        <v>0.93123486682808709</v>
      </c>
      <c r="J30" s="156"/>
      <c r="K30" s="156"/>
      <c r="M30" s="69" t="s">
        <v>348</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187" t="s">
        <v>337</v>
      </c>
      <c r="C31" s="234" t="s">
        <v>340</v>
      </c>
      <c r="D31" s="234"/>
      <c r="E31" s="234"/>
      <c r="F31" s="234"/>
      <c r="G31" s="234"/>
      <c r="H31" s="234"/>
      <c r="I31" s="234"/>
      <c r="J31" s="234"/>
      <c r="K31" s="234"/>
      <c r="M31" s="141" t="s">
        <v>358</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184"/>
      <c r="C32" s="141" t="s">
        <v>330</v>
      </c>
      <c r="D32" s="141" t="s">
        <v>331</v>
      </c>
      <c r="E32" s="141" t="s">
        <v>332</v>
      </c>
      <c r="F32" s="141" t="s">
        <v>341</v>
      </c>
      <c r="G32" s="141" t="s">
        <v>356</v>
      </c>
      <c r="H32" s="141" t="s">
        <v>338</v>
      </c>
      <c r="I32" s="141" t="s">
        <v>339</v>
      </c>
      <c r="J32" s="141" t="s">
        <v>357</v>
      </c>
      <c r="K32" s="141" t="s">
        <v>657</v>
      </c>
      <c r="M32" s="141" t="s">
        <v>359</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41" t="s">
        <v>351</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41" t="s">
        <v>360</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354</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361</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41" t="s">
        <v>352</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41" t="s">
        <v>665</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41" t="s">
        <v>343</v>
      </c>
      <c r="C36" s="68">
        <v>0.55000000000000004</v>
      </c>
      <c r="D36" s="68">
        <v>0.33</v>
      </c>
      <c r="E36" s="68">
        <v>0.1</v>
      </c>
      <c r="F36" s="68">
        <v>0.02</v>
      </c>
      <c r="G36" s="70">
        <v>33000</v>
      </c>
      <c r="H36" s="71">
        <f t="shared" si="12"/>
        <v>91</v>
      </c>
      <c r="I36" s="71">
        <f t="shared" si="13"/>
        <v>96.15</v>
      </c>
      <c r="J36" s="64">
        <f t="shared" si="14"/>
        <v>12.018750000000001</v>
      </c>
      <c r="K36" s="43">
        <f t="shared" si="15"/>
        <v>1.6025</v>
      </c>
      <c r="M36" s="141" t="s">
        <v>364</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41" t="s">
        <v>344</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41" t="s">
        <v>363</v>
      </c>
      <c r="N37" s="157">
        <v>0.59</v>
      </c>
      <c r="O37" s="157">
        <v>0.3</v>
      </c>
      <c r="P37" s="157">
        <v>0.09</v>
      </c>
      <c r="Q37" s="157">
        <v>0.02</v>
      </c>
      <c r="R37" s="70">
        <v>36000</v>
      </c>
      <c r="S37" s="71">
        <f>N37*$C$8+O37*$D$8+P37*$E$8+Q37*$F$8</f>
        <v>94.499999999999986</v>
      </c>
      <c r="T37" s="71">
        <f>S37-R$25</f>
        <v>-7.0000000000000284</v>
      </c>
      <c r="U37" s="64">
        <f>1000*T37/(R37-O$25)</f>
        <v>3.5000000000000142</v>
      </c>
      <c r="V37" s="43">
        <f>U37/$H$8</f>
        <v>0.46666666666666856</v>
      </c>
    </row>
    <row r="38" spans="2:22" x14ac:dyDescent="0.25">
      <c r="B38" s="69" t="s">
        <v>345</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41" t="s">
        <v>346</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185" t="s">
        <v>667</v>
      </c>
      <c r="N39" s="185"/>
      <c r="O39" s="185"/>
      <c r="P39" s="185"/>
      <c r="Q39" s="185"/>
      <c r="R39" s="185"/>
      <c r="S39" s="185"/>
      <c r="T39" s="185"/>
      <c r="U39" s="185"/>
      <c r="V39" s="185"/>
    </row>
    <row r="40" spans="2:22" x14ac:dyDescent="0.25">
      <c r="B40" s="141" t="s">
        <v>348</v>
      </c>
      <c r="C40" s="157">
        <v>0.3</v>
      </c>
      <c r="D40" s="157">
        <v>0.28000000000000003</v>
      </c>
      <c r="E40" s="157">
        <v>0.23</v>
      </c>
      <c r="F40" s="157">
        <v>0.19</v>
      </c>
      <c r="G40" s="70">
        <v>27000</v>
      </c>
      <c r="H40" s="71">
        <f t="shared" si="12"/>
        <v>17.650000000000006</v>
      </c>
      <c r="I40" s="71">
        <f t="shared" si="13"/>
        <v>22.800000000000004</v>
      </c>
      <c r="J40" s="64">
        <f t="shared" si="14"/>
        <v>11.400000000000002</v>
      </c>
      <c r="K40" s="43">
        <f t="shared" si="15"/>
        <v>1.5200000000000002</v>
      </c>
      <c r="M40" s="140" t="s">
        <v>355</v>
      </c>
      <c r="N40" s="138" t="s">
        <v>259</v>
      </c>
      <c r="O40" s="138" t="s">
        <v>336</v>
      </c>
      <c r="P40" s="138"/>
      <c r="Q40" s="138"/>
      <c r="R40" s="141" t="s">
        <v>338</v>
      </c>
      <c r="S40" s="266"/>
      <c r="T40" s="234" t="s">
        <v>659</v>
      </c>
      <c r="U40" s="234"/>
      <c r="V40" s="234"/>
    </row>
    <row r="41" spans="2:22" x14ac:dyDescent="0.25">
      <c r="B41" s="69" t="s">
        <v>349</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41" t="s">
        <v>347</v>
      </c>
      <c r="N41" s="138">
        <v>25000</v>
      </c>
      <c r="O41" s="138">
        <v>20000</v>
      </c>
      <c r="P41" s="138">
        <v>25000</v>
      </c>
      <c r="Q41" s="138">
        <v>30000</v>
      </c>
      <c r="R41" s="269">
        <f>N42*$C$8+O42*$D$8+P42*$E$8+Q42*$F$8</f>
        <v>-66.8</v>
      </c>
      <c r="S41" s="267"/>
      <c r="T41" s="37" t="s">
        <v>669</v>
      </c>
      <c r="U41" s="154" t="s">
        <v>663</v>
      </c>
      <c r="V41" s="154" t="s">
        <v>668</v>
      </c>
    </row>
    <row r="42" spans="2:22" x14ac:dyDescent="0.25">
      <c r="B42" s="141" t="s">
        <v>350</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41" t="s">
        <v>342</v>
      </c>
      <c r="N42" s="68">
        <v>0.13</v>
      </c>
      <c r="O42" s="68">
        <v>0.17499999999999999</v>
      </c>
      <c r="P42" s="68">
        <v>0.245</v>
      </c>
      <c r="Q42" s="68">
        <v>0.45</v>
      </c>
      <c r="R42" s="269"/>
      <c r="S42" s="268"/>
      <c r="T42" s="155">
        <f>V45/V46</f>
        <v>1.2774708410067523</v>
      </c>
      <c r="U42" s="156">
        <f>V45/V47</f>
        <v>1.3166719392597277</v>
      </c>
      <c r="V42" s="156">
        <f>V45/V48</f>
        <v>1.5057887120115772</v>
      </c>
    </row>
    <row r="43" spans="2:22" x14ac:dyDescent="0.25">
      <c r="M43" s="187" t="s">
        <v>337</v>
      </c>
      <c r="N43" s="234" t="s">
        <v>340</v>
      </c>
      <c r="O43" s="234"/>
      <c r="P43" s="234"/>
      <c r="Q43" s="234"/>
      <c r="R43" s="234"/>
      <c r="S43" s="234"/>
      <c r="T43" s="234"/>
      <c r="U43" s="234"/>
      <c r="V43" s="234"/>
    </row>
    <row r="44" spans="2:22" x14ac:dyDescent="0.25">
      <c r="M44" s="184"/>
      <c r="N44" s="141" t="s">
        <v>330</v>
      </c>
      <c r="O44" s="141" t="s">
        <v>331</v>
      </c>
      <c r="P44" s="141" t="s">
        <v>332</v>
      </c>
      <c r="Q44" s="141" t="s">
        <v>341</v>
      </c>
      <c r="R44" s="141" t="s">
        <v>356</v>
      </c>
      <c r="S44" s="141" t="s">
        <v>338</v>
      </c>
      <c r="T44" s="141" t="s">
        <v>339</v>
      </c>
      <c r="U44" s="141" t="s">
        <v>357</v>
      </c>
      <c r="V44" s="141" t="s">
        <v>657</v>
      </c>
    </row>
    <row r="45" spans="2:22" x14ac:dyDescent="0.25">
      <c r="M45" s="141" t="s">
        <v>343</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41" t="s">
        <v>670</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41" t="s">
        <v>671</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41" t="s">
        <v>672</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B31:B32"/>
    <mergeCell ref="B14:B15"/>
    <mergeCell ref="G12:G13"/>
    <mergeCell ref="G29:G30"/>
    <mergeCell ref="C14:K14"/>
    <mergeCell ref="C31:K31"/>
    <mergeCell ref="I11:K11"/>
    <mergeCell ref="B10:K10"/>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39" priority="117" operator="between">
      <formula>-20</formula>
      <formula>20</formula>
    </cfRule>
    <cfRule type="cellIs" dxfId="38" priority="118" operator="lessThan">
      <formula>0</formula>
    </cfRule>
    <cfRule type="cellIs" dxfId="37" priority="119" operator="greaterThan">
      <formula>0</formula>
    </cfRule>
  </conditionalFormatting>
  <conditionalFormatting sqref="H16:I25">
    <cfRule type="cellIs" dxfId="36" priority="81" operator="between">
      <formula>-20</formula>
      <formula>20</formula>
    </cfRule>
    <cfRule type="cellIs" dxfId="35" priority="82" operator="lessThan">
      <formula>0</formula>
    </cfRule>
    <cfRule type="cellIs" dxfId="34" priority="83" operator="greaterThan">
      <formula>0</formula>
    </cfRule>
  </conditionalFormatting>
  <conditionalFormatting sqref="J16:J25 U29:U37 U45:U48">
    <cfRule type="cellIs" dxfId="33" priority="54" operator="lessThan">
      <formula>5</formula>
    </cfRule>
    <cfRule type="cellIs" dxfId="32" priority="55" operator="greaterThan">
      <formula>10</formula>
    </cfRule>
  </conditionalFormatting>
  <conditionalFormatting sqref="I13:K13">
    <cfRule type="cellIs" dxfId="31" priority="51" operator="greaterThan">
      <formula>1</formula>
    </cfRule>
    <cfRule type="cellIs" dxfId="30" priority="52" operator="lessThan">
      <formula>1</formula>
    </cfRule>
  </conditionalFormatting>
  <conditionalFormatting sqref="T26:V26">
    <cfRule type="cellIs" dxfId="29" priority="21" operator="greaterThan">
      <formula>1</formula>
    </cfRule>
    <cfRule type="cellIs" dxfId="28" priority="22" operator="lessThan">
      <formula>1</formula>
    </cfRule>
  </conditionalFormatting>
  <conditionalFormatting sqref="G29:G30">
    <cfRule type="cellIs" dxfId="27" priority="48" operator="between">
      <formula>-20</formula>
      <formula>20</formula>
    </cfRule>
    <cfRule type="cellIs" dxfId="26" priority="49" operator="lessThan">
      <formula>0</formula>
    </cfRule>
    <cfRule type="cellIs" dxfId="25" priority="50" operator="greaterThan">
      <formula>0</formula>
    </cfRule>
  </conditionalFormatting>
  <conditionalFormatting sqref="H33:I42">
    <cfRule type="cellIs" dxfId="24" priority="45" operator="between">
      <formula>-20</formula>
      <formula>20</formula>
    </cfRule>
    <cfRule type="cellIs" dxfId="23" priority="46" operator="lessThan">
      <formula>0</formula>
    </cfRule>
    <cfRule type="cellIs" dxfId="22" priority="47" operator="greaterThan">
      <formula>0</formula>
    </cfRule>
  </conditionalFormatting>
  <conditionalFormatting sqref="J33:J42">
    <cfRule type="cellIs" dxfId="21" priority="43" operator="lessThan">
      <formula>5</formula>
    </cfRule>
    <cfRule type="cellIs" dxfId="20" priority="44" operator="greaterThan">
      <formula>10</formula>
    </cfRule>
  </conditionalFormatting>
  <conditionalFormatting sqref="I30:K30">
    <cfRule type="cellIs" dxfId="19" priority="41" operator="greaterThan">
      <formula>1</formula>
    </cfRule>
    <cfRule type="cellIs" dxfId="18" priority="42" operator="lessThan">
      <formula>1</formula>
    </cfRule>
  </conditionalFormatting>
  <conditionalFormatting sqref="R12:R13">
    <cfRule type="cellIs" dxfId="17" priority="38" operator="between">
      <formula>-20</formula>
      <formula>20</formula>
    </cfRule>
    <cfRule type="cellIs" dxfId="16" priority="39" operator="lessThan">
      <formula>0</formula>
    </cfRule>
    <cfRule type="cellIs" dxfId="15" priority="40" operator="greaterThan">
      <formula>0</formula>
    </cfRule>
  </conditionalFormatting>
  <conditionalFormatting sqref="S16:T21">
    <cfRule type="cellIs" dxfId="14" priority="35" operator="between">
      <formula>-20</formula>
      <formula>20</formula>
    </cfRule>
    <cfRule type="cellIs" dxfId="13" priority="36" operator="lessThan">
      <formula>0</formula>
    </cfRule>
    <cfRule type="cellIs" dxfId="12" priority="37" operator="greaterThan">
      <formula>0</formula>
    </cfRule>
  </conditionalFormatting>
  <conditionalFormatting sqref="U16:U21">
    <cfRule type="cellIs" dxfId="11" priority="33" operator="lessThan">
      <formula>5</formula>
    </cfRule>
    <cfRule type="cellIs" dxfId="10" priority="34" operator="greaterThan">
      <formula>10</formula>
    </cfRule>
  </conditionalFormatting>
  <conditionalFormatting sqref="T13:V13">
    <cfRule type="cellIs" dxfId="9" priority="31" operator="greaterThan">
      <formula>1</formula>
    </cfRule>
    <cfRule type="cellIs" dxfId="8" priority="32" operator="lessThan">
      <formula>1</formula>
    </cfRule>
  </conditionalFormatting>
  <conditionalFormatting sqref="R25:R26">
    <cfRule type="cellIs" dxfId="7" priority="28" operator="between">
      <formula>-20</formula>
      <formula>20</formula>
    </cfRule>
    <cfRule type="cellIs" dxfId="6" priority="29" operator="lessThan">
      <formula>0</formula>
    </cfRule>
    <cfRule type="cellIs" dxfId="5" priority="30" operator="greaterThan">
      <formula>0</formula>
    </cfRule>
  </conditionalFormatting>
  <conditionalFormatting sqref="R41:R42">
    <cfRule type="cellIs" dxfId="4" priority="18" operator="between">
      <formula>-20</formula>
      <formula>20</formula>
    </cfRule>
    <cfRule type="cellIs" dxfId="3" priority="19" operator="lessThan">
      <formula>0</formula>
    </cfRule>
    <cfRule type="cellIs" dxfId="2" priority="20" operator="greaterThan">
      <formula>0</formula>
    </cfRule>
  </conditionalFormatting>
  <conditionalFormatting sqref="T42:V42">
    <cfRule type="cellIs" dxfId="1" priority="11" operator="greaterThan">
      <formula>1</formula>
    </cfRule>
    <cfRule type="cellIs" dxfId="0"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Wait Distribution</vt:lpstr>
      <vt:lpstr>Sotogawa</vt:lpstr>
      <vt:lpstr>Riichi Tile</vt:lpstr>
      <vt:lpstr>Dora Danger</vt:lpstr>
      <vt:lpstr>Riichi Winrate</vt:lpstr>
      <vt:lpstr>Oikake Calculator</vt:lpstr>
      <vt:lpstr>Shanten &amp; Width</vt:lpstr>
      <vt:lpstr>Open &amp; Closed Winrate</vt:lpstr>
      <vt:lpstr>Skipping Yakuhai</vt:lpstr>
      <vt:lpstr>Atozuke</vt:lpstr>
      <vt:lpstr>Hand Outcome</vt:lpstr>
      <vt:lpstr>Score Variance</vt:lpstr>
      <vt:lpstr>Mentanpin</vt:lpstr>
      <vt:lpstr>Coinflip 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2023-10-13T09:17:19Z</dcterms:modified>
</cp:coreProperties>
</file>